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DAL!$W$1:$AC$68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MRO!$W$1:$AC$70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TGT!$W$1:$AC$70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UTX!$W$1:$AC$70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4" i="35"/>
  <c r="N3" i="35"/>
  <c r="N31" i="35"/>
  <c r="N54" i="35"/>
  <c r="N50" i="35"/>
  <c r="N57" i="35"/>
  <c r="N53" i="35"/>
  <c r="N28" i="35"/>
  <c r="N43" i="35"/>
  <c r="N26" i="35"/>
  <c r="N4" i="35"/>
  <c r="N45" i="35"/>
  <c r="N21" i="35"/>
  <c r="N39" i="35"/>
  <c r="N20" i="35"/>
  <c r="N7" i="35"/>
  <c r="N40" i="35"/>
  <c r="N13" i="35"/>
  <c r="N15" i="35"/>
  <c r="N35" i="35"/>
  <c r="N17" i="35"/>
  <c r="N9" i="35"/>
  <c r="N25" i="35"/>
  <c r="N42" i="35"/>
  <c r="N41" i="35"/>
  <c r="N38" i="35"/>
  <c r="N47" i="35"/>
  <c r="N32" i="35"/>
  <c r="N33" i="35"/>
  <c r="N34" i="35"/>
  <c r="N14" i="35"/>
  <c r="N49" i="35"/>
  <c r="N2" i="35"/>
  <c r="N10" i="35"/>
  <c r="N6" i="35"/>
  <c r="N51" i="35"/>
  <c r="N58" i="35"/>
  <c r="N12" i="35"/>
  <c r="N29" i="35"/>
  <c r="N16" i="35"/>
  <c r="N5" i="35"/>
  <c r="N52" i="35"/>
  <c r="N19" i="35"/>
  <c r="N8" i="35"/>
  <c r="N24" i="35"/>
  <c r="N36" i="35"/>
  <c r="N56" i="35"/>
  <c r="N30" i="35"/>
  <c r="N11" i="35"/>
  <c r="N27" i="35"/>
  <c r="N22" i="35"/>
  <c r="N18" i="35"/>
  <c r="N55" i="35"/>
  <c r="N37" i="35"/>
  <c r="N23" i="35"/>
  <c r="F40" i="70"/>
  <c r="H40" i="70"/>
  <c r="G40" i="70"/>
  <c r="D362" i="38" l="1"/>
  <c r="E362" i="38"/>
  <c r="G362" i="38"/>
  <c r="H362" i="38"/>
  <c r="K362" i="38"/>
  <c r="L362" i="38"/>
  <c r="O362" i="38" s="1"/>
  <c r="P362" i="38" s="1"/>
  <c r="M362" i="38"/>
  <c r="T362" i="38" s="1"/>
  <c r="R362" i="38"/>
  <c r="U362" i="38"/>
  <c r="N362" i="38" l="1"/>
  <c r="V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K44" i="26" s="1"/>
  <c r="F35" i="26"/>
  <c r="F44" i="26" s="1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Q8" i="26" s="1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K35" i="30"/>
  <c r="H35" i="30"/>
  <c r="F35" i="30"/>
  <c r="M27" i="30" s="1"/>
  <c r="Q10" i="30" s="1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Q2" i="30" s="1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M36" i="32" s="1"/>
  <c r="Q10" i="32" s="1"/>
  <c r="K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F47" i="32" s="1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Q2" i="32" s="1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K54" i="48"/>
  <c r="H54" i="48"/>
  <c r="F54" i="48"/>
  <c r="C54" i="48"/>
  <c r="P53" i="48"/>
  <c r="P52" i="48"/>
  <c r="P51" i="48"/>
  <c r="P50" i="48"/>
  <c r="P49" i="48"/>
  <c r="P48" i="48"/>
  <c r="P47" i="48"/>
  <c r="P46" i="48"/>
  <c r="K45" i="48"/>
  <c r="F45" i="48"/>
  <c r="M43" i="48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Q10" i="48"/>
  <c r="Q8" i="48"/>
  <c r="Q9" i="48" s="1"/>
  <c r="Q7" i="48"/>
  <c r="Q5" i="48"/>
  <c r="Q3" i="48"/>
  <c r="Q6" i="48" s="1"/>
  <c r="K3" i="48"/>
  <c r="F3" i="48"/>
  <c r="Q2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K47" i="29"/>
  <c r="H47" i="29"/>
  <c r="F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M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Q10" i="29"/>
  <c r="AE9" i="29"/>
  <c r="AD9" i="29"/>
  <c r="Q9" i="29"/>
  <c r="AE8" i="29"/>
  <c r="AD8" i="29"/>
  <c r="Q8" i="29"/>
  <c r="Q7" i="29" s="1"/>
  <c r="AE7" i="29"/>
  <c r="AD7" i="29"/>
  <c r="AE6" i="29"/>
  <c r="AD6" i="29"/>
  <c r="AE5" i="29"/>
  <c r="AD5" i="29"/>
  <c r="Q5" i="29"/>
  <c r="AE4" i="29"/>
  <c r="AD4" i="29"/>
  <c r="AE3" i="29"/>
  <c r="AD3" i="29"/>
  <c r="Q3" i="29"/>
  <c r="Q6" i="29" s="1"/>
  <c r="AE2" i="29"/>
  <c r="AD2" i="29"/>
  <c r="Q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K49" i="43"/>
  <c r="H49" i="43"/>
  <c r="F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F42" i="43"/>
  <c r="AF41" i="43"/>
  <c r="AE41" i="43"/>
  <c r="AF40" i="43"/>
  <c r="AE40" i="43"/>
  <c r="M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F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Q10" i="43"/>
  <c r="AF9" i="43"/>
  <c r="AE9" i="43"/>
  <c r="AF8" i="43"/>
  <c r="AE8" i="43"/>
  <c r="Q8" i="43"/>
  <c r="Q7" i="43" s="1"/>
  <c r="AF7" i="43"/>
  <c r="AE7" i="43"/>
  <c r="AF6" i="43"/>
  <c r="AE6" i="43"/>
  <c r="AF5" i="43"/>
  <c r="AE5" i="43"/>
  <c r="Q5" i="43"/>
  <c r="AF4" i="43"/>
  <c r="AE4" i="43"/>
  <c r="F4" i="43"/>
  <c r="AF3" i="43"/>
  <c r="AE3" i="43"/>
  <c r="Q3" i="43"/>
  <c r="Q6" i="43" s="1"/>
  <c r="Q9" i="43" s="1"/>
  <c r="F3" i="43"/>
  <c r="AF2" i="43"/>
  <c r="AE2" i="43"/>
  <c r="Q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K51" i="28"/>
  <c r="H51" i="28"/>
  <c r="F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F35" i="28"/>
  <c r="AE34" i="28"/>
  <c r="AD34" i="28"/>
  <c r="AE33" i="28"/>
  <c r="AD33" i="28"/>
  <c r="M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Q10" i="28"/>
  <c r="AE9" i="28"/>
  <c r="AD9" i="28"/>
  <c r="Q9" i="28"/>
  <c r="AE8" i="28"/>
  <c r="AD8" i="28"/>
  <c r="Q8" i="28"/>
  <c r="AE7" i="28"/>
  <c r="AD7" i="28"/>
  <c r="Q7" i="28"/>
  <c r="AE6" i="28"/>
  <c r="AD6" i="28"/>
  <c r="AE5" i="28"/>
  <c r="AD5" i="28"/>
  <c r="Q5" i="28"/>
  <c r="AE4" i="28"/>
  <c r="AD4" i="28"/>
  <c r="AE3" i="28"/>
  <c r="AD3" i="28"/>
  <c r="Q3" i="28"/>
  <c r="Q6" i="28" s="1"/>
  <c r="AE2" i="28"/>
  <c r="AD2" i="28"/>
  <c r="Q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M32" i="31"/>
  <c r="K32" i="31"/>
  <c r="H32" i="31"/>
  <c r="F32" i="31"/>
  <c r="C32" i="31"/>
  <c r="AE31" i="31"/>
  <c r="AD31" i="31"/>
  <c r="M31" i="31"/>
  <c r="K31" i="31"/>
  <c r="H31" i="31"/>
  <c r="F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Q8" i="31"/>
  <c r="Q9" i="31" s="1"/>
  <c r="F8" i="31"/>
  <c r="AE7" i="31"/>
  <c r="AD7" i="31"/>
  <c r="F7" i="31"/>
  <c r="AE6" i="31"/>
  <c r="AD6" i="31"/>
  <c r="Q6" i="31"/>
  <c r="K6" i="31"/>
  <c r="F6" i="31"/>
  <c r="AE5" i="31"/>
  <c r="AD5" i="31"/>
  <c r="Q5" i="31"/>
  <c r="K5" i="31"/>
  <c r="F5" i="31"/>
  <c r="AE4" i="31"/>
  <c r="AD4" i="31"/>
  <c r="K4" i="31"/>
  <c r="F4" i="31"/>
  <c r="AE3" i="31"/>
  <c r="AD3" i="31"/>
  <c r="Q3" i="31"/>
  <c r="K3" i="31"/>
  <c r="F3" i="31"/>
  <c r="AE2" i="31"/>
  <c r="AD2" i="31"/>
  <c r="Q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K86" i="40"/>
  <c r="H86" i="40"/>
  <c r="F86" i="40"/>
  <c r="C86" i="40"/>
  <c r="K72" i="40"/>
  <c r="F72" i="40"/>
  <c r="K71" i="40"/>
  <c r="F71" i="40"/>
  <c r="K70" i="40"/>
  <c r="F70" i="40"/>
  <c r="AE69" i="40"/>
  <c r="AD69" i="40"/>
  <c r="AE68" i="40"/>
  <c r="AD68" i="40"/>
  <c r="M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M19" i="40"/>
  <c r="K19" i="40"/>
  <c r="H19" i="40"/>
  <c r="F19" i="40"/>
  <c r="C19" i="40"/>
  <c r="AE18" i="40"/>
  <c r="AD18" i="40"/>
  <c r="M18" i="40"/>
  <c r="K18" i="40"/>
  <c r="H18" i="40"/>
  <c r="F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Q10" i="40"/>
  <c r="F10" i="40"/>
  <c r="AE9" i="40"/>
  <c r="AD9" i="40"/>
  <c r="F9" i="40"/>
  <c r="AE8" i="40"/>
  <c r="AD8" i="40"/>
  <c r="Q8" i="40"/>
  <c r="Q7" i="40" s="1"/>
  <c r="K8" i="40"/>
  <c r="F8" i="40"/>
  <c r="AE7" i="40"/>
  <c r="AD7" i="40"/>
  <c r="K7" i="40"/>
  <c r="F7" i="40"/>
  <c r="AE6" i="40"/>
  <c r="AD6" i="40"/>
  <c r="K6" i="40"/>
  <c r="F6" i="40"/>
  <c r="AE5" i="40"/>
  <c r="AD5" i="40"/>
  <c r="Q5" i="40"/>
  <c r="K5" i="40"/>
  <c r="F5" i="40"/>
  <c r="AE4" i="40"/>
  <c r="AD4" i="40"/>
  <c r="K4" i="40"/>
  <c r="F4" i="40"/>
  <c r="AE3" i="40"/>
  <c r="AD3" i="40"/>
  <c r="Q3" i="40"/>
  <c r="Q6" i="40" s="1"/>
  <c r="K3" i="40"/>
  <c r="F3" i="40"/>
  <c r="AE2" i="40"/>
  <c r="AD2" i="40"/>
  <c r="Q2" i="40"/>
  <c r="K2" i="40"/>
  <c r="F2" i="40"/>
  <c r="M100" i="34"/>
  <c r="K100" i="34"/>
  <c r="H100" i="34"/>
  <c r="F100" i="34"/>
  <c r="C100" i="34"/>
  <c r="M99" i="34"/>
  <c r="K99" i="34"/>
  <c r="H99" i="34"/>
  <c r="F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M81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M19" i="34"/>
  <c r="K19" i="34"/>
  <c r="H19" i="34"/>
  <c r="F19" i="34"/>
  <c r="C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Q10" i="34"/>
  <c r="AE9" i="34"/>
  <c r="AD9" i="34"/>
  <c r="Q9" i="34"/>
  <c r="AE8" i="34"/>
  <c r="AD8" i="34"/>
  <c r="Q8" i="34"/>
  <c r="Q7" i="34" s="1"/>
  <c r="AE7" i="34"/>
  <c r="AD7" i="34"/>
  <c r="AE6" i="34"/>
  <c r="AD6" i="34"/>
  <c r="AE5" i="34"/>
  <c r="AD5" i="34"/>
  <c r="Q5" i="34"/>
  <c r="AE4" i="34"/>
  <c r="AD4" i="34"/>
  <c r="AE3" i="34"/>
  <c r="AD3" i="34"/>
  <c r="Q3" i="34"/>
  <c r="Q6" i="34" s="1"/>
  <c r="AE2" i="34"/>
  <c r="AD2" i="34"/>
  <c r="Q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M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F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Q10" i="74"/>
  <c r="AE9" i="74"/>
  <c r="AD9" i="74"/>
  <c r="Q9" i="74"/>
  <c r="AE8" i="74"/>
  <c r="AD8" i="74"/>
  <c r="Q8" i="74"/>
  <c r="AE7" i="74"/>
  <c r="AD7" i="74"/>
  <c r="Q7" i="74"/>
  <c r="AE6" i="74"/>
  <c r="AD6" i="74"/>
  <c r="AE5" i="74"/>
  <c r="AD5" i="74"/>
  <c r="Q5" i="74"/>
  <c r="AE4" i="74"/>
  <c r="AD4" i="74"/>
  <c r="AE3" i="74"/>
  <c r="AD3" i="74"/>
  <c r="Q3" i="74"/>
  <c r="Q6" i="74" s="1"/>
  <c r="K3" i="74"/>
  <c r="F3" i="74"/>
  <c r="AE2" i="74"/>
  <c r="AD2" i="74"/>
  <c r="Q2" i="74"/>
  <c r="K2" i="74"/>
  <c r="F2" i="74"/>
  <c r="M155" i="49"/>
  <c r="M126" i="49" s="1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K155" i="49" s="1"/>
  <c r="F129" i="49"/>
  <c r="F155" i="49" s="1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Q2" i="49" s="1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6" i="53"/>
  <c r="K86" i="53"/>
  <c r="H86" i="53"/>
  <c r="F86" i="53"/>
  <c r="C86" i="53"/>
  <c r="M85" i="53"/>
  <c r="K85" i="53"/>
  <c r="H85" i="53"/>
  <c r="F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M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M19" i="53"/>
  <c r="K19" i="53"/>
  <c r="H19" i="53"/>
  <c r="F19" i="53"/>
  <c r="C19" i="53"/>
  <c r="AE18" i="53"/>
  <c r="AD18" i="53"/>
  <c r="M18" i="53"/>
  <c r="K18" i="53"/>
  <c r="H18" i="53"/>
  <c r="F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Q10" i="53"/>
  <c r="AE9" i="53"/>
  <c r="AD9" i="53"/>
  <c r="AE8" i="53"/>
  <c r="AD8" i="53"/>
  <c r="Q8" i="53"/>
  <c r="AE7" i="53"/>
  <c r="AD7" i="53"/>
  <c r="Q7" i="53"/>
  <c r="AE6" i="53"/>
  <c r="AD6" i="53"/>
  <c r="AE5" i="53"/>
  <c r="AD5" i="53"/>
  <c r="Q5" i="53"/>
  <c r="AE4" i="53"/>
  <c r="AD4" i="53"/>
  <c r="AE3" i="53"/>
  <c r="AD3" i="53"/>
  <c r="Q3" i="53"/>
  <c r="Q6" i="53" s="1"/>
  <c r="F3" i="53"/>
  <c r="AE2" i="53"/>
  <c r="AD2" i="53"/>
  <c r="Q2" i="53"/>
  <c r="K2" i="53"/>
  <c r="F2" i="53"/>
  <c r="M94" i="52"/>
  <c r="K94" i="52"/>
  <c r="H94" i="52"/>
  <c r="F94" i="52"/>
  <c r="C94" i="52"/>
  <c r="M93" i="52"/>
  <c r="K93" i="52"/>
  <c r="H93" i="52"/>
  <c r="F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M75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M19" i="52"/>
  <c r="K19" i="52"/>
  <c r="H19" i="52"/>
  <c r="F19" i="52"/>
  <c r="C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Q10" i="52"/>
  <c r="AE9" i="52"/>
  <c r="AD9" i="52"/>
  <c r="Q9" i="52"/>
  <c r="AE8" i="52"/>
  <c r="AD8" i="52"/>
  <c r="Q8" i="52"/>
  <c r="AE7" i="52"/>
  <c r="AD7" i="52"/>
  <c r="Q7" i="52"/>
  <c r="AE6" i="52"/>
  <c r="AD6" i="52"/>
  <c r="AE5" i="52"/>
  <c r="AD5" i="52"/>
  <c r="Q5" i="52"/>
  <c r="AE4" i="52"/>
  <c r="AD4" i="52"/>
  <c r="AE3" i="52"/>
  <c r="AD3" i="52"/>
  <c r="Q3" i="52"/>
  <c r="Q6" i="52" s="1"/>
  <c r="AE2" i="52"/>
  <c r="AD2" i="52"/>
  <c r="Q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K50" i="15"/>
  <c r="H50" i="15"/>
  <c r="F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I34" i="15"/>
  <c r="F34" i="15"/>
  <c r="AE33" i="15"/>
  <c r="AD33" i="15"/>
  <c r="AE32" i="15"/>
  <c r="AD32" i="15"/>
  <c r="M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Q10" i="15"/>
  <c r="AE9" i="15"/>
  <c r="AD9" i="15"/>
  <c r="Q9" i="15"/>
  <c r="AE8" i="15"/>
  <c r="AD8" i="15"/>
  <c r="Q8" i="15"/>
  <c r="AE7" i="15"/>
  <c r="AD7" i="15"/>
  <c r="Q7" i="15"/>
  <c r="AE6" i="15"/>
  <c r="AD6" i="15"/>
  <c r="AE5" i="15"/>
  <c r="AD5" i="15"/>
  <c r="Q5" i="15"/>
  <c r="AE4" i="15"/>
  <c r="AD4" i="15"/>
  <c r="AE3" i="15"/>
  <c r="AD3" i="15"/>
  <c r="Q3" i="15"/>
  <c r="Q6" i="15" s="1"/>
  <c r="AE2" i="15"/>
  <c r="AD2" i="15"/>
  <c r="Q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K51" i="24"/>
  <c r="H51" i="24"/>
  <c r="F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M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Q10" i="24"/>
  <c r="AE9" i="24"/>
  <c r="AD9" i="24"/>
  <c r="Q9" i="24"/>
  <c r="AE8" i="24"/>
  <c r="AD8" i="24"/>
  <c r="Q8" i="24"/>
  <c r="Q7" i="24" s="1"/>
  <c r="AE7" i="24"/>
  <c r="AD7" i="24"/>
  <c r="AE6" i="24"/>
  <c r="AD6" i="24"/>
  <c r="AE5" i="24"/>
  <c r="AD5" i="24"/>
  <c r="Q5" i="24"/>
  <c r="AE4" i="24"/>
  <c r="AD4" i="24"/>
  <c r="AE3" i="24"/>
  <c r="AD3" i="24"/>
  <c r="Q3" i="24"/>
  <c r="Q6" i="24" s="1"/>
  <c r="AE2" i="24"/>
  <c r="AD2" i="24"/>
  <c r="Q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K56" i="22"/>
  <c r="H56" i="22"/>
  <c r="F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M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Q10" i="22"/>
  <c r="AF9" i="22"/>
  <c r="AE9" i="22"/>
  <c r="Q9" i="22"/>
  <c r="AF8" i="22"/>
  <c r="AE8" i="22"/>
  <c r="Q8" i="22"/>
  <c r="AF7" i="22"/>
  <c r="AE7" i="22"/>
  <c r="Q7" i="22"/>
  <c r="AF6" i="22"/>
  <c r="AE6" i="22"/>
  <c r="AF5" i="22"/>
  <c r="AE5" i="22"/>
  <c r="Q5" i="22"/>
  <c r="AF4" i="22"/>
  <c r="AE4" i="22"/>
  <c r="AF3" i="22"/>
  <c r="AE3" i="22"/>
  <c r="Q3" i="22"/>
  <c r="Q6" i="22" s="1"/>
  <c r="AF2" i="22"/>
  <c r="AE2" i="22"/>
  <c r="Q2" i="22"/>
  <c r="AE68" i="16"/>
  <c r="AD68" i="16"/>
  <c r="AE67" i="16"/>
  <c r="AD67" i="16"/>
  <c r="K67" i="16"/>
  <c r="H67" i="16"/>
  <c r="F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M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Q10" i="16"/>
  <c r="AE9" i="16"/>
  <c r="AD9" i="16"/>
  <c r="AE8" i="16"/>
  <c r="AD8" i="16"/>
  <c r="Q8" i="16"/>
  <c r="Q7" i="16" s="1"/>
  <c r="AE7" i="16"/>
  <c r="AD7" i="16"/>
  <c r="AE6" i="16"/>
  <c r="AD6" i="16"/>
  <c r="AE5" i="16"/>
  <c r="AD5" i="16"/>
  <c r="Q5" i="16"/>
  <c r="AE4" i="16"/>
  <c r="AD4" i="16"/>
  <c r="AE3" i="16"/>
  <c r="AD3" i="16"/>
  <c r="Q3" i="16"/>
  <c r="Q6" i="16" s="1"/>
  <c r="AE2" i="16"/>
  <c r="AD2" i="16"/>
  <c r="Q2" i="16"/>
  <c r="F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K50" i="46"/>
  <c r="H50" i="46"/>
  <c r="F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M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Q10" i="46"/>
  <c r="AE9" i="46"/>
  <c r="AD9" i="46"/>
  <c r="Q9" i="46"/>
  <c r="AE8" i="46"/>
  <c r="AD8" i="46"/>
  <c r="Q8" i="46"/>
  <c r="AE7" i="46"/>
  <c r="AD7" i="46"/>
  <c r="Q7" i="46"/>
  <c r="AE6" i="46"/>
  <c r="AD6" i="46"/>
  <c r="AE5" i="46"/>
  <c r="AD5" i="46"/>
  <c r="Q5" i="46"/>
  <c r="AE4" i="46"/>
  <c r="AD4" i="46"/>
  <c r="AE3" i="46"/>
  <c r="AD3" i="46"/>
  <c r="Q3" i="46"/>
  <c r="Q6" i="46" s="1"/>
  <c r="AE2" i="46"/>
  <c r="AD2" i="46"/>
  <c r="Q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H26" i="75"/>
  <c r="G26" i="75"/>
  <c r="F26" i="75"/>
  <c r="AE25" i="75"/>
  <c r="AD25" i="75"/>
  <c r="H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M19" i="75"/>
  <c r="K19" i="75"/>
  <c r="H19" i="75"/>
  <c r="F19" i="75"/>
  <c r="C19" i="75"/>
  <c r="AE18" i="75"/>
  <c r="AD18" i="75"/>
  <c r="M18" i="75"/>
  <c r="K18" i="75"/>
  <c r="H18" i="75"/>
  <c r="F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Q8" i="75"/>
  <c r="AE7" i="75"/>
  <c r="AD7" i="75"/>
  <c r="Q7" i="75"/>
  <c r="AE6" i="75"/>
  <c r="AD6" i="75"/>
  <c r="AE5" i="75"/>
  <c r="AD5" i="75"/>
  <c r="Q5" i="75"/>
  <c r="AE4" i="75"/>
  <c r="AD4" i="75"/>
  <c r="AE3" i="75"/>
  <c r="AD3" i="75"/>
  <c r="Q3" i="75"/>
  <c r="Q6" i="75" s="1"/>
  <c r="AE2" i="75"/>
  <c r="AD2" i="75"/>
  <c r="Q2" i="75"/>
  <c r="F2" i="75"/>
  <c r="M154" i="61"/>
  <c r="K154" i="61"/>
  <c r="H154" i="61"/>
  <c r="F154" i="61"/>
  <c r="C154" i="61"/>
  <c r="M153" i="61"/>
  <c r="K153" i="61"/>
  <c r="H153" i="61"/>
  <c r="F153" i="61"/>
  <c r="C153" i="61"/>
  <c r="K139" i="61"/>
  <c r="F139" i="61"/>
  <c r="K138" i="61"/>
  <c r="F138" i="61"/>
  <c r="K137" i="61"/>
  <c r="F137" i="61"/>
  <c r="M135" i="61"/>
  <c r="M132" i="61"/>
  <c r="K132" i="61"/>
  <c r="H132" i="61"/>
  <c r="F132" i="61"/>
  <c r="C132" i="61"/>
  <c r="M131" i="61"/>
  <c r="K131" i="61"/>
  <c r="H131" i="61"/>
  <c r="F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M113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M19" i="61"/>
  <c r="K19" i="61"/>
  <c r="H19" i="61"/>
  <c r="F19" i="61"/>
  <c r="C19" i="61"/>
  <c r="AE18" i="61"/>
  <c r="AD18" i="61"/>
  <c r="M18" i="61"/>
  <c r="K18" i="61"/>
  <c r="H18" i="61"/>
  <c r="F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Q10" i="61"/>
  <c r="AE9" i="61"/>
  <c r="AD9" i="61"/>
  <c r="AE8" i="61"/>
  <c r="AD8" i="61"/>
  <c r="Q8" i="61"/>
  <c r="AE7" i="61"/>
  <c r="AD7" i="61"/>
  <c r="AE6" i="61"/>
  <c r="AD6" i="61"/>
  <c r="AE5" i="61"/>
  <c r="AD5" i="61"/>
  <c r="Q5" i="61"/>
  <c r="AE4" i="61"/>
  <c r="AD4" i="61"/>
  <c r="AE3" i="61"/>
  <c r="AD3" i="61"/>
  <c r="Q3" i="61"/>
  <c r="Q6" i="61" s="1"/>
  <c r="F3" i="61"/>
  <c r="AE2" i="61"/>
  <c r="AD2" i="61"/>
  <c r="Q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K64" i="5"/>
  <c r="H64" i="5"/>
  <c r="F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M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Q10" i="5"/>
  <c r="AE9" i="5"/>
  <c r="AD9" i="5"/>
  <c r="Q9" i="5"/>
  <c r="AE8" i="5"/>
  <c r="AD8" i="5"/>
  <c r="Q8" i="5"/>
  <c r="AE7" i="5"/>
  <c r="AD7" i="5"/>
  <c r="Q7" i="5"/>
  <c r="AE6" i="5"/>
  <c r="AD6" i="5"/>
  <c r="AE5" i="5"/>
  <c r="AD5" i="5"/>
  <c r="Q5" i="5"/>
  <c r="AE4" i="5"/>
  <c r="AD4" i="5"/>
  <c r="AE3" i="5"/>
  <c r="AD3" i="5"/>
  <c r="Q3" i="5"/>
  <c r="Q6" i="5" s="1"/>
  <c r="AE2" i="5"/>
  <c r="AD2" i="5"/>
  <c r="Q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K85" i="3"/>
  <c r="H85" i="3"/>
  <c r="F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M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M19" i="3"/>
  <c r="K19" i="3"/>
  <c r="H19" i="3"/>
  <c r="F19" i="3"/>
  <c r="C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Q10" i="3"/>
  <c r="AE9" i="3"/>
  <c r="AD9" i="3"/>
  <c r="Q9" i="3"/>
  <c r="AE8" i="3"/>
  <c r="AD8" i="3"/>
  <c r="Q8" i="3"/>
  <c r="AE7" i="3"/>
  <c r="AD7" i="3"/>
  <c r="Q7" i="3"/>
  <c r="AE6" i="3"/>
  <c r="AD6" i="3"/>
  <c r="AE5" i="3"/>
  <c r="AD5" i="3"/>
  <c r="Q5" i="3"/>
  <c r="AE4" i="3"/>
  <c r="AD4" i="3"/>
  <c r="AE3" i="3"/>
  <c r="AD3" i="3"/>
  <c r="Q3" i="3"/>
  <c r="Q6" i="3" s="1"/>
  <c r="AE2" i="3"/>
  <c r="AD2" i="3"/>
  <c r="Q2" i="3"/>
  <c r="M125" i="45"/>
  <c r="K125" i="45"/>
  <c r="H125" i="45"/>
  <c r="F125" i="45"/>
  <c r="C125" i="45"/>
  <c r="M124" i="45"/>
  <c r="K124" i="45"/>
  <c r="H124" i="45"/>
  <c r="F124" i="45"/>
  <c r="C124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M106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M19" i="45"/>
  <c r="K19" i="45"/>
  <c r="H19" i="45"/>
  <c r="F19" i="45"/>
  <c r="C19" i="45"/>
  <c r="AE18" i="45"/>
  <c r="AD18" i="45"/>
  <c r="M18" i="45"/>
  <c r="K18" i="45"/>
  <c r="H18" i="45"/>
  <c r="F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Q10" i="45"/>
  <c r="AE9" i="45"/>
  <c r="AD9" i="45"/>
  <c r="AE8" i="45"/>
  <c r="AD8" i="45"/>
  <c r="Q8" i="45"/>
  <c r="Q7" i="45" s="1"/>
  <c r="AE7" i="45"/>
  <c r="AD7" i="45"/>
  <c r="AE6" i="45"/>
  <c r="AD6" i="45"/>
  <c r="Q6" i="45"/>
  <c r="F6" i="45"/>
  <c r="AE5" i="45"/>
  <c r="AD5" i="45"/>
  <c r="Q5" i="45"/>
  <c r="F5" i="45"/>
  <c r="AE4" i="45"/>
  <c r="AD4" i="45"/>
  <c r="K4" i="45"/>
  <c r="F4" i="45"/>
  <c r="AE3" i="45"/>
  <c r="AD3" i="45"/>
  <c r="Q3" i="45"/>
  <c r="K3" i="45"/>
  <c r="F3" i="45"/>
  <c r="AE2" i="45"/>
  <c r="AD2" i="45"/>
  <c r="Q2" i="45"/>
  <c r="K2" i="45"/>
  <c r="F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K54" i="42"/>
  <c r="H54" i="42"/>
  <c r="F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F38" i="42"/>
  <c r="AE37" i="42"/>
  <c r="AD37" i="42"/>
  <c r="AE36" i="42"/>
  <c r="AD36" i="42"/>
  <c r="M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Q10" i="42"/>
  <c r="AE9" i="42"/>
  <c r="AD9" i="42"/>
  <c r="Q9" i="42"/>
  <c r="AE8" i="42"/>
  <c r="AD8" i="42"/>
  <c r="Q8" i="42"/>
  <c r="Q7" i="42" s="1"/>
  <c r="AE7" i="42"/>
  <c r="AD7" i="42"/>
  <c r="AE6" i="42"/>
  <c r="AD6" i="42"/>
  <c r="AE5" i="42"/>
  <c r="AD5" i="42"/>
  <c r="Q5" i="42"/>
  <c r="AE4" i="42"/>
  <c r="AD4" i="42"/>
  <c r="AE3" i="42"/>
  <c r="AD3" i="42"/>
  <c r="Q3" i="42"/>
  <c r="Q6" i="42" s="1"/>
  <c r="AE2" i="42"/>
  <c r="AD2" i="42"/>
  <c r="Q2" i="42"/>
  <c r="M80" i="41"/>
  <c r="K80" i="41"/>
  <c r="H80" i="41"/>
  <c r="F80" i="41"/>
  <c r="C80" i="41"/>
  <c r="M79" i="41"/>
  <c r="K79" i="41"/>
  <c r="H79" i="41"/>
  <c r="F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M61" i="41"/>
  <c r="AE60" i="41"/>
  <c r="AD60" i="41"/>
  <c r="AE59" i="41"/>
  <c r="AD59" i="41"/>
  <c r="M59" i="41"/>
  <c r="K59" i="41"/>
  <c r="H59" i="41"/>
  <c r="F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M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M19" i="41"/>
  <c r="K19" i="41"/>
  <c r="H19" i="41"/>
  <c r="F19" i="41"/>
  <c r="C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Q10" i="41"/>
  <c r="AE9" i="41"/>
  <c r="AD9" i="41"/>
  <c r="Q9" i="41"/>
  <c r="AE8" i="41"/>
  <c r="AD8" i="41"/>
  <c r="Q8" i="41"/>
  <c r="AE7" i="41"/>
  <c r="AD7" i="41"/>
  <c r="Q7" i="41"/>
  <c r="AE6" i="41"/>
  <c r="AD6" i="41"/>
  <c r="AE5" i="41"/>
  <c r="AD5" i="41"/>
  <c r="Q5" i="41"/>
  <c r="AE4" i="41"/>
  <c r="AD4" i="41"/>
  <c r="AE3" i="41"/>
  <c r="AD3" i="41"/>
  <c r="Q3" i="41"/>
  <c r="Q6" i="41" s="1"/>
  <c r="AE2" i="41"/>
  <c r="AD2" i="41"/>
  <c r="Q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K55" i="47"/>
  <c r="H55" i="47"/>
  <c r="F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M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Q10" i="47"/>
  <c r="AE9" i="47"/>
  <c r="AD9" i="47"/>
  <c r="Q9" i="47"/>
  <c r="AE8" i="47"/>
  <c r="AD8" i="47"/>
  <c r="Q8" i="47"/>
  <c r="Q7" i="47" s="1"/>
  <c r="AE7" i="47"/>
  <c r="AD7" i="47"/>
  <c r="AE6" i="47"/>
  <c r="AD6" i="47"/>
  <c r="AE5" i="47"/>
  <c r="AD5" i="47"/>
  <c r="Q5" i="47"/>
  <c r="AE4" i="47"/>
  <c r="AD4" i="47"/>
  <c r="AE3" i="47"/>
  <c r="AD3" i="47"/>
  <c r="Q3" i="47"/>
  <c r="Q6" i="47" s="1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M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Q10" i="67"/>
  <c r="AE9" i="67"/>
  <c r="AD9" i="67"/>
  <c r="Q9" i="67"/>
  <c r="AE8" i="67"/>
  <c r="AD8" i="67"/>
  <c r="Q8" i="67"/>
  <c r="AE7" i="67"/>
  <c r="AD7" i="67"/>
  <c r="Q7" i="67"/>
  <c r="AE6" i="67"/>
  <c r="AD6" i="67"/>
  <c r="AE5" i="67"/>
  <c r="AD5" i="67"/>
  <c r="Q5" i="67"/>
  <c r="AE4" i="67"/>
  <c r="AD4" i="67"/>
  <c r="AE3" i="67"/>
  <c r="AD3" i="67"/>
  <c r="Q3" i="67"/>
  <c r="Q6" i="67" s="1"/>
  <c r="AE2" i="67"/>
  <c r="AD2" i="67"/>
  <c r="Q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K49" i="20"/>
  <c r="H49" i="20"/>
  <c r="F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M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Q10" i="20"/>
  <c r="AE9" i="20"/>
  <c r="AD9" i="20"/>
  <c r="Q9" i="20"/>
  <c r="AE8" i="20"/>
  <c r="AD8" i="20"/>
  <c r="Q8" i="20"/>
  <c r="AE7" i="20"/>
  <c r="AD7" i="20"/>
  <c r="Q7" i="20"/>
  <c r="AE6" i="20"/>
  <c r="AD6" i="20"/>
  <c r="AE5" i="20"/>
  <c r="AD5" i="20"/>
  <c r="Q5" i="20"/>
  <c r="AE4" i="20"/>
  <c r="AD4" i="20"/>
  <c r="AE3" i="20"/>
  <c r="AD3" i="20"/>
  <c r="Q3" i="20"/>
  <c r="Q6" i="20" s="1"/>
  <c r="AE2" i="20"/>
  <c r="AD2" i="20"/>
  <c r="Q2" i="20"/>
  <c r="M128" i="10"/>
  <c r="K128" i="10"/>
  <c r="H128" i="10"/>
  <c r="F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75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Q10" i="10"/>
  <c r="AE9" i="10"/>
  <c r="AD9" i="10"/>
  <c r="Q9" i="10"/>
  <c r="AE8" i="10"/>
  <c r="AD8" i="10"/>
  <c r="Q8" i="10"/>
  <c r="Q7" i="10" s="1"/>
  <c r="AE7" i="10"/>
  <c r="AD7" i="10"/>
  <c r="AE6" i="10"/>
  <c r="AD6" i="10"/>
  <c r="AE5" i="10"/>
  <c r="AD5" i="10"/>
  <c r="Q5" i="10"/>
  <c r="AE4" i="10"/>
  <c r="AD4" i="10"/>
  <c r="AE3" i="10"/>
  <c r="AD3" i="10"/>
  <c r="Q3" i="10"/>
  <c r="Q6" i="10" s="1"/>
  <c r="AE2" i="10"/>
  <c r="AD2" i="10"/>
  <c r="Q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K56" i="13"/>
  <c r="H56" i="13"/>
  <c r="F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M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Q10" i="13"/>
  <c r="AE9" i="13"/>
  <c r="AD9" i="13"/>
  <c r="Q9" i="13"/>
  <c r="AE8" i="13"/>
  <c r="AD8" i="13"/>
  <c r="Q8" i="13"/>
  <c r="AE7" i="13"/>
  <c r="AD7" i="13"/>
  <c r="Q7" i="13"/>
  <c r="AE6" i="13"/>
  <c r="AD6" i="13"/>
  <c r="AE5" i="13"/>
  <c r="AD5" i="13"/>
  <c r="Q5" i="13"/>
  <c r="AE4" i="13"/>
  <c r="AD4" i="13"/>
  <c r="AE3" i="13"/>
  <c r="AD3" i="13"/>
  <c r="Q3" i="13"/>
  <c r="Q6" i="13" s="1"/>
  <c r="AE2" i="13"/>
  <c r="AD2" i="13"/>
  <c r="Q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M30" i="44" s="1"/>
  <c r="Q10" i="44" s="1"/>
  <c r="Q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Q8" i="44" s="1"/>
  <c r="H18" i="44"/>
  <c r="Q2" i="44" s="1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9" i="17"/>
  <c r="K489" i="17"/>
  <c r="H489" i="17"/>
  <c r="F489" i="17"/>
  <c r="C489" i="17"/>
  <c r="M488" i="17"/>
  <c r="K488" i="17"/>
  <c r="H488" i="17"/>
  <c r="F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M322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M23" i="17"/>
  <c r="K23" i="17"/>
  <c r="H23" i="17"/>
  <c r="F23" i="17"/>
  <c r="C23" i="17"/>
  <c r="AE22" i="17"/>
  <c r="AD22" i="17"/>
  <c r="M22" i="17"/>
  <c r="K22" i="17"/>
  <c r="H22" i="17"/>
  <c r="F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Q10" i="17"/>
  <c r="F10" i="17"/>
  <c r="AE9" i="17"/>
  <c r="AD9" i="17"/>
  <c r="Q9" i="17"/>
  <c r="F9" i="17"/>
  <c r="AE8" i="17"/>
  <c r="AD8" i="17"/>
  <c r="Q8" i="17"/>
  <c r="F8" i="17"/>
  <c r="AE7" i="17"/>
  <c r="AD7" i="17"/>
  <c r="Q7" i="17"/>
  <c r="F7" i="17"/>
  <c r="AE6" i="17"/>
  <c r="AD6" i="17"/>
  <c r="Q6" i="17"/>
  <c r="F6" i="17"/>
  <c r="AE5" i="17"/>
  <c r="AD5" i="17"/>
  <c r="Q5" i="17"/>
  <c r="F5" i="17"/>
  <c r="AE4" i="17"/>
  <c r="AD4" i="17"/>
  <c r="F4" i="17"/>
  <c r="AE3" i="17"/>
  <c r="AD3" i="17"/>
  <c r="Q3" i="17"/>
  <c r="K3" i="17"/>
  <c r="F3" i="17"/>
  <c r="AE2" i="17"/>
  <c r="AD2" i="17"/>
  <c r="Q2" i="17"/>
  <c r="K2" i="17"/>
  <c r="F2" i="17"/>
  <c r="M72" i="59"/>
  <c r="K72" i="59"/>
  <c r="H72" i="59"/>
  <c r="F72" i="59"/>
  <c r="C72" i="59"/>
  <c r="M71" i="59"/>
  <c r="K71" i="59"/>
  <c r="H71" i="59"/>
  <c r="F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AE54" i="59"/>
  <c r="AD54" i="59"/>
  <c r="P54" i="59"/>
  <c r="AE53" i="59"/>
  <c r="AD53" i="59"/>
  <c r="P53" i="59"/>
  <c r="M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M19" i="59"/>
  <c r="K19" i="59"/>
  <c r="H19" i="59"/>
  <c r="F19" i="59"/>
  <c r="C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Q10" i="59"/>
  <c r="AE9" i="59"/>
  <c r="AD9" i="59"/>
  <c r="Q9" i="59"/>
  <c r="AE8" i="59"/>
  <c r="AD8" i="59"/>
  <c r="Q8" i="59"/>
  <c r="Q7" i="59" s="1"/>
  <c r="AE7" i="59"/>
  <c r="AD7" i="59"/>
  <c r="AE6" i="59"/>
  <c r="AD6" i="59"/>
  <c r="AE5" i="59"/>
  <c r="AD5" i="59"/>
  <c r="Q5" i="59"/>
  <c r="AE4" i="59"/>
  <c r="AD4" i="59"/>
  <c r="AE3" i="59"/>
  <c r="AD3" i="59"/>
  <c r="Q3" i="59"/>
  <c r="Q6" i="59" s="1"/>
  <c r="AE2" i="59"/>
  <c r="AD2" i="59"/>
  <c r="Q2" i="59"/>
  <c r="M72" i="76"/>
  <c r="K72" i="76"/>
  <c r="H72" i="76"/>
  <c r="F72" i="76"/>
  <c r="C72" i="76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M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M19" i="76"/>
  <c r="K19" i="76"/>
  <c r="H19" i="76"/>
  <c r="F19" i="76"/>
  <c r="C19" i="76"/>
  <c r="AE18" i="76"/>
  <c r="AD18" i="76"/>
  <c r="M18" i="76"/>
  <c r="K18" i="76"/>
  <c r="H18" i="76"/>
  <c r="F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Q10" i="76"/>
  <c r="AE9" i="76"/>
  <c r="AD9" i="76"/>
  <c r="AE8" i="76"/>
  <c r="AD8" i="76"/>
  <c r="Q8" i="76"/>
  <c r="Q7" i="76" s="1"/>
  <c r="AE7" i="76"/>
  <c r="AD7" i="76"/>
  <c r="AE6" i="76"/>
  <c r="AD6" i="76"/>
  <c r="AE5" i="76"/>
  <c r="AD5" i="76"/>
  <c r="Q5" i="76"/>
  <c r="AE4" i="76"/>
  <c r="AD4" i="76"/>
  <c r="AE3" i="76"/>
  <c r="AD3" i="76"/>
  <c r="Q3" i="76"/>
  <c r="Q6" i="76" s="1"/>
  <c r="AE2" i="76"/>
  <c r="AD2" i="76"/>
  <c r="Q2" i="76"/>
  <c r="F2" i="76"/>
  <c r="M103" i="58"/>
  <c r="K103" i="58"/>
  <c r="H103" i="58"/>
  <c r="F103" i="58"/>
  <c r="C103" i="58"/>
  <c r="M102" i="58"/>
  <c r="K102" i="58"/>
  <c r="H102" i="58"/>
  <c r="F102" i="58"/>
  <c r="C102" i="58"/>
  <c r="K93" i="58"/>
  <c r="F93" i="58"/>
  <c r="K92" i="58"/>
  <c r="F92" i="58"/>
  <c r="K86" i="58"/>
  <c r="F86" i="58"/>
  <c r="M84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M19" i="58"/>
  <c r="K19" i="58"/>
  <c r="H19" i="58"/>
  <c r="F19" i="58"/>
  <c r="C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Q10" i="58"/>
  <c r="AE9" i="58"/>
  <c r="AD9" i="58"/>
  <c r="AE8" i="58"/>
  <c r="AD8" i="58"/>
  <c r="Q8" i="58"/>
  <c r="Q9" i="58" s="1"/>
  <c r="AE7" i="58"/>
  <c r="AD7" i="58"/>
  <c r="Q7" i="58"/>
  <c r="AE6" i="58"/>
  <c r="AD6" i="58"/>
  <c r="AE5" i="58"/>
  <c r="AD5" i="58"/>
  <c r="Q5" i="58"/>
  <c r="AE4" i="58"/>
  <c r="AD4" i="58"/>
  <c r="AE3" i="58"/>
  <c r="AD3" i="58"/>
  <c r="Q3" i="58"/>
  <c r="Q6" i="58" s="1"/>
  <c r="AE2" i="58"/>
  <c r="AD2" i="58"/>
  <c r="Q2" i="58"/>
  <c r="F2" i="58"/>
  <c r="M103" i="50"/>
  <c r="K103" i="50"/>
  <c r="H103" i="50"/>
  <c r="F103" i="50"/>
  <c r="C103" i="50"/>
  <c r="M102" i="50"/>
  <c r="K102" i="50"/>
  <c r="H102" i="50"/>
  <c r="F102" i="50"/>
  <c r="C102" i="50"/>
  <c r="K87" i="50"/>
  <c r="F87" i="50"/>
  <c r="K86" i="50"/>
  <c r="F86" i="50"/>
  <c r="M84" i="50"/>
  <c r="M82" i="50"/>
  <c r="K82" i="50"/>
  <c r="H82" i="50"/>
  <c r="F82" i="50"/>
  <c r="C82" i="50"/>
  <c r="M81" i="50"/>
  <c r="K81" i="50"/>
  <c r="H81" i="50"/>
  <c r="F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M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9" i="50"/>
  <c r="K19" i="50"/>
  <c r="H19" i="50"/>
  <c r="F19" i="50"/>
  <c r="C19" i="50"/>
  <c r="M18" i="50"/>
  <c r="K18" i="50"/>
  <c r="H18" i="50"/>
  <c r="F18" i="50"/>
  <c r="C18" i="50"/>
  <c r="Q11" i="50"/>
  <c r="Q10" i="50"/>
  <c r="Q8" i="50"/>
  <c r="Q7" i="50"/>
  <c r="Q6" i="50"/>
  <c r="Q5" i="50"/>
  <c r="Q3" i="50"/>
  <c r="F3" i="50"/>
  <c r="Q2" i="50"/>
  <c r="K2" i="50"/>
  <c r="F2" i="50"/>
  <c r="M90" i="72"/>
  <c r="K90" i="72"/>
  <c r="H90" i="72"/>
  <c r="F90" i="72"/>
  <c r="C90" i="72"/>
  <c r="M89" i="72"/>
  <c r="K89" i="72"/>
  <c r="H89" i="72"/>
  <c r="F89" i="72"/>
  <c r="C89" i="72"/>
  <c r="K73" i="72"/>
  <c r="F73" i="72"/>
  <c r="M71" i="72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M19" i="72"/>
  <c r="K19" i="72"/>
  <c r="H19" i="72"/>
  <c r="F19" i="72"/>
  <c r="C19" i="72"/>
  <c r="AE18" i="72"/>
  <c r="AD18" i="72"/>
  <c r="M18" i="72"/>
  <c r="K18" i="72"/>
  <c r="H18" i="72"/>
  <c r="F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Q10" i="72"/>
  <c r="AE9" i="72"/>
  <c r="AD9" i="72"/>
  <c r="AE8" i="72"/>
  <c r="AD8" i="72"/>
  <c r="Q8" i="72"/>
  <c r="Q7" i="72" s="1"/>
  <c r="AE7" i="72"/>
  <c r="AD7" i="72"/>
  <c r="AE6" i="72"/>
  <c r="AD6" i="72"/>
  <c r="AE5" i="72"/>
  <c r="AD5" i="72"/>
  <c r="Q5" i="72"/>
  <c r="AE4" i="72"/>
  <c r="AD4" i="72"/>
  <c r="AE3" i="72"/>
  <c r="AD3" i="72"/>
  <c r="Q3" i="72"/>
  <c r="Q6" i="72" s="1"/>
  <c r="F3" i="72"/>
  <c r="AE2" i="72"/>
  <c r="AD2" i="72"/>
  <c r="Q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M119" i="7"/>
  <c r="K119" i="7"/>
  <c r="H119" i="7"/>
  <c r="F119" i="7"/>
  <c r="C119" i="7"/>
  <c r="K118" i="7"/>
  <c r="H118" i="7"/>
  <c r="F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Q8" i="7"/>
  <c r="Q7" i="7" s="1"/>
  <c r="K8" i="7"/>
  <c r="F8" i="7"/>
  <c r="AE7" i="7"/>
  <c r="AD7" i="7"/>
  <c r="K7" i="7"/>
  <c r="F7" i="7"/>
  <c r="AE6" i="7"/>
  <c r="AD6" i="7"/>
  <c r="Q6" i="7"/>
  <c r="K6" i="7"/>
  <c r="F6" i="7"/>
  <c r="AE5" i="7"/>
  <c r="AD5" i="7"/>
  <c r="Q5" i="7"/>
  <c r="K5" i="7"/>
  <c r="F5" i="7"/>
  <c r="AE4" i="7"/>
  <c r="AD4" i="7"/>
  <c r="K4" i="7"/>
  <c r="F4" i="7"/>
  <c r="AE3" i="7"/>
  <c r="AD3" i="7"/>
  <c r="Q3" i="7"/>
  <c r="K3" i="7"/>
  <c r="F3" i="7"/>
  <c r="AE2" i="7"/>
  <c r="AD2" i="7"/>
  <c r="Q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M19" i="68"/>
  <c r="K19" i="68"/>
  <c r="H19" i="68"/>
  <c r="F19" i="68"/>
  <c r="C19" i="68"/>
  <c r="AE18" i="68"/>
  <c r="AD18" i="68"/>
  <c r="M18" i="68"/>
  <c r="K18" i="68"/>
  <c r="H18" i="68"/>
  <c r="F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Q8" i="68"/>
  <c r="Q7" i="68" s="1"/>
  <c r="AE7" i="68"/>
  <c r="AD7" i="68"/>
  <c r="AE6" i="68"/>
  <c r="AD6" i="68"/>
  <c r="AE5" i="68"/>
  <c r="AD5" i="68"/>
  <c r="Q5" i="68"/>
  <c r="F5" i="68"/>
  <c r="AE4" i="68"/>
  <c r="AD4" i="68"/>
  <c r="F4" i="68"/>
  <c r="AE3" i="68"/>
  <c r="AD3" i="68"/>
  <c r="Q3" i="68"/>
  <c r="Q6" i="68" s="1"/>
  <c r="K3" i="68"/>
  <c r="F3" i="68"/>
  <c r="AE2" i="68"/>
  <c r="AD2" i="68"/>
  <c r="Q2" i="68"/>
  <c r="K2" i="68"/>
  <c r="F2" i="68"/>
  <c r="M111" i="54"/>
  <c r="K111" i="54"/>
  <c r="H111" i="54"/>
  <c r="F111" i="54"/>
  <c r="C111" i="54"/>
  <c r="M110" i="54"/>
  <c r="K110" i="54"/>
  <c r="H110" i="54"/>
  <c r="F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92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M19" i="54"/>
  <c r="K19" i="54"/>
  <c r="H19" i="54"/>
  <c r="F19" i="54"/>
  <c r="C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Q9" i="54"/>
  <c r="AE8" i="54"/>
  <c r="AD8" i="54"/>
  <c r="Q8" i="54"/>
  <c r="AE7" i="54"/>
  <c r="AD7" i="54"/>
  <c r="Q7" i="54"/>
  <c r="AE6" i="54"/>
  <c r="AD6" i="54"/>
  <c r="AE5" i="54"/>
  <c r="AD5" i="54"/>
  <c r="Q5" i="54"/>
  <c r="AE4" i="54"/>
  <c r="AD4" i="54"/>
  <c r="AE3" i="54"/>
  <c r="AD3" i="54"/>
  <c r="Q3" i="54"/>
  <c r="Q6" i="54" s="1"/>
  <c r="AE2" i="54"/>
  <c r="AD2" i="54"/>
  <c r="Q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F173" i="51" s="1"/>
  <c r="K149" i="51"/>
  <c r="F149" i="51"/>
  <c r="F148" i="51"/>
  <c r="K147" i="51"/>
  <c r="K173" i="51" s="1"/>
  <c r="F147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K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Q5" i="51"/>
  <c r="F5" i="51"/>
  <c r="AE4" i="51"/>
  <c r="AD4" i="51"/>
  <c r="F4" i="51"/>
  <c r="AE3" i="51"/>
  <c r="AD3" i="51"/>
  <c r="F3" i="51"/>
  <c r="F28" i="51" s="1"/>
  <c r="Q3" i="51" s="1"/>
  <c r="Q6" i="51" s="1"/>
  <c r="AE2" i="51"/>
  <c r="AD2" i="51"/>
  <c r="Q2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4" i="25"/>
  <c r="M263" i="25"/>
  <c r="K263" i="25"/>
  <c r="H263" i="25"/>
  <c r="F263" i="25"/>
  <c r="C263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K231" i="25"/>
  <c r="F231" i="25"/>
  <c r="K230" i="25"/>
  <c r="F230" i="25"/>
  <c r="K229" i="25"/>
  <c r="F229" i="25"/>
  <c r="K228" i="25"/>
  <c r="F228" i="25"/>
  <c r="K227" i="25"/>
  <c r="F227" i="25"/>
  <c r="K226" i="25"/>
  <c r="F226" i="25"/>
  <c r="K225" i="25"/>
  <c r="F225" i="25"/>
  <c r="K224" i="25"/>
  <c r="F224" i="25"/>
  <c r="K223" i="25"/>
  <c r="F223" i="25"/>
  <c r="K222" i="25"/>
  <c r="F222" i="25"/>
  <c r="K221" i="25"/>
  <c r="F221" i="25"/>
  <c r="K220" i="25"/>
  <c r="F220" i="25"/>
  <c r="K219" i="25"/>
  <c r="F219" i="25"/>
  <c r="K218" i="25"/>
  <c r="F218" i="25"/>
  <c r="K217" i="25"/>
  <c r="F217" i="25"/>
  <c r="K216" i="25"/>
  <c r="F216" i="25"/>
  <c r="K215" i="25"/>
  <c r="F215" i="25"/>
  <c r="K214" i="25"/>
  <c r="F214" i="25"/>
  <c r="K213" i="25"/>
  <c r="F213" i="25"/>
  <c r="K212" i="25"/>
  <c r="F212" i="25"/>
  <c r="K211" i="25"/>
  <c r="F211" i="25"/>
  <c r="K210" i="25"/>
  <c r="F210" i="25"/>
  <c r="K209" i="25"/>
  <c r="F209" i="25"/>
  <c r="K208" i="25"/>
  <c r="F208" i="25"/>
  <c r="K207" i="25"/>
  <c r="F207" i="25"/>
  <c r="K206" i="25"/>
  <c r="F206" i="25"/>
  <c r="K205" i="25"/>
  <c r="F205" i="25"/>
  <c r="K204" i="25"/>
  <c r="F204" i="25"/>
  <c r="K203" i="25"/>
  <c r="F203" i="25"/>
  <c r="K202" i="25"/>
  <c r="F202" i="25"/>
  <c r="K201" i="25"/>
  <c r="F201" i="25"/>
  <c r="K200" i="25"/>
  <c r="F200" i="25"/>
  <c r="K199" i="25"/>
  <c r="F199" i="25"/>
  <c r="K198" i="25"/>
  <c r="F198" i="25"/>
  <c r="K197" i="25"/>
  <c r="F197" i="25"/>
  <c r="K196" i="25"/>
  <c r="F196" i="25"/>
  <c r="K195" i="25"/>
  <c r="F195" i="25"/>
  <c r="K194" i="25"/>
  <c r="F194" i="25"/>
  <c r="K193" i="25"/>
  <c r="F193" i="25"/>
  <c r="K192" i="25"/>
  <c r="F192" i="25"/>
  <c r="K191" i="25"/>
  <c r="F191" i="25"/>
  <c r="K190" i="25"/>
  <c r="F190" i="25"/>
  <c r="K189" i="25"/>
  <c r="F189" i="25"/>
  <c r="K188" i="25"/>
  <c r="F188" i="25"/>
  <c r="K187" i="25"/>
  <c r="F187" i="25"/>
  <c r="K186" i="25"/>
  <c r="F186" i="25"/>
  <c r="K185" i="25"/>
  <c r="F185" i="25"/>
  <c r="K184" i="25"/>
  <c r="F184" i="25"/>
  <c r="K183" i="25"/>
  <c r="F183" i="25"/>
  <c r="K182" i="25"/>
  <c r="F182" i="25"/>
  <c r="K181" i="25"/>
  <c r="F181" i="25"/>
  <c r="K180" i="25"/>
  <c r="F18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M19" i="69"/>
  <c r="K19" i="69"/>
  <c r="H19" i="69"/>
  <c r="F19" i="69"/>
  <c r="C19" i="69"/>
  <c r="AE18" i="69"/>
  <c r="M18" i="69"/>
  <c r="K18" i="69"/>
  <c r="H18" i="69"/>
  <c r="F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Q8" i="69"/>
  <c r="Q7" i="69" s="1"/>
  <c r="AE7" i="69"/>
  <c r="F7" i="69"/>
  <c r="AE6" i="69"/>
  <c r="F6" i="69"/>
  <c r="AE5" i="69"/>
  <c r="Q5" i="69"/>
  <c r="F5" i="69"/>
  <c r="AE4" i="69"/>
  <c r="F4" i="69"/>
  <c r="AE3" i="69"/>
  <c r="Q3" i="69"/>
  <c r="Q6" i="69" s="1"/>
  <c r="F3" i="69"/>
  <c r="AE2" i="69"/>
  <c r="Q2" i="69"/>
  <c r="K2" i="69"/>
  <c r="F2" i="69"/>
  <c r="AE69" i="63"/>
  <c r="AD69" i="63"/>
  <c r="AE68" i="63"/>
  <c r="AD68" i="63"/>
  <c r="AE67" i="63"/>
  <c r="AD67" i="63"/>
  <c r="AE66" i="63"/>
  <c r="AD66" i="63"/>
  <c r="AE65" i="63"/>
  <c r="AD65" i="63"/>
  <c r="M65" i="63"/>
  <c r="K65" i="63"/>
  <c r="H65" i="63"/>
  <c r="F65" i="63"/>
  <c r="C65" i="63"/>
  <c r="AE64" i="63"/>
  <c r="AD64" i="63"/>
  <c r="M64" i="63"/>
  <c r="K64" i="63"/>
  <c r="H64" i="63"/>
  <c r="F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M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M19" i="63"/>
  <c r="K19" i="63"/>
  <c r="H19" i="63"/>
  <c r="F19" i="63"/>
  <c r="C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Q10" i="63"/>
  <c r="AE9" i="63"/>
  <c r="AD9" i="63"/>
  <c r="Q9" i="63"/>
  <c r="AE8" i="63"/>
  <c r="AD8" i="63"/>
  <c r="Q8" i="63"/>
  <c r="AE7" i="63"/>
  <c r="AD7" i="63"/>
  <c r="Q7" i="63"/>
  <c r="AE6" i="63"/>
  <c r="AD6" i="63"/>
  <c r="AE5" i="63"/>
  <c r="AD5" i="63"/>
  <c r="Q5" i="63"/>
  <c r="AE4" i="63"/>
  <c r="AD4" i="63"/>
  <c r="AE3" i="63"/>
  <c r="AD3" i="63"/>
  <c r="Q3" i="63"/>
  <c r="Q6" i="63" s="1"/>
  <c r="AE2" i="63"/>
  <c r="AD2" i="63"/>
  <c r="Q2" i="63"/>
  <c r="AE69" i="71"/>
  <c r="AD69" i="71"/>
  <c r="AE68" i="71"/>
  <c r="AD68" i="71"/>
  <c r="AE67" i="71"/>
  <c r="AD67" i="71"/>
  <c r="AE66" i="71"/>
  <c r="AD66" i="71"/>
  <c r="AE65" i="71"/>
  <c r="AD65" i="71"/>
  <c r="M65" i="71"/>
  <c r="K65" i="71"/>
  <c r="H65" i="71"/>
  <c r="F65" i="71"/>
  <c r="C65" i="71"/>
  <c r="AE64" i="71"/>
  <c r="AD64" i="71"/>
  <c r="M64" i="71"/>
  <c r="K64" i="71"/>
  <c r="H64" i="71"/>
  <c r="F64" i="71"/>
  <c r="C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M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M19" i="71"/>
  <c r="F19" i="71"/>
  <c r="C19" i="71"/>
  <c r="AE18" i="71"/>
  <c r="AD18" i="71"/>
  <c r="M18" i="71"/>
  <c r="K18" i="71"/>
  <c r="H18" i="71"/>
  <c r="Q2" i="71" s="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Q10" i="71"/>
  <c r="AE9" i="71"/>
  <c r="AD9" i="71"/>
  <c r="AE8" i="71"/>
  <c r="AD8" i="71"/>
  <c r="AE7" i="71"/>
  <c r="AD7" i="71"/>
  <c r="AE6" i="71"/>
  <c r="AD6" i="71"/>
  <c r="F6" i="71"/>
  <c r="AE5" i="71"/>
  <c r="AD5" i="71"/>
  <c r="F5" i="71"/>
  <c r="AE4" i="71"/>
  <c r="AD4" i="71"/>
  <c r="F4" i="71"/>
  <c r="AE3" i="71"/>
  <c r="AD3" i="71"/>
  <c r="F3" i="71"/>
  <c r="AE2" i="71"/>
  <c r="AD2" i="71"/>
  <c r="K2" i="71"/>
  <c r="F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K59" i="73"/>
  <c r="H59" i="73"/>
  <c r="F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M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M19" i="73"/>
  <c r="K19" i="73"/>
  <c r="H19" i="73"/>
  <c r="F19" i="73"/>
  <c r="C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Q10" i="73"/>
  <c r="AE9" i="73"/>
  <c r="AD9" i="73"/>
  <c r="Q9" i="73"/>
  <c r="AE8" i="73"/>
  <c r="AD8" i="73"/>
  <c r="Q8" i="73"/>
  <c r="Q7" i="73" s="1"/>
  <c r="AE7" i="73"/>
  <c r="AD7" i="73"/>
  <c r="AE6" i="73"/>
  <c r="AD6" i="73"/>
  <c r="AE5" i="73"/>
  <c r="AD5" i="73"/>
  <c r="Q5" i="73"/>
  <c r="AE4" i="73"/>
  <c r="AD4" i="73"/>
  <c r="AE3" i="73"/>
  <c r="AD3" i="73"/>
  <c r="Q3" i="73"/>
  <c r="Q6" i="73" s="1"/>
  <c r="AE2" i="73"/>
  <c r="AD2" i="73"/>
  <c r="Q2" i="73"/>
  <c r="M73" i="62"/>
  <c r="K73" i="62"/>
  <c r="H73" i="62"/>
  <c r="F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M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M19" i="62"/>
  <c r="K19" i="62"/>
  <c r="H19" i="62"/>
  <c r="F19" i="62"/>
  <c r="C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Q10" i="62"/>
  <c r="AE9" i="62"/>
  <c r="AD9" i="62"/>
  <c r="Q9" i="62"/>
  <c r="AE8" i="62"/>
  <c r="AD8" i="62"/>
  <c r="Q8" i="62"/>
  <c r="AE7" i="62"/>
  <c r="AD7" i="62"/>
  <c r="Q7" i="62"/>
  <c r="AE6" i="62"/>
  <c r="AD6" i="62"/>
  <c r="AE5" i="62"/>
  <c r="AD5" i="62"/>
  <c r="Q5" i="62"/>
  <c r="AE4" i="62"/>
  <c r="AD4" i="62"/>
  <c r="AE3" i="62"/>
  <c r="AD3" i="62"/>
  <c r="Q3" i="62"/>
  <c r="Q6" i="62" s="1"/>
  <c r="AE2" i="62"/>
  <c r="AD2" i="62"/>
  <c r="Q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2" i="70"/>
  <c r="K72" i="70"/>
  <c r="H72" i="70"/>
  <c r="F72" i="70"/>
  <c r="C72" i="70"/>
  <c r="M71" i="70"/>
  <c r="K71" i="70"/>
  <c r="H71" i="70"/>
  <c r="F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M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M19" i="70"/>
  <c r="F19" i="70"/>
  <c r="C19" i="70"/>
  <c r="AE18" i="70"/>
  <c r="AD18" i="70"/>
  <c r="M18" i="70"/>
  <c r="K18" i="70"/>
  <c r="H18" i="70"/>
  <c r="Q2" i="70" s="1"/>
  <c r="F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Q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M63" i="66"/>
  <c r="K63" i="66"/>
  <c r="H63" i="66"/>
  <c r="F63" i="66"/>
  <c r="C63" i="66"/>
  <c r="AE62" i="66"/>
  <c r="AD62" i="66"/>
  <c r="M62" i="66"/>
  <c r="K62" i="66"/>
  <c r="H62" i="66"/>
  <c r="F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F46" i="66"/>
  <c r="AE45" i="66"/>
  <c r="AD45" i="66"/>
  <c r="P45" i="66"/>
  <c r="AE44" i="66"/>
  <c r="AD44" i="66"/>
  <c r="P44" i="66"/>
  <c r="M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M19" i="66"/>
  <c r="K19" i="66"/>
  <c r="H19" i="66"/>
  <c r="F19" i="66"/>
  <c r="C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Q10" i="66"/>
  <c r="AE9" i="66"/>
  <c r="AD9" i="66"/>
  <c r="Q9" i="66"/>
  <c r="AE8" i="66"/>
  <c r="AD8" i="66"/>
  <c r="Q8" i="66"/>
  <c r="Q7" i="66" s="1"/>
  <c r="AE7" i="66"/>
  <c r="AD7" i="66"/>
  <c r="AE6" i="66"/>
  <c r="AD6" i="66"/>
  <c r="AE5" i="66"/>
  <c r="AD5" i="66"/>
  <c r="Q5" i="66"/>
  <c r="AE4" i="66"/>
  <c r="AD4" i="66"/>
  <c r="AE3" i="66"/>
  <c r="AD3" i="66"/>
  <c r="Q3" i="66"/>
  <c r="Q6" i="66" s="1"/>
  <c r="AE2" i="66"/>
  <c r="AD2" i="66"/>
  <c r="Q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F39" i="65"/>
  <c r="AE38" i="65"/>
  <c r="AD38" i="65"/>
  <c r="AE37" i="65"/>
  <c r="AD37" i="65"/>
  <c r="M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Q10" i="65"/>
  <c r="AE9" i="65"/>
  <c r="AD9" i="65"/>
  <c r="AE8" i="65"/>
  <c r="AD8" i="65"/>
  <c r="Q8" i="65"/>
  <c r="Q9" i="65" s="1"/>
  <c r="AE7" i="65"/>
  <c r="AD7" i="65"/>
  <c r="Q7" i="65"/>
  <c r="AE6" i="65"/>
  <c r="AD6" i="65"/>
  <c r="AE5" i="65"/>
  <c r="AD5" i="65"/>
  <c r="Q5" i="65"/>
  <c r="AE4" i="65"/>
  <c r="AD4" i="65"/>
  <c r="AE3" i="65"/>
  <c r="AD3" i="65"/>
  <c r="Q3" i="65"/>
  <c r="Q6" i="65" s="1"/>
  <c r="AE2" i="65"/>
  <c r="AD2" i="65"/>
  <c r="Q2" i="65"/>
  <c r="F2" i="65"/>
  <c r="M85" i="64"/>
  <c r="K85" i="64"/>
  <c r="H85" i="64"/>
  <c r="F85" i="64"/>
  <c r="C85" i="64"/>
  <c r="M84" i="64"/>
  <c r="K84" i="64"/>
  <c r="H84" i="64"/>
  <c r="F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M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H36" i="64"/>
  <c r="G36" i="64"/>
  <c r="F36" i="64"/>
  <c r="AE35" i="64"/>
  <c r="AD35" i="64"/>
  <c r="H35" i="64"/>
  <c r="G35" i="64"/>
  <c r="F35" i="64"/>
  <c r="AE34" i="64"/>
  <c r="AD34" i="64"/>
  <c r="H34" i="64"/>
  <c r="G34" i="64"/>
  <c r="F34" i="64"/>
  <c r="AE33" i="64"/>
  <c r="AD33" i="64"/>
  <c r="H33" i="64"/>
  <c r="G33" i="64"/>
  <c r="F33" i="64"/>
  <c r="AE32" i="64"/>
  <c r="AD32" i="64"/>
  <c r="H32" i="64"/>
  <c r="G32" i="64"/>
  <c r="F32" i="64"/>
  <c r="AE31" i="64"/>
  <c r="AD31" i="64"/>
  <c r="H31" i="64"/>
  <c r="G31" i="64"/>
  <c r="F31" i="64"/>
  <c r="AE30" i="64"/>
  <c r="AD30" i="64"/>
  <c r="H30" i="64"/>
  <c r="G30" i="64"/>
  <c r="F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M19" i="64"/>
  <c r="K19" i="64"/>
  <c r="H19" i="64"/>
  <c r="F19" i="64"/>
  <c r="C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Q10" i="64"/>
  <c r="AE9" i="64"/>
  <c r="AD9" i="64"/>
  <c r="Q9" i="64"/>
  <c r="AE8" i="64"/>
  <c r="AD8" i="64"/>
  <c r="Q8" i="64"/>
  <c r="Q7" i="64" s="1"/>
  <c r="AE7" i="64"/>
  <c r="AD7" i="64"/>
  <c r="AE6" i="64"/>
  <c r="AD6" i="64"/>
  <c r="AE5" i="64"/>
  <c r="AD5" i="64"/>
  <c r="Q5" i="64"/>
  <c r="AE4" i="64"/>
  <c r="AD4" i="64"/>
  <c r="AE3" i="64"/>
  <c r="AD3" i="64"/>
  <c r="Q3" i="64"/>
  <c r="Q6" i="64" s="1"/>
  <c r="AE2" i="64"/>
  <c r="AD2" i="64"/>
  <c r="Q2" i="64"/>
  <c r="AE69" i="60"/>
  <c r="AD69" i="60"/>
  <c r="AE68" i="60"/>
  <c r="AD68" i="60"/>
  <c r="AE67" i="60"/>
  <c r="AD67" i="60"/>
  <c r="M67" i="60"/>
  <c r="K67" i="60"/>
  <c r="H67" i="60"/>
  <c r="F67" i="60"/>
  <c r="C67" i="60"/>
  <c r="AE66" i="60"/>
  <c r="AD66" i="60"/>
  <c r="M66" i="60"/>
  <c r="K66" i="60"/>
  <c r="H66" i="60"/>
  <c r="F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F50" i="60"/>
  <c r="AE49" i="60"/>
  <c r="AD49" i="60"/>
  <c r="P49" i="60"/>
  <c r="AE48" i="60"/>
  <c r="AD48" i="60"/>
  <c r="P48" i="60"/>
  <c r="M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M19" i="60"/>
  <c r="K19" i="60"/>
  <c r="H19" i="60"/>
  <c r="F19" i="60"/>
  <c r="C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Q10" i="60"/>
  <c r="AE9" i="60"/>
  <c r="AD9" i="60"/>
  <c r="Q9" i="60"/>
  <c r="AE8" i="60"/>
  <c r="AD8" i="60"/>
  <c r="Q8" i="60"/>
  <c r="Q7" i="60" s="1"/>
  <c r="AE7" i="60"/>
  <c r="AD7" i="60"/>
  <c r="AE6" i="60"/>
  <c r="AD6" i="60"/>
  <c r="AE5" i="60"/>
  <c r="AD5" i="60"/>
  <c r="Q5" i="60"/>
  <c r="AE4" i="60"/>
  <c r="AD4" i="60"/>
  <c r="AE3" i="60"/>
  <c r="AD3" i="60"/>
  <c r="Q3" i="60"/>
  <c r="Q6" i="60" s="1"/>
  <c r="AE2" i="60"/>
  <c r="AD2" i="60"/>
  <c r="Q2" i="60"/>
  <c r="M73" i="55"/>
  <c r="K73" i="55"/>
  <c r="H73" i="55"/>
  <c r="F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M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M19" i="55"/>
  <c r="K19" i="55"/>
  <c r="H19" i="55"/>
  <c r="F19" i="55"/>
  <c r="C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Q10" i="55"/>
  <c r="AE9" i="55"/>
  <c r="AD9" i="55"/>
  <c r="Q9" i="55"/>
  <c r="AE8" i="55"/>
  <c r="AD8" i="55"/>
  <c r="Q8" i="55"/>
  <c r="Q7" i="55" s="1"/>
  <c r="AE7" i="55"/>
  <c r="AD7" i="55"/>
  <c r="AE6" i="55"/>
  <c r="AD6" i="55"/>
  <c r="AE5" i="55"/>
  <c r="AD5" i="55"/>
  <c r="Q5" i="55"/>
  <c r="AE4" i="55"/>
  <c r="AD4" i="55"/>
  <c r="AE3" i="55"/>
  <c r="AD3" i="55"/>
  <c r="Q3" i="55"/>
  <c r="Q6" i="55" s="1"/>
  <c r="AE2" i="55"/>
  <c r="AD2" i="55"/>
  <c r="Q2" i="55"/>
  <c r="M101" i="57"/>
  <c r="K101" i="57"/>
  <c r="H101" i="57"/>
  <c r="F101" i="57"/>
  <c r="C101" i="57"/>
  <c r="M100" i="57"/>
  <c r="K100" i="57"/>
  <c r="H100" i="57"/>
  <c r="F100" i="57"/>
  <c r="C100" i="57"/>
  <c r="K89" i="57"/>
  <c r="F89" i="57"/>
  <c r="K88" i="57"/>
  <c r="F88" i="57"/>
  <c r="K87" i="57"/>
  <c r="F87" i="57"/>
  <c r="K86" i="57"/>
  <c r="F86" i="57"/>
  <c r="K85" i="57"/>
  <c r="F85" i="57"/>
  <c r="K84" i="57"/>
  <c r="F84" i="57"/>
  <c r="M82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74" i="57"/>
  <c r="G74" i="57"/>
  <c r="F74" i="57"/>
  <c r="H73" i="57"/>
  <c r="G73" i="57"/>
  <c r="F73" i="57"/>
  <c r="H72" i="57"/>
  <c r="G72" i="57"/>
  <c r="F72" i="57"/>
  <c r="H71" i="57"/>
  <c r="G71" i="57"/>
  <c r="F71" i="57"/>
  <c r="H70" i="57"/>
  <c r="G70" i="57"/>
  <c r="F70" i="57"/>
  <c r="H69" i="57"/>
  <c r="G69" i="57"/>
  <c r="F69" i="57"/>
  <c r="AE68" i="57"/>
  <c r="AD68" i="57"/>
  <c r="H68" i="57"/>
  <c r="G68" i="57"/>
  <c r="F68" i="57"/>
  <c r="AE67" i="57"/>
  <c r="AD67" i="57"/>
  <c r="H67" i="57"/>
  <c r="G67" i="57"/>
  <c r="F67" i="57"/>
  <c r="AE66" i="57"/>
  <c r="AD66" i="57"/>
  <c r="H66" i="57"/>
  <c r="G66" i="57"/>
  <c r="F66" i="57"/>
  <c r="AE65" i="57"/>
  <c r="AD65" i="57"/>
  <c r="H65" i="57"/>
  <c r="G65" i="57"/>
  <c r="F65" i="57"/>
  <c r="AE64" i="57"/>
  <c r="AD64" i="57"/>
  <c r="H64" i="57"/>
  <c r="G64" i="57"/>
  <c r="F64" i="57"/>
  <c r="AE63" i="57"/>
  <c r="AD63" i="57"/>
  <c r="P63" i="57"/>
  <c r="H63" i="57"/>
  <c r="G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59" i="57"/>
  <c r="G59" i="57"/>
  <c r="F59" i="57"/>
  <c r="AE58" i="57"/>
  <c r="AD58" i="57"/>
  <c r="P58" i="57"/>
  <c r="H58" i="57"/>
  <c r="G58" i="57"/>
  <c r="F58" i="57"/>
  <c r="AE57" i="57"/>
  <c r="AD57" i="57"/>
  <c r="P57" i="57"/>
  <c r="H57" i="57"/>
  <c r="G57" i="57"/>
  <c r="F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H48" i="57"/>
  <c r="G48" i="57"/>
  <c r="F48" i="57"/>
  <c r="AE47" i="57"/>
  <c r="AD47" i="57"/>
  <c r="P47" i="57"/>
  <c r="H47" i="57"/>
  <c r="G47" i="57"/>
  <c r="F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M19" i="57"/>
  <c r="K19" i="57"/>
  <c r="H19" i="57"/>
  <c r="F19" i="57"/>
  <c r="C19" i="57"/>
  <c r="AE18" i="57"/>
  <c r="AD18" i="57"/>
  <c r="M18" i="57"/>
  <c r="K18" i="57"/>
  <c r="H18" i="57"/>
  <c r="F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Q8" i="57"/>
  <c r="Q7" i="57" s="1"/>
  <c r="AE7" i="57"/>
  <c r="AD7" i="57"/>
  <c r="F7" i="57"/>
  <c r="AE6" i="57"/>
  <c r="AD6" i="57"/>
  <c r="Q6" i="57"/>
  <c r="F6" i="57"/>
  <c r="AE5" i="57"/>
  <c r="AD5" i="57"/>
  <c r="Q5" i="57"/>
  <c r="F5" i="57"/>
  <c r="AE4" i="57"/>
  <c r="AD4" i="57"/>
  <c r="F4" i="57"/>
  <c r="AE3" i="57"/>
  <c r="AD3" i="57"/>
  <c r="Q3" i="57"/>
  <c r="F3" i="57"/>
  <c r="AE2" i="57"/>
  <c r="AD2" i="57"/>
  <c r="Q2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K53" i="56"/>
  <c r="H53" i="56"/>
  <c r="F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AE36" i="56"/>
  <c r="AD36" i="56"/>
  <c r="AE35" i="56"/>
  <c r="AD35" i="56"/>
  <c r="M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Q10" i="56"/>
  <c r="AE9" i="56"/>
  <c r="AD9" i="56"/>
  <c r="Q9" i="56"/>
  <c r="AE8" i="56"/>
  <c r="AD8" i="56"/>
  <c r="Q8" i="56"/>
  <c r="Q7" i="56" s="1"/>
  <c r="AE7" i="56"/>
  <c r="AD7" i="56"/>
  <c r="AE6" i="56"/>
  <c r="AD6" i="56"/>
  <c r="AE5" i="56"/>
  <c r="AD5" i="56"/>
  <c r="Q5" i="56"/>
  <c r="AE4" i="56"/>
  <c r="AD4" i="56"/>
  <c r="AE3" i="56"/>
  <c r="AD3" i="56"/>
  <c r="Q3" i="56"/>
  <c r="Q6" i="56" s="1"/>
  <c r="AE2" i="56"/>
  <c r="AD2" i="56"/>
  <c r="Q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K57" i="33"/>
  <c r="H57" i="33"/>
  <c r="F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M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Q10" i="33"/>
  <c r="AE9" i="33"/>
  <c r="AD9" i="33"/>
  <c r="Q9" i="33"/>
  <c r="AE8" i="33"/>
  <c r="AD8" i="33"/>
  <c r="Q8" i="33"/>
  <c r="AE7" i="33"/>
  <c r="AD7" i="33"/>
  <c r="Q7" i="33"/>
  <c r="AE6" i="33"/>
  <c r="AD6" i="33"/>
  <c r="AE5" i="33"/>
  <c r="AD5" i="33"/>
  <c r="Q5" i="33"/>
  <c r="AE4" i="33"/>
  <c r="AD4" i="33"/>
  <c r="AE3" i="33"/>
  <c r="AD3" i="33"/>
  <c r="Q3" i="33"/>
  <c r="Q6" i="33" s="1"/>
  <c r="AE2" i="33"/>
  <c r="AD2" i="33"/>
  <c r="Q2" i="33"/>
  <c r="W361" i="38"/>
  <c r="V361" i="38"/>
  <c r="U361" i="38"/>
  <c r="T361" i="38"/>
  <c r="R361" i="38"/>
  <c r="P361" i="38"/>
  <c r="O361" i="38"/>
  <c r="N361" i="38"/>
  <c r="M361" i="38"/>
  <c r="L361" i="38"/>
  <c r="K361" i="38"/>
  <c r="H361" i="38"/>
  <c r="G361" i="38"/>
  <c r="E361" i="38"/>
  <c r="D361" i="38"/>
  <c r="W360" i="38"/>
  <c r="V360" i="38"/>
  <c r="U360" i="38"/>
  <c r="T360" i="38"/>
  <c r="R360" i="38"/>
  <c r="P360" i="38"/>
  <c r="O360" i="38"/>
  <c r="N360" i="38"/>
  <c r="M360" i="38"/>
  <c r="L360" i="38"/>
  <c r="K360" i="38"/>
  <c r="H360" i="38"/>
  <c r="G360" i="38"/>
  <c r="E360" i="38"/>
  <c r="D360" i="38"/>
  <c r="W359" i="38"/>
  <c r="V359" i="38"/>
  <c r="U359" i="38"/>
  <c r="T359" i="38"/>
  <c r="R359" i="38"/>
  <c r="P359" i="38"/>
  <c r="O359" i="38"/>
  <c r="N359" i="38"/>
  <c r="M359" i="38"/>
  <c r="L359" i="38"/>
  <c r="K359" i="38"/>
  <c r="H359" i="38"/>
  <c r="G359" i="38"/>
  <c r="E359" i="38"/>
  <c r="D359" i="38"/>
  <c r="W358" i="38"/>
  <c r="V358" i="38"/>
  <c r="U358" i="38"/>
  <c r="T358" i="38"/>
  <c r="R358" i="38"/>
  <c r="P358" i="38"/>
  <c r="O358" i="38"/>
  <c r="N358" i="38"/>
  <c r="M358" i="38"/>
  <c r="L358" i="38"/>
  <c r="K358" i="38"/>
  <c r="H358" i="38"/>
  <c r="G358" i="38"/>
  <c r="E358" i="38"/>
  <c r="D358" i="38"/>
  <c r="W357" i="38"/>
  <c r="V357" i="38"/>
  <c r="U357" i="38"/>
  <c r="T357" i="38"/>
  <c r="R357" i="38"/>
  <c r="P357" i="38"/>
  <c r="O357" i="38"/>
  <c r="N357" i="38"/>
  <c r="M357" i="38"/>
  <c r="L357" i="38"/>
  <c r="K357" i="38"/>
  <c r="H357" i="38"/>
  <c r="G357" i="38"/>
  <c r="E357" i="38"/>
  <c r="D357" i="38"/>
  <c r="W356" i="38"/>
  <c r="V356" i="38"/>
  <c r="U356" i="38"/>
  <c r="T356" i="38"/>
  <c r="R356" i="38"/>
  <c r="P356" i="38"/>
  <c r="O356" i="38"/>
  <c r="N356" i="38"/>
  <c r="M356" i="38"/>
  <c r="L356" i="38"/>
  <c r="K356" i="38"/>
  <c r="H356" i="38"/>
  <c r="G356" i="38"/>
  <c r="E356" i="38"/>
  <c r="D356" i="38"/>
  <c r="W355" i="38"/>
  <c r="V355" i="38"/>
  <c r="U355" i="38"/>
  <c r="T355" i="38"/>
  <c r="R355" i="38"/>
  <c r="P355" i="38"/>
  <c r="O355" i="38"/>
  <c r="N355" i="38"/>
  <c r="M355" i="38"/>
  <c r="L355" i="38"/>
  <c r="K355" i="38"/>
  <c r="H355" i="38"/>
  <c r="G355" i="38"/>
  <c r="E355" i="38"/>
  <c r="D355" i="38"/>
  <c r="W354" i="38"/>
  <c r="V354" i="38"/>
  <c r="U354" i="38"/>
  <c r="T354" i="38"/>
  <c r="R354" i="38"/>
  <c r="P354" i="38"/>
  <c r="O354" i="38"/>
  <c r="N354" i="38"/>
  <c r="M354" i="38"/>
  <c r="L354" i="38"/>
  <c r="K354" i="38"/>
  <c r="H354" i="38"/>
  <c r="G354" i="38"/>
  <c r="E354" i="38"/>
  <c r="D354" i="38"/>
  <c r="W353" i="38"/>
  <c r="V353" i="38"/>
  <c r="U353" i="38"/>
  <c r="T353" i="38"/>
  <c r="R353" i="38"/>
  <c r="P353" i="38"/>
  <c r="O353" i="38"/>
  <c r="N353" i="38"/>
  <c r="M353" i="38"/>
  <c r="L353" i="38"/>
  <c r="K353" i="38"/>
  <c r="H353" i="38"/>
  <c r="G353" i="38"/>
  <c r="E353" i="38"/>
  <c r="D353" i="38"/>
  <c r="W352" i="38"/>
  <c r="V352" i="38"/>
  <c r="U352" i="38"/>
  <c r="T352" i="38"/>
  <c r="R352" i="38"/>
  <c r="P352" i="38"/>
  <c r="O352" i="38"/>
  <c r="N352" i="38"/>
  <c r="M352" i="38"/>
  <c r="L352" i="38"/>
  <c r="K352" i="38"/>
  <c r="H352" i="38"/>
  <c r="G352" i="38"/>
  <c r="E352" i="38"/>
  <c r="D352" i="38"/>
  <c r="W351" i="38"/>
  <c r="V351" i="38"/>
  <c r="U351" i="38"/>
  <c r="T351" i="38"/>
  <c r="R351" i="38"/>
  <c r="P351" i="38"/>
  <c r="O351" i="38"/>
  <c r="N351" i="38"/>
  <c r="M351" i="38"/>
  <c r="L351" i="38"/>
  <c r="K351" i="38"/>
  <c r="H351" i="38"/>
  <c r="G351" i="38"/>
  <c r="E351" i="38"/>
  <c r="D351" i="38"/>
  <c r="W350" i="38"/>
  <c r="V350" i="38"/>
  <c r="U350" i="38"/>
  <c r="T350" i="38"/>
  <c r="R350" i="38"/>
  <c r="P350" i="38"/>
  <c r="O350" i="38"/>
  <c r="N350" i="38"/>
  <c r="M350" i="38"/>
  <c r="L350" i="38"/>
  <c r="K350" i="38"/>
  <c r="H350" i="38"/>
  <c r="G350" i="38"/>
  <c r="E350" i="38"/>
  <c r="D350" i="38"/>
  <c r="W349" i="38"/>
  <c r="V349" i="38"/>
  <c r="U349" i="38"/>
  <c r="T349" i="38"/>
  <c r="R349" i="38"/>
  <c r="P349" i="38"/>
  <c r="O349" i="38"/>
  <c r="N349" i="38"/>
  <c r="M349" i="38"/>
  <c r="L349" i="38"/>
  <c r="K349" i="38"/>
  <c r="H349" i="38"/>
  <c r="G349" i="38"/>
  <c r="E349" i="38"/>
  <c r="D349" i="38"/>
  <c r="W348" i="38"/>
  <c r="V348" i="38"/>
  <c r="U348" i="38"/>
  <c r="T348" i="38"/>
  <c r="R348" i="38"/>
  <c r="P348" i="38"/>
  <c r="O348" i="38"/>
  <c r="N348" i="38"/>
  <c r="M348" i="38"/>
  <c r="L348" i="38"/>
  <c r="K348" i="38"/>
  <c r="H348" i="38"/>
  <c r="G348" i="38"/>
  <c r="E348" i="38"/>
  <c r="D348" i="38"/>
  <c r="W347" i="38"/>
  <c r="V347" i="38"/>
  <c r="U347" i="38"/>
  <c r="T347" i="38"/>
  <c r="R347" i="38"/>
  <c r="P347" i="38"/>
  <c r="O347" i="38"/>
  <c r="N347" i="38"/>
  <c r="M347" i="38"/>
  <c r="L347" i="38"/>
  <c r="K347" i="38"/>
  <c r="H347" i="38"/>
  <c r="G347" i="38"/>
  <c r="E347" i="38"/>
  <c r="D347" i="38"/>
  <c r="W346" i="38"/>
  <c r="V346" i="38"/>
  <c r="U346" i="38"/>
  <c r="T346" i="38"/>
  <c r="R346" i="38"/>
  <c r="P346" i="38"/>
  <c r="O346" i="38"/>
  <c r="N346" i="38"/>
  <c r="M346" i="38"/>
  <c r="L346" i="38"/>
  <c r="K346" i="38"/>
  <c r="H346" i="38"/>
  <c r="G346" i="38"/>
  <c r="E346" i="38"/>
  <c r="D346" i="38"/>
  <c r="W345" i="38"/>
  <c r="V345" i="38"/>
  <c r="U345" i="38"/>
  <c r="T345" i="38"/>
  <c r="R345" i="38"/>
  <c r="P345" i="38"/>
  <c r="O345" i="38"/>
  <c r="N345" i="38"/>
  <c r="M345" i="38"/>
  <c r="L345" i="38"/>
  <c r="K345" i="38"/>
  <c r="H345" i="38"/>
  <c r="G345" i="38"/>
  <c r="E345" i="38"/>
  <c r="D345" i="38"/>
  <c r="W344" i="38"/>
  <c r="V344" i="38"/>
  <c r="U344" i="38"/>
  <c r="T344" i="38"/>
  <c r="R344" i="38"/>
  <c r="P344" i="38"/>
  <c r="O344" i="38"/>
  <c r="N344" i="38"/>
  <c r="M344" i="38"/>
  <c r="L344" i="38"/>
  <c r="K344" i="38"/>
  <c r="H344" i="38"/>
  <c r="G344" i="38"/>
  <c r="E344" i="38"/>
  <c r="D344" i="38"/>
  <c r="W343" i="38"/>
  <c r="V343" i="38"/>
  <c r="U343" i="38"/>
  <c r="T343" i="38"/>
  <c r="R343" i="38"/>
  <c r="P343" i="38"/>
  <c r="O343" i="38"/>
  <c r="N343" i="38"/>
  <c r="M343" i="38"/>
  <c r="L343" i="38"/>
  <c r="K343" i="38"/>
  <c r="H343" i="38"/>
  <c r="G343" i="38"/>
  <c r="E343" i="38"/>
  <c r="D343" i="38"/>
  <c r="W342" i="38"/>
  <c r="V342" i="38"/>
  <c r="U342" i="38"/>
  <c r="T342" i="38"/>
  <c r="R342" i="38"/>
  <c r="P342" i="38"/>
  <c r="O342" i="38"/>
  <c r="N342" i="38"/>
  <c r="M342" i="38"/>
  <c r="L342" i="38"/>
  <c r="K342" i="38"/>
  <c r="H342" i="38"/>
  <c r="G342" i="38"/>
  <c r="E342" i="38"/>
  <c r="D342" i="38"/>
  <c r="W341" i="38"/>
  <c r="V341" i="38"/>
  <c r="U341" i="38"/>
  <c r="T341" i="38"/>
  <c r="R341" i="38"/>
  <c r="P341" i="38"/>
  <c r="O341" i="38"/>
  <c r="N341" i="38"/>
  <c r="M341" i="38"/>
  <c r="L341" i="38"/>
  <c r="K341" i="38"/>
  <c r="H341" i="38"/>
  <c r="G341" i="38"/>
  <c r="E341" i="38"/>
  <c r="D341" i="38"/>
  <c r="W340" i="38"/>
  <c r="V340" i="38"/>
  <c r="U340" i="38"/>
  <c r="T340" i="38"/>
  <c r="R340" i="38"/>
  <c r="P340" i="38"/>
  <c r="O340" i="38"/>
  <c r="N340" i="38"/>
  <c r="M340" i="38"/>
  <c r="L340" i="38"/>
  <c r="K340" i="38"/>
  <c r="H340" i="38"/>
  <c r="G340" i="38"/>
  <c r="E340" i="38"/>
  <c r="D340" i="38"/>
  <c r="W339" i="38"/>
  <c r="V339" i="38"/>
  <c r="U339" i="38"/>
  <c r="T339" i="38"/>
  <c r="R339" i="38"/>
  <c r="P339" i="38"/>
  <c r="O339" i="38"/>
  <c r="N339" i="38"/>
  <c r="M339" i="38"/>
  <c r="L339" i="38"/>
  <c r="K339" i="38"/>
  <c r="H339" i="38"/>
  <c r="G339" i="38"/>
  <c r="E339" i="38"/>
  <c r="D339" i="38"/>
  <c r="W338" i="38"/>
  <c r="V338" i="38"/>
  <c r="U338" i="38"/>
  <c r="T338" i="38"/>
  <c r="R338" i="38"/>
  <c r="P338" i="38"/>
  <c r="O338" i="38"/>
  <c r="N338" i="38"/>
  <c r="M338" i="38"/>
  <c r="L338" i="38"/>
  <c r="K338" i="38"/>
  <c r="H338" i="38"/>
  <c r="G338" i="38"/>
  <c r="E338" i="38"/>
  <c r="D338" i="38"/>
  <c r="W337" i="38"/>
  <c r="V337" i="38"/>
  <c r="U337" i="38"/>
  <c r="T337" i="38"/>
  <c r="R337" i="38"/>
  <c r="P337" i="38"/>
  <c r="O337" i="38"/>
  <c r="N337" i="38"/>
  <c r="M337" i="38"/>
  <c r="L337" i="38"/>
  <c r="K337" i="38"/>
  <c r="H337" i="38"/>
  <c r="G337" i="38"/>
  <c r="E337" i="38"/>
  <c r="D337" i="38"/>
  <c r="W336" i="38"/>
  <c r="V336" i="38"/>
  <c r="U336" i="38"/>
  <c r="T336" i="38"/>
  <c r="R336" i="38"/>
  <c r="P336" i="38"/>
  <c r="O336" i="38"/>
  <c r="N336" i="38"/>
  <c r="M336" i="38"/>
  <c r="L336" i="38"/>
  <c r="K336" i="38"/>
  <c r="H336" i="38"/>
  <c r="G336" i="38"/>
  <c r="E336" i="38"/>
  <c r="D336" i="38"/>
  <c r="W335" i="38"/>
  <c r="V335" i="38"/>
  <c r="U335" i="38"/>
  <c r="T335" i="38"/>
  <c r="R335" i="38"/>
  <c r="P335" i="38"/>
  <c r="O335" i="38"/>
  <c r="N335" i="38"/>
  <c r="M335" i="38"/>
  <c r="L335" i="38"/>
  <c r="K335" i="38"/>
  <c r="H335" i="38"/>
  <c r="G335" i="38"/>
  <c r="E335" i="38"/>
  <c r="D335" i="38"/>
  <c r="W334" i="38"/>
  <c r="V334" i="38"/>
  <c r="U334" i="38"/>
  <c r="T334" i="38"/>
  <c r="R334" i="38"/>
  <c r="P334" i="38"/>
  <c r="O334" i="38"/>
  <c r="N334" i="38"/>
  <c r="M334" i="38"/>
  <c r="L334" i="38"/>
  <c r="K334" i="38"/>
  <c r="H334" i="38"/>
  <c r="G334" i="38"/>
  <c r="E334" i="38"/>
  <c r="D334" i="38"/>
  <c r="W333" i="38"/>
  <c r="V333" i="38"/>
  <c r="U333" i="38"/>
  <c r="T333" i="38"/>
  <c r="R333" i="38"/>
  <c r="P333" i="38"/>
  <c r="O333" i="38"/>
  <c r="N333" i="38"/>
  <c r="M333" i="38"/>
  <c r="L333" i="38"/>
  <c r="K333" i="38"/>
  <c r="H333" i="38"/>
  <c r="G333" i="38"/>
  <c r="E333" i="38"/>
  <c r="D333" i="38"/>
  <c r="W332" i="38"/>
  <c r="V332" i="38"/>
  <c r="U332" i="38"/>
  <c r="T332" i="38"/>
  <c r="R332" i="38"/>
  <c r="P332" i="38"/>
  <c r="O332" i="38"/>
  <c r="N332" i="38"/>
  <c r="M332" i="38"/>
  <c r="L332" i="38"/>
  <c r="K332" i="38"/>
  <c r="H332" i="38"/>
  <c r="G332" i="38"/>
  <c r="E332" i="38"/>
  <c r="D332" i="38"/>
  <c r="W331" i="38"/>
  <c r="V331" i="38"/>
  <c r="U331" i="38"/>
  <c r="T331" i="38"/>
  <c r="R331" i="38"/>
  <c r="P331" i="38"/>
  <c r="O331" i="38"/>
  <c r="N331" i="38"/>
  <c r="M331" i="38"/>
  <c r="L331" i="38"/>
  <c r="K331" i="38"/>
  <c r="H331" i="38"/>
  <c r="G331" i="38"/>
  <c r="E331" i="38"/>
  <c r="D331" i="38"/>
  <c r="W330" i="38"/>
  <c r="V330" i="38"/>
  <c r="U330" i="38"/>
  <c r="T330" i="38"/>
  <c r="R330" i="38"/>
  <c r="P330" i="38"/>
  <c r="O330" i="38"/>
  <c r="N330" i="38"/>
  <c r="M330" i="38"/>
  <c r="L330" i="38"/>
  <c r="K330" i="38"/>
  <c r="H330" i="38"/>
  <c r="G330" i="38"/>
  <c r="E330" i="38"/>
  <c r="D330" i="38"/>
  <c r="W329" i="38"/>
  <c r="V329" i="38"/>
  <c r="U329" i="38"/>
  <c r="T329" i="38"/>
  <c r="R329" i="38"/>
  <c r="P329" i="38"/>
  <c r="O329" i="38"/>
  <c r="N329" i="38"/>
  <c r="M329" i="38"/>
  <c r="L329" i="38"/>
  <c r="K329" i="38"/>
  <c r="H329" i="38"/>
  <c r="G329" i="38"/>
  <c r="E329" i="38"/>
  <c r="D329" i="38"/>
  <c r="W328" i="38"/>
  <c r="V328" i="38"/>
  <c r="U328" i="38"/>
  <c r="T328" i="38"/>
  <c r="R328" i="38"/>
  <c r="P328" i="38"/>
  <c r="O328" i="38"/>
  <c r="N328" i="38"/>
  <c r="M328" i="38"/>
  <c r="L328" i="38"/>
  <c r="K328" i="38"/>
  <c r="H328" i="38"/>
  <c r="G328" i="38"/>
  <c r="E328" i="38"/>
  <c r="D328" i="38"/>
  <c r="W327" i="38"/>
  <c r="V327" i="38"/>
  <c r="U327" i="38"/>
  <c r="T327" i="38"/>
  <c r="R327" i="38"/>
  <c r="P327" i="38"/>
  <c r="O327" i="38"/>
  <c r="N327" i="38"/>
  <c r="M327" i="38"/>
  <c r="L327" i="38"/>
  <c r="K327" i="38"/>
  <c r="H327" i="38"/>
  <c r="G327" i="38"/>
  <c r="E327" i="38"/>
  <c r="D327" i="38"/>
  <c r="W326" i="38"/>
  <c r="V326" i="38"/>
  <c r="U326" i="38"/>
  <c r="T326" i="38"/>
  <c r="R326" i="38"/>
  <c r="P326" i="38"/>
  <c r="O326" i="38"/>
  <c r="N326" i="38"/>
  <c r="M326" i="38"/>
  <c r="L326" i="38"/>
  <c r="K326" i="38"/>
  <c r="H326" i="38"/>
  <c r="G326" i="38"/>
  <c r="E326" i="38"/>
  <c r="D326" i="38"/>
  <c r="W325" i="38"/>
  <c r="V325" i="38"/>
  <c r="U325" i="38"/>
  <c r="T325" i="38"/>
  <c r="R325" i="38"/>
  <c r="P325" i="38"/>
  <c r="O325" i="38"/>
  <c r="N325" i="38"/>
  <c r="M325" i="38"/>
  <c r="L325" i="38"/>
  <c r="K325" i="38"/>
  <c r="H325" i="38"/>
  <c r="G325" i="38"/>
  <c r="E325" i="38"/>
  <c r="D325" i="38"/>
  <c r="W324" i="38"/>
  <c r="V324" i="38"/>
  <c r="U324" i="38"/>
  <c r="T324" i="38"/>
  <c r="R324" i="38"/>
  <c r="P324" i="38"/>
  <c r="O324" i="38"/>
  <c r="N324" i="38"/>
  <c r="M324" i="38"/>
  <c r="L324" i="38"/>
  <c r="K324" i="38"/>
  <c r="H324" i="38"/>
  <c r="G324" i="38"/>
  <c r="E324" i="38"/>
  <c r="D324" i="38"/>
  <c r="W323" i="38"/>
  <c r="V323" i="38"/>
  <c r="U323" i="38"/>
  <c r="T323" i="38"/>
  <c r="R323" i="38"/>
  <c r="P323" i="38"/>
  <c r="O323" i="38"/>
  <c r="N323" i="38"/>
  <c r="M323" i="38"/>
  <c r="L323" i="38"/>
  <c r="K323" i="38"/>
  <c r="H323" i="38"/>
  <c r="G323" i="38"/>
  <c r="E323" i="38"/>
  <c r="D323" i="38"/>
  <c r="W322" i="38"/>
  <c r="V322" i="38"/>
  <c r="U322" i="38"/>
  <c r="T322" i="38"/>
  <c r="R322" i="38"/>
  <c r="P322" i="38"/>
  <c r="O322" i="38"/>
  <c r="N322" i="38"/>
  <c r="M322" i="38"/>
  <c r="L322" i="38"/>
  <c r="K322" i="38"/>
  <c r="H322" i="38"/>
  <c r="G322" i="38"/>
  <c r="E322" i="38"/>
  <c r="D322" i="38"/>
  <c r="W321" i="38"/>
  <c r="V321" i="38"/>
  <c r="U321" i="38"/>
  <c r="T321" i="38"/>
  <c r="R321" i="38"/>
  <c r="P321" i="38"/>
  <c r="O321" i="38"/>
  <c r="N321" i="38"/>
  <c r="M321" i="38"/>
  <c r="L321" i="38"/>
  <c r="K321" i="38"/>
  <c r="H321" i="38"/>
  <c r="G321" i="38"/>
  <c r="E321" i="38"/>
  <c r="D321" i="38"/>
  <c r="W320" i="38"/>
  <c r="V320" i="38"/>
  <c r="U320" i="38"/>
  <c r="T320" i="38"/>
  <c r="R320" i="38"/>
  <c r="P320" i="38"/>
  <c r="O320" i="38"/>
  <c r="N320" i="38"/>
  <c r="M320" i="38"/>
  <c r="L320" i="38"/>
  <c r="K320" i="38"/>
  <c r="H320" i="38"/>
  <c r="G320" i="38"/>
  <c r="E320" i="38"/>
  <c r="D320" i="38"/>
  <c r="W319" i="38"/>
  <c r="V319" i="38"/>
  <c r="U319" i="38"/>
  <c r="T319" i="38"/>
  <c r="R319" i="38"/>
  <c r="P319" i="38"/>
  <c r="O319" i="38"/>
  <c r="N319" i="38"/>
  <c r="M319" i="38"/>
  <c r="L319" i="38"/>
  <c r="K319" i="38"/>
  <c r="H319" i="38"/>
  <c r="G319" i="38"/>
  <c r="E319" i="38"/>
  <c r="D319" i="38"/>
  <c r="W318" i="38"/>
  <c r="V318" i="38"/>
  <c r="U318" i="38"/>
  <c r="T318" i="38"/>
  <c r="R318" i="38"/>
  <c r="P318" i="38"/>
  <c r="O318" i="38"/>
  <c r="N318" i="38"/>
  <c r="M318" i="38"/>
  <c r="L318" i="38"/>
  <c r="K318" i="38"/>
  <c r="H318" i="38"/>
  <c r="G318" i="38"/>
  <c r="E318" i="38"/>
  <c r="D318" i="38"/>
  <c r="W317" i="38"/>
  <c r="V317" i="38"/>
  <c r="U317" i="38"/>
  <c r="T317" i="38"/>
  <c r="R317" i="38"/>
  <c r="P317" i="38"/>
  <c r="O317" i="38"/>
  <c r="N317" i="38"/>
  <c r="M317" i="38"/>
  <c r="L317" i="38"/>
  <c r="K317" i="38"/>
  <c r="H317" i="38"/>
  <c r="G317" i="38"/>
  <c r="E317" i="38"/>
  <c r="D317" i="38"/>
  <c r="W316" i="38"/>
  <c r="V316" i="38"/>
  <c r="U316" i="38"/>
  <c r="T316" i="38"/>
  <c r="R316" i="38"/>
  <c r="P316" i="38"/>
  <c r="O316" i="38"/>
  <c r="N316" i="38"/>
  <c r="M316" i="38"/>
  <c r="L316" i="38"/>
  <c r="K316" i="38"/>
  <c r="H316" i="38"/>
  <c r="G316" i="38"/>
  <c r="E316" i="38"/>
  <c r="D316" i="38"/>
  <c r="W315" i="38"/>
  <c r="V315" i="38"/>
  <c r="U315" i="38"/>
  <c r="T315" i="38"/>
  <c r="R315" i="38"/>
  <c r="P315" i="38"/>
  <c r="O315" i="38"/>
  <c r="N315" i="38"/>
  <c r="M315" i="38"/>
  <c r="L315" i="38"/>
  <c r="K315" i="38"/>
  <c r="H315" i="38"/>
  <c r="G315" i="38"/>
  <c r="E315" i="38"/>
  <c r="D315" i="38"/>
  <c r="W314" i="38"/>
  <c r="V314" i="38"/>
  <c r="U314" i="38"/>
  <c r="T314" i="38"/>
  <c r="R314" i="38"/>
  <c r="P314" i="38"/>
  <c r="O314" i="38"/>
  <c r="N314" i="38"/>
  <c r="M314" i="38"/>
  <c r="L314" i="38"/>
  <c r="K314" i="38"/>
  <c r="H314" i="38"/>
  <c r="G314" i="38"/>
  <c r="E314" i="38"/>
  <c r="D314" i="38"/>
  <c r="W313" i="38"/>
  <c r="V313" i="38"/>
  <c r="U313" i="38"/>
  <c r="T313" i="38"/>
  <c r="R313" i="38"/>
  <c r="P313" i="38"/>
  <c r="O313" i="38"/>
  <c r="N313" i="38"/>
  <c r="M313" i="38"/>
  <c r="L313" i="38"/>
  <c r="K313" i="38"/>
  <c r="H313" i="38"/>
  <c r="G313" i="38"/>
  <c r="E313" i="38"/>
  <c r="D313" i="38"/>
  <c r="W312" i="38"/>
  <c r="V312" i="38"/>
  <c r="U312" i="38"/>
  <c r="T312" i="38"/>
  <c r="R312" i="38"/>
  <c r="P312" i="38"/>
  <c r="O312" i="38"/>
  <c r="N312" i="38"/>
  <c r="M312" i="38"/>
  <c r="L312" i="38"/>
  <c r="K312" i="38"/>
  <c r="H312" i="38"/>
  <c r="G312" i="38"/>
  <c r="E312" i="38"/>
  <c r="D312" i="38"/>
  <c r="W311" i="38"/>
  <c r="V311" i="38"/>
  <c r="U311" i="38"/>
  <c r="T311" i="38"/>
  <c r="R311" i="38"/>
  <c r="P311" i="38"/>
  <c r="O311" i="38"/>
  <c r="N311" i="38"/>
  <c r="M311" i="38"/>
  <c r="L311" i="38"/>
  <c r="K311" i="38"/>
  <c r="H311" i="38"/>
  <c r="G311" i="38"/>
  <c r="E311" i="38"/>
  <c r="D311" i="38"/>
  <c r="W310" i="38"/>
  <c r="V310" i="38"/>
  <c r="U310" i="38"/>
  <c r="T310" i="38"/>
  <c r="R310" i="38"/>
  <c r="P310" i="38"/>
  <c r="O310" i="38"/>
  <c r="N310" i="38"/>
  <c r="M310" i="38"/>
  <c r="L310" i="38"/>
  <c r="K310" i="38"/>
  <c r="H310" i="38"/>
  <c r="G310" i="38"/>
  <c r="E310" i="38"/>
  <c r="D310" i="38"/>
  <c r="W309" i="38"/>
  <c r="V309" i="38"/>
  <c r="U309" i="38"/>
  <c r="T309" i="38"/>
  <c r="R309" i="38"/>
  <c r="P309" i="38"/>
  <c r="O309" i="38"/>
  <c r="N309" i="38"/>
  <c r="M309" i="38"/>
  <c r="L309" i="38"/>
  <c r="K309" i="38"/>
  <c r="H309" i="38"/>
  <c r="G309" i="38"/>
  <c r="E309" i="38"/>
  <c r="D309" i="38"/>
  <c r="W308" i="38"/>
  <c r="V308" i="38"/>
  <c r="U308" i="38"/>
  <c r="T308" i="38"/>
  <c r="R308" i="38"/>
  <c r="P308" i="38"/>
  <c r="O308" i="38"/>
  <c r="N308" i="38"/>
  <c r="M308" i="38"/>
  <c r="L308" i="38"/>
  <c r="K308" i="38"/>
  <c r="H308" i="38"/>
  <c r="G308" i="38"/>
  <c r="E308" i="38"/>
  <c r="D308" i="38"/>
  <c r="W307" i="38"/>
  <c r="V307" i="38"/>
  <c r="U307" i="38"/>
  <c r="T307" i="38"/>
  <c r="R307" i="38"/>
  <c r="P307" i="38"/>
  <c r="O307" i="38"/>
  <c r="N307" i="38"/>
  <c r="M307" i="38"/>
  <c r="L307" i="38"/>
  <c r="K307" i="38"/>
  <c r="H307" i="38"/>
  <c r="G307" i="38"/>
  <c r="E307" i="38"/>
  <c r="D307" i="38"/>
  <c r="W306" i="38"/>
  <c r="V306" i="38"/>
  <c r="U306" i="38"/>
  <c r="T306" i="38"/>
  <c r="R306" i="38"/>
  <c r="P306" i="38"/>
  <c r="O306" i="38"/>
  <c r="N306" i="38"/>
  <c r="M306" i="38"/>
  <c r="L306" i="38"/>
  <c r="K306" i="38"/>
  <c r="H306" i="38"/>
  <c r="G306" i="38"/>
  <c r="E306" i="38"/>
  <c r="D306" i="38"/>
  <c r="W305" i="38"/>
  <c r="V305" i="38"/>
  <c r="U305" i="38"/>
  <c r="T305" i="38"/>
  <c r="R305" i="38"/>
  <c r="P305" i="38"/>
  <c r="O305" i="38"/>
  <c r="N305" i="38"/>
  <c r="M305" i="38"/>
  <c r="L305" i="38"/>
  <c r="K305" i="38"/>
  <c r="H305" i="38"/>
  <c r="G305" i="38"/>
  <c r="E305" i="38"/>
  <c r="D305" i="38"/>
  <c r="W304" i="38"/>
  <c r="V304" i="38"/>
  <c r="U304" i="38"/>
  <c r="T304" i="38"/>
  <c r="R304" i="38"/>
  <c r="P304" i="38"/>
  <c r="O304" i="38"/>
  <c r="N304" i="38"/>
  <c r="M304" i="38"/>
  <c r="L304" i="38"/>
  <c r="K304" i="38"/>
  <c r="H304" i="38"/>
  <c r="G304" i="38"/>
  <c r="E304" i="38"/>
  <c r="D304" i="38"/>
  <c r="W303" i="38"/>
  <c r="V303" i="38"/>
  <c r="U303" i="38"/>
  <c r="T303" i="38"/>
  <c r="R303" i="38"/>
  <c r="P303" i="38"/>
  <c r="O303" i="38"/>
  <c r="N303" i="38"/>
  <c r="M303" i="38"/>
  <c r="L303" i="38"/>
  <c r="K303" i="38"/>
  <c r="H303" i="38"/>
  <c r="G303" i="38"/>
  <c r="E303" i="38"/>
  <c r="D303" i="38"/>
  <c r="W302" i="38"/>
  <c r="V302" i="38"/>
  <c r="U302" i="38"/>
  <c r="T302" i="38"/>
  <c r="R302" i="38"/>
  <c r="P302" i="38"/>
  <c r="O302" i="38"/>
  <c r="N302" i="38"/>
  <c r="M302" i="38"/>
  <c r="L302" i="38"/>
  <c r="K302" i="38"/>
  <c r="H302" i="38"/>
  <c r="G302" i="38"/>
  <c r="E302" i="38"/>
  <c r="D302" i="38"/>
  <c r="W301" i="38"/>
  <c r="V301" i="38"/>
  <c r="U301" i="38"/>
  <c r="T301" i="38"/>
  <c r="R301" i="38"/>
  <c r="P301" i="38"/>
  <c r="O301" i="38"/>
  <c r="N301" i="38"/>
  <c r="M301" i="38"/>
  <c r="L301" i="38"/>
  <c r="K301" i="38"/>
  <c r="H301" i="38"/>
  <c r="G301" i="38"/>
  <c r="E301" i="38"/>
  <c r="D301" i="38"/>
  <c r="W300" i="38"/>
  <c r="V300" i="38"/>
  <c r="U300" i="38"/>
  <c r="T300" i="38"/>
  <c r="R300" i="38"/>
  <c r="P300" i="38"/>
  <c r="O300" i="38"/>
  <c r="N300" i="38"/>
  <c r="M300" i="38"/>
  <c r="L300" i="38"/>
  <c r="K300" i="38"/>
  <c r="H300" i="38"/>
  <c r="G300" i="38"/>
  <c r="E300" i="38"/>
  <c r="D300" i="38"/>
  <c r="W299" i="38"/>
  <c r="V299" i="38"/>
  <c r="U299" i="38"/>
  <c r="T299" i="38"/>
  <c r="R299" i="38"/>
  <c r="P299" i="38"/>
  <c r="O299" i="38"/>
  <c r="N299" i="38"/>
  <c r="M299" i="38"/>
  <c r="L299" i="38"/>
  <c r="K299" i="38"/>
  <c r="H299" i="38"/>
  <c r="G299" i="38"/>
  <c r="E299" i="38"/>
  <c r="D299" i="38"/>
  <c r="W298" i="38"/>
  <c r="V298" i="38"/>
  <c r="U298" i="38"/>
  <c r="T298" i="38"/>
  <c r="R298" i="38"/>
  <c r="P298" i="38"/>
  <c r="O298" i="38"/>
  <c r="N298" i="38"/>
  <c r="M298" i="38"/>
  <c r="L298" i="38"/>
  <c r="K298" i="38"/>
  <c r="H298" i="38"/>
  <c r="G298" i="38"/>
  <c r="E298" i="38"/>
  <c r="D298" i="38"/>
  <c r="W297" i="38"/>
  <c r="V297" i="38"/>
  <c r="U297" i="38"/>
  <c r="T297" i="38"/>
  <c r="R297" i="38"/>
  <c r="P297" i="38"/>
  <c r="O297" i="38"/>
  <c r="N297" i="38"/>
  <c r="M297" i="38"/>
  <c r="L297" i="38"/>
  <c r="K297" i="38"/>
  <c r="H297" i="38"/>
  <c r="G297" i="38"/>
  <c r="E297" i="38"/>
  <c r="D297" i="38"/>
  <c r="W296" i="38"/>
  <c r="V296" i="38"/>
  <c r="U296" i="38"/>
  <c r="T296" i="38"/>
  <c r="R296" i="38"/>
  <c r="P296" i="38"/>
  <c r="O296" i="38"/>
  <c r="N296" i="38"/>
  <c r="M296" i="38"/>
  <c r="L296" i="38"/>
  <c r="K296" i="38"/>
  <c r="H296" i="38"/>
  <c r="G296" i="38"/>
  <c r="E296" i="38"/>
  <c r="D296" i="38"/>
  <c r="W295" i="38"/>
  <c r="V295" i="38"/>
  <c r="U295" i="38"/>
  <c r="T295" i="38"/>
  <c r="R295" i="38"/>
  <c r="P295" i="38"/>
  <c r="O295" i="38"/>
  <c r="N295" i="38"/>
  <c r="M295" i="38"/>
  <c r="L295" i="38"/>
  <c r="K295" i="38"/>
  <c r="H295" i="38"/>
  <c r="G295" i="38"/>
  <c r="E295" i="38"/>
  <c r="D295" i="38"/>
  <c r="W294" i="38"/>
  <c r="V294" i="38"/>
  <c r="U294" i="38"/>
  <c r="T294" i="38"/>
  <c r="R294" i="38"/>
  <c r="P294" i="38"/>
  <c r="O294" i="38"/>
  <c r="N294" i="38"/>
  <c r="M294" i="38"/>
  <c r="L294" i="38"/>
  <c r="K294" i="38"/>
  <c r="H294" i="38"/>
  <c r="G294" i="38"/>
  <c r="E294" i="38"/>
  <c r="D294" i="38"/>
  <c r="W293" i="38"/>
  <c r="V293" i="38"/>
  <c r="U293" i="38"/>
  <c r="T293" i="38"/>
  <c r="R293" i="38"/>
  <c r="P293" i="38"/>
  <c r="O293" i="38"/>
  <c r="N293" i="38"/>
  <c r="M293" i="38"/>
  <c r="L293" i="38"/>
  <c r="K293" i="38"/>
  <c r="H293" i="38"/>
  <c r="G293" i="38"/>
  <c r="E293" i="38"/>
  <c r="D293" i="38"/>
  <c r="W292" i="38"/>
  <c r="V292" i="38"/>
  <c r="U292" i="38"/>
  <c r="T292" i="38"/>
  <c r="R292" i="38"/>
  <c r="P292" i="38"/>
  <c r="O292" i="38"/>
  <c r="N292" i="38"/>
  <c r="M292" i="38"/>
  <c r="L292" i="38"/>
  <c r="K292" i="38"/>
  <c r="H292" i="38"/>
  <c r="G292" i="38"/>
  <c r="E292" i="38"/>
  <c r="D292" i="38"/>
  <c r="W291" i="38"/>
  <c r="V291" i="38"/>
  <c r="U291" i="38"/>
  <c r="T291" i="38"/>
  <c r="R291" i="38"/>
  <c r="P291" i="38"/>
  <c r="O291" i="38"/>
  <c r="N291" i="38"/>
  <c r="M291" i="38"/>
  <c r="L291" i="38"/>
  <c r="K291" i="38"/>
  <c r="H291" i="38"/>
  <c r="G291" i="38"/>
  <c r="E291" i="38"/>
  <c r="D291" i="38"/>
  <c r="W290" i="38"/>
  <c r="V290" i="38"/>
  <c r="U290" i="38"/>
  <c r="T290" i="38"/>
  <c r="R290" i="38"/>
  <c r="P290" i="38"/>
  <c r="O290" i="38"/>
  <c r="N290" i="38"/>
  <c r="M290" i="38"/>
  <c r="L290" i="38"/>
  <c r="K290" i="38"/>
  <c r="H290" i="38"/>
  <c r="G290" i="38"/>
  <c r="E290" i="38"/>
  <c r="D290" i="38"/>
  <c r="W289" i="38"/>
  <c r="V289" i="38"/>
  <c r="U289" i="38"/>
  <c r="T289" i="38"/>
  <c r="R289" i="38"/>
  <c r="P289" i="38"/>
  <c r="O289" i="38"/>
  <c r="N289" i="38"/>
  <c r="M289" i="38"/>
  <c r="L289" i="38"/>
  <c r="K289" i="38"/>
  <c r="H289" i="38"/>
  <c r="G289" i="38"/>
  <c r="E289" i="38"/>
  <c r="D289" i="38"/>
  <c r="W288" i="38"/>
  <c r="V288" i="38"/>
  <c r="U288" i="38"/>
  <c r="T288" i="38"/>
  <c r="R288" i="38"/>
  <c r="P288" i="38"/>
  <c r="O288" i="38"/>
  <c r="N288" i="38"/>
  <c r="M288" i="38"/>
  <c r="L288" i="38"/>
  <c r="K288" i="38"/>
  <c r="H288" i="38"/>
  <c r="G288" i="38"/>
  <c r="E288" i="38"/>
  <c r="D288" i="38"/>
  <c r="W287" i="38"/>
  <c r="V287" i="38"/>
  <c r="U287" i="38"/>
  <c r="T287" i="38"/>
  <c r="R287" i="38"/>
  <c r="P287" i="38"/>
  <c r="O287" i="38"/>
  <c r="N287" i="38"/>
  <c r="M287" i="38"/>
  <c r="L287" i="38"/>
  <c r="K287" i="38"/>
  <c r="H287" i="38"/>
  <c r="G287" i="38"/>
  <c r="E287" i="38"/>
  <c r="D287" i="38"/>
  <c r="W286" i="38"/>
  <c r="V286" i="38"/>
  <c r="U286" i="38"/>
  <c r="T286" i="38"/>
  <c r="R286" i="38"/>
  <c r="P286" i="38"/>
  <c r="O286" i="38"/>
  <c r="N286" i="38"/>
  <c r="M286" i="38"/>
  <c r="L286" i="38"/>
  <c r="K286" i="38"/>
  <c r="H286" i="38"/>
  <c r="G286" i="38"/>
  <c r="E286" i="38"/>
  <c r="D286" i="38"/>
  <c r="W285" i="38"/>
  <c r="V285" i="38"/>
  <c r="U285" i="38"/>
  <c r="T285" i="38"/>
  <c r="R285" i="38"/>
  <c r="P285" i="38"/>
  <c r="O285" i="38"/>
  <c r="N285" i="38"/>
  <c r="M285" i="38"/>
  <c r="L285" i="38"/>
  <c r="K285" i="38"/>
  <c r="H285" i="38"/>
  <c r="G285" i="38"/>
  <c r="E285" i="38"/>
  <c r="D285" i="38"/>
  <c r="W284" i="38"/>
  <c r="V284" i="38"/>
  <c r="U284" i="38"/>
  <c r="T284" i="38"/>
  <c r="R284" i="38"/>
  <c r="P284" i="38"/>
  <c r="O284" i="38"/>
  <c r="N284" i="38"/>
  <c r="M284" i="38"/>
  <c r="L284" i="38"/>
  <c r="K284" i="38"/>
  <c r="H284" i="38"/>
  <c r="G284" i="38"/>
  <c r="E284" i="38"/>
  <c r="D284" i="38"/>
  <c r="W283" i="38"/>
  <c r="V283" i="38"/>
  <c r="U283" i="38"/>
  <c r="T283" i="38"/>
  <c r="R283" i="38"/>
  <c r="P283" i="38"/>
  <c r="O283" i="38"/>
  <c r="N283" i="38"/>
  <c r="M283" i="38"/>
  <c r="L283" i="38"/>
  <c r="K283" i="38"/>
  <c r="H283" i="38"/>
  <c r="G283" i="38"/>
  <c r="E283" i="38"/>
  <c r="D283" i="38"/>
  <c r="W282" i="38"/>
  <c r="V282" i="38"/>
  <c r="U282" i="38"/>
  <c r="T282" i="38"/>
  <c r="R282" i="38"/>
  <c r="P282" i="38"/>
  <c r="O282" i="38"/>
  <c r="N282" i="38"/>
  <c r="M282" i="38"/>
  <c r="L282" i="38"/>
  <c r="K282" i="38"/>
  <c r="H282" i="38"/>
  <c r="G282" i="38"/>
  <c r="E282" i="38"/>
  <c r="D282" i="38"/>
  <c r="W281" i="38"/>
  <c r="V281" i="38"/>
  <c r="U281" i="38"/>
  <c r="T281" i="38"/>
  <c r="R281" i="38"/>
  <c r="P281" i="38"/>
  <c r="O281" i="38"/>
  <c r="N281" i="38"/>
  <c r="M281" i="38"/>
  <c r="L281" i="38"/>
  <c r="K281" i="38"/>
  <c r="H281" i="38"/>
  <c r="G281" i="38"/>
  <c r="E281" i="38"/>
  <c r="D281" i="38"/>
  <c r="W280" i="38"/>
  <c r="V280" i="38"/>
  <c r="U280" i="38"/>
  <c r="T280" i="38"/>
  <c r="R280" i="38"/>
  <c r="P280" i="38"/>
  <c r="O280" i="38"/>
  <c r="N280" i="38"/>
  <c r="M280" i="38"/>
  <c r="L280" i="38"/>
  <c r="K280" i="38"/>
  <c r="H280" i="38"/>
  <c r="G280" i="38"/>
  <c r="E280" i="38"/>
  <c r="D280" i="38"/>
  <c r="W279" i="38"/>
  <c r="V279" i="38"/>
  <c r="U279" i="38"/>
  <c r="T279" i="38"/>
  <c r="R279" i="38"/>
  <c r="P279" i="38"/>
  <c r="O279" i="38"/>
  <c r="N279" i="38"/>
  <c r="M279" i="38"/>
  <c r="L279" i="38"/>
  <c r="K279" i="38"/>
  <c r="H279" i="38"/>
  <c r="G279" i="38"/>
  <c r="E279" i="38"/>
  <c r="D279" i="38"/>
  <c r="W278" i="38"/>
  <c r="V278" i="38"/>
  <c r="U278" i="38"/>
  <c r="T278" i="38"/>
  <c r="R278" i="38"/>
  <c r="P278" i="38"/>
  <c r="O278" i="38"/>
  <c r="N278" i="38"/>
  <c r="M278" i="38"/>
  <c r="L278" i="38"/>
  <c r="K278" i="38"/>
  <c r="H278" i="38"/>
  <c r="G278" i="38"/>
  <c r="E278" i="38"/>
  <c r="D278" i="38"/>
  <c r="W277" i="38"/>
  <c r="V277" i="38"/>
  <c r="U277" i="38"/>
  <c r="T277" i="38"/>
  <c r="R277" i="38"/>
  <c r="P277" i="38"/>
  <c r="O277" i="38"/>
  <c r="N277" i="38"/>
  <c r="M277" i="38"/>
  <c r="L277" i="38"/>
  <c r="K277" i="38"/>
  <c r="H277" i="38"/>
  <c r="G277" i="38"/>
  <c r="E277" i="38"/>
  <c r="D277" i="38"/>
  <c r="W276" i="38"/>
  <c r="V276" i="38"/>
  <c r="U276" i="38"/>
  <c r="T276" i="38"/>
  <c r="R276" i="38"/>
  <c r="P276" i="38"/>
  <c r="O276" i="38"/>
  <c r="N276" i="38"/>
  <c r="M276" i="38"/>
  <c r="L276" i="38"/>
  <c r="K276" i="38"/>
  <c r="H276" i="38"/>
  <c r="G276" i="38"/>
  <c r="E276" i="38"/>
  <c r="D276" i="38"/>
  <c r="W275" i="38"/>
  <c r="V275" i="38"/>
  <c r="U275" i="38"/>
  <c r="T275" i="38"/>
  <c r="R275" i="38"/>
  <c r="P275" i="38"/>
  <c r="O275" i="38"/>
  <c r="N275" i="38"/>
  <c r="M275" i="38"/>
  <c r="L275" i="38"/>
  <c r="K275" i="38"/>
  <c r="H275" i="38"/>
  <c r="G275" i="38"/>
  <c r="E275" i="38"/>
  <c r="D275" i="38"/>
  <c r="W274" i="38"/>
  <c r="V274" i="38"/>
  <c r="U274" i="38"/>
  <c r="T274" i="38"/>
  <c r="R274" i="38"/>
  <c r="P274" i="38"/>
  <c r="O274" i="38"/>
  <c r="N274" i="38"/>
  <c r="M274" i="38"/>
  <c r="L274" i="38"/>
  <c r="K274" i="38"/>
  <c r="H274" i="38"/>
  <c r="G274" i="38"/>
  <c r="E274" i="38"/>
  <c r="D274" i="38"/>
  <c r="W273" i="38"/>
  <c r="V273" i="38"/>
  <c r="U273" i="38"/>
  <c r="T273" i="38"/>
  <c r="R273" i="38"/>
  <c r="P273" i="38"/>
  <c r="O273" i="38"/>
  <c r="N273" i="38"/>
  <c r="M273" i="38"/>
  <c r="L273" i="38"/>
  <c r="K273" i="38"/>
  <c r="H273" i="38"/>
  <c r="G273" i="38"/>
  <c r="E273" i="38"/>
  <c r="D273" i="38"/>
  <c r="W272" i="38"/>
  <c r="V272" i="38"/>
  <c r="U272" i="38"/>
  <c r="T272" i="38"/>
  <c r="R272" i="38"/>
  <c r="P272" i="38"/>
  <c r="O272" i="38"/>
  <c r="N272" i="38"/>
  <c r="M272" i="38"/>
  <c r="L272" i="38"/>
  <c r="K272" i="38"/>
  <c r="H272" i="38"/>
  <c r="G272" i="38"/>
  <c r="E272" i="38"/>
  <c r="D272" i="38"/>
  <c r="W271" i="38"/>
  <c r="V271" i="38"/>
  <c r="U271" i="38"/>
  <c r="T271" i="38"/>
  <c r="R271" i="38"/>
  <c r="P271" i="38"/>
  <c r="O271" i="38"/>
  <c r="N271" i="38"/>
  <c r="M271" i="38"/>
  <c r="L271" i="38"/>
  <c r="K271" i="38"/>
  <c r="H271" i="38"/>
  <c r="G271" i="38"/>
  <c r="E271" i="38"/>
  <c r="D271" i="38"/>
  <c r="W270" i="38"/>
  <c r="V270" i="38"/>
  <c r="U270" i="38"/>
  <c r="T270" i="38"/>
  <c r="R270" i="38"/>
  <c r="P270" i="38"/>
  <c r="O270" i="38"/>
  <c r="N270" i="38"/>
  <c r="M270" i="38"/>
  <c r="L270" i="38"/>
  <c r="K270" i="38"/>
  <c r="H270" i="38"/>
  <c r="G270" i="38"/>
  <c r="E270" i="38"/>
  <c r="D270" i="38"/>
  <c r="W269" i="38"/>
  <c r="V269" i="38"/>
  <c r="U269" i="38"/>
  <c r="T269" i="38"/>
  <c r="R269" i="38"/>
  <c r="P269" i="38"/>
  <c r="O269" i="38"/>
  <c r="N269" i="38"/>
  <c r="M269" i="38"/>
  <c r="L269" i="38"/>
  <c r="K269" i="38"/>
  <c r="H269" i="38"/>
  <c r="G269" i="38"/>
  <c r="E269" i="38"/>
  <c r="D269" i="38"/>
  <c r="W268" i="38"/>
  <c r="V268" i="38"/>
  <c r="U268" i="38"/>
  <c r="T268" i="38"/>
  <c r="R268" i="38"/>
  <c r="P268" i="38"/>
  <c r="O268" i="38"/>
  <c r="N268" i="38"/>
  <c r="M268" i="38"/>
  <c r="L268" i="38"/>
  <c r="K268" i="38"/>
  <c r="H268" i="38"/>
  <c r="G268" i="38"/>
  <c r="E268" i="38"/>
  <c r="D268" i="38"/>
  <c r="W267" i="38"/>
  <c r="V267" i="38"/>
  <c r="U267" i="38"/>
  <c r="T267" i="38"/>
  <c r="R267" i="38"/>
  <c r="P267" i="38"/>
  <c r="O267" i="38"/>
  <c r="N267" i="38"/>
  <c r="M267" i="38"/>
  <c r="L267" i="38"/>
  <c r="K267" i="38"/>
  <c r="H267" i="38"/>
  <c r="G267" i="38"/>
  <c r="E267" i="38"/>
  <c r="D267" i="38"/>
  <c r="W266" i="38"/>
  <c r="V266" i="38"/>
  <c r="U266" i="38"/>
  <c r="T266" i="38"/>
  <c r="R266" i="38"/>
  <c r="P266" i="38"/>
  <c r="O266" i="38"/>
  <c r="N266" i="38"/>
  <c r="M266" i="38"/>
  <c r="L266" i="38"/>
  <c r="K266" i="38"/>
  <c r="H266" i="38"/>
  <c r="G266" i="38"/>
  <c r="E266" i="38"/>
  <c r="D266" i="38"/>
  <c r="W265" i="38"/>
  <c r="V265" i="38"/>
  <c r="U265" i="38"/>
  <c r="T265" i="38"/>
  <c r="R265" i="38"/>
  <c r="P265" i="38"/>
  <c r="O265" i="38"/>
  <c r="N265" i="38"/>
  <c r="M265" i="38"/>
  <c r="L265" i="38"/>
  <c r="K265" i="38"/>
  <c r="H265" i="38"/>
  <c r="G265" i="38"/>
  <c r="E265" i="38"/>
  <c r="D265" i="38"/>
  <c r="W264" i="38"/>
  <c r="V264" i="38"/>
  <c r="U264" i="38"/>
  <c r="T264" i="38"/>
  <c r="R264" i="38"/>
  <c r="P264" i="38"/>
  <c r="O264" i="38"/>
  <c r="N264" i="38"/>
  <c r="M264" i="38"/>
  <c r="L264" i="38"/>
  <c r="K264" i="38"/>
  <c r="H264" i="38"/>
  <c r="G264" i="38"/>
  <c r="E264" i="38"/>
  <c r="D264" i="38"/>
  <c r="W263" i="38"/>
  <c r="V263" i="38"/>
  <c r="U263" i="38"/>
  <c r="T263" i="38"/>
  <c r="R263" i="38"/>
  <c r="P263" i="38"/>
  <c r="O263" i="38"/>
  <c r="N263" i="38"/>
  <c r="M263" i="38"/>
  <c r="L263" i="38"/>
  <c r="K263" i="38"/>
  <c r="H263" i="38"/>
  <c r="G263" i="38"/>
  <c r="E263" i="38"/>
  <c r="D263" i="38"/>
  <c r="W262" i="38"/>
  <c r="V262" i="38"/>
  <c r="U262" i="38"/>
  <c r="T262" i="38"/>
  <c r="R262" i="38"/>
  <c r="P262" i="38"/>
  <c r="O262" i="38"/>
  <c r="N262" i="38"/>
  <c r="M262" i="38"/>
  <c r="L262" i="38"/>
  <c r="K262" i="38"/>
  <c r="H262" i="38"/>
  <c r="G262" i="38"/>
  <c r="E262" i="38"/>
  <c r="D262" i="38"/>
  <c r="W261" i="38"/>
  <c r="V261" i="38"/>
  <c r="U261" i="38"/>
  <c r="T261" i="38"/>
  <c r="R261" i="38"/>
  <c r="P261" i="38"/>
  <c r="O261" i="38"/>
  <c r="N261" i="38"/>
  <c r="M261" i="38"/>
  <c r="L261" i="38"/>
  <c r="K261" i="38"/>
  <c r="H261" i="38"/>
  <c r="G261" i="38"/>
  <c r="E261" i="38"/>
  <c r="D261" i="38"/>
  <c r="W260" i="38"/>
  <c r="V260" i="38"/>
  <c r="U260" i="38"/>
  <c r="T260" i="38"/>
  <c r="R260" i="38"/>
  <c r="P260" i="38"/>
  <c r="O260" i="38"/>
  <c r="N260" i="38"/>
  <c r="M260" i="38"/>
  <c r="L260" i="38"/>
  <c r="K260" i="38"/>
  <c r="H260" i="38"/>
  <c r="G260" i="38"/>
  <c r="E260" i="38"/>
  <c r="D260" i="38"/>
  <c r="W259" i="38"/>
  <c r="V259" i="38"/>
  <c r="U259" i="38"/>
  <c r="T259" i="38"/>
  <c r="R259" i="38"/>
  <c r="P259" i="38"/>
  <c r="O259" i="38"/>
  <c r="N259" i="38"/>
  <c r="M259" i="38"/>
  <c r="L259" i="38"/>
  <c r="K259" i="38"/>
  <c r="H259" i="38"/>
  <c r="G259" i="38"/>
  <c r="E259" i="38"/>
  <c r="D259" i="38"/>
  <c r="W258" i="38"/>
  <c r="V258" i="38"/>
  <c r="U258" i="38"/>
  <c r="T258" i="38"/>
  <c r="R258" i="38"/>
  <c r="P258" i="38"/>
  <c r="O258" i="38"/>
  <c r="N258" i="38"/>
  <c r="M258" i="38"/>
  <c r="L258" i="38"/>
  <c r="K258" i="38"/>
  <c r="I258" i="38"/>
  <c r="H258" i="38"/>
  <c r="G258" i="38"/>
  <c r="E258" i="38"/>
  <c r="D258" i="38"/>
  <c r="W257" i="38"/>
  <c r="V257" i="38"/>
  <c r="U257" i="38"/>
  <c r="T257" i="38"/>
  <c r="R257" i="38"/>
  <c r="P257" i="38"/>
  <c r="O257" i="38"/>
  <c r="N257" i="38"/>
  <c r="M257" i="38"/>
  <c r="L257" i="38"/>
  <c r="K257" i="38"/>
  <c r="H257" i="38"/>
  <c r="G257" i="38"/>
  <c r="E257" i="38"/>
  <c r="D257" i="38"/>
  <c r="W256" i="38"/>
  <c r="V256" i="38"/>
  <c r="U256" i="38"/>
  <c r="T256" i="38"/>
  <c r="R256" i="38"/>
  <c r="P256" i="38"/>
  <c r="O256" i="38"/>
  <c r="N256" i="38"/>
  <c r="M256" i="38"/>
  <c r="L256" i="38"/>
  <c r="K256" i="38"/>
  <c r="H256" i="38"/>
  <c r="G256" i="38"/>
  <c r="E256" i="38"/>
  <c r="D256" i="38"/>
  <c r="W255" i="38"/>
  <c r="V255" i="38"/>
  <c r="U255" i="38"/>
  <c r="T255" i="38"/>
  <c r="R255" i="38"/>
  <c r="P255" i="38"/>
  <c r="O255" i="38"/>
  <c r="N255" i="38"/>
  <c r="M255" i="38"/>
  <c r="L255" i="38"/>
  <c r="K255" i="38"/>
  <c r="H255" i="38"/>
  <c r="G255" i="38"/>
  <c r="E255" i="38"/>
  <c r="D255" i="38"/>
  <c r="W254" i="38"/>
  <c r="V254" i="38"/>
  <c r="U254" i="38"/>
  <c r="T254" i="38"/>
  <c r="R254" i="38"/>
  <c r="P254" i="38"/>
  <c r="O254" i="38"/>
  <c r="N254" i="38"/>
  <c r="M254" i="38"/>
  <c r="L254" i="38"/>
  <c r="K254" i="38"/>
  <c r="H254" i="38"/>
  <c r="G254" i="38"/>
  <c r="E254" i="38"/>
  <c r="D254" i="38"/>
  <c r="W253" i="38"/>
  <c r="V253" i="38"/>
  <c r="U253" i="38"/>
  <c r="T253" i="38"/>
  <c r="R253" i="38"/>
  <c r="P253" i="38"/>
  <c r="O253" i="38"/>
  <c r="N253" i="38"/>
  <c r="M253" i="38"/>
  <c r="L253" i="38"/>
  <c r="K253" i="38"/>
  <c r="H253" i="38"/>
  <c r="G253" i="38"/>
  <c r="E253" i="38"/>
  <c r="D253" i="38"/>
  <c r="W252" i="38"/>
  <c r="V252" i="38"/>
  <c r="U252" i="38"/>
  <c r="P252" i="38"/>
  <c r="O252" i="38"/>
  <c r="N252" i="38"/>
  <c r="M252" i="38"/>
  <c r="L252" i="38"/>
  <c r="K252" i="38"/>
  <c r="I252" i="38"/>
  <c r="H252" i="38"/>
  <c r="G252" i="38"/>
  <c r="E252" i="38"/>
  <c r="D252" i="38"/>
  <c r="W251" i="38"/>
  <c r="V251" i="38"/>
  <c r="U251" i="38"/>
  <c r="T251" i="38"/>
  <c r="R251" i="38"/>
  <c r="P251" i="38"/>
  <c r="O251" i="38"/>
  <c r="N251" i="38"/>
  <c r="M251" i="38"/>
  <c r="L251" i="38"/>
  <c r="K251" i="38"/>
  <c r="H251" i="38"/>
  <c r="G251" i="38"/>
  <c r="E251" i="38"/>
  <c r="D251" i="38"/>
  <c r="W250" i="38"/>
  <c r="V250" i="38"/>
  <c r="U250" i="38"/>
  <c r="T250" i="38"/>
  <c r="R250" i="38"/>
  <c r="P250" i="38"/>
  <c r="O250" i="38"/>
  <c r="N250" i="38"/>
  <c r="M250" i="38"/>
  <c r="L250" i="38"/>
  <c r="K250" i="38"/>
  <c r="H250" i="38"/>
  <c r="G250" i="38"/>
  <c r="E250" i="38"/>
  <c r="D250" i="38"/>
  <c r="W249" i="38"/>
  <c r="V249" i="38"/>
  <c r="U249" i="38"/>
  <c r="T249" i="38"/>
  <c r="R249" i="38"/>
  <c r="P249" i="38"/>
  <c r="O249" i="38"/>
  <c r="N249" i="38"/>
  <c r="M249" i="38"/>
  <c r="L249" i="38"/>
  <c r="K249" i="38"/>
  <c r="H249" i="38"/>
  <c r="G249" i="38"/>
  <c r="E249" i="38"/>
  <c r="D249" i="38"/>
  <c r="W248" i="38"/>
  <c r="V248" i="38"/>
  <c r="U248" i="38"/>
  <c r="T248" i="38"/>
  <c r="R248" i="38"/>
  <c r="P248" i="38"/>
  <c r="O248" i="38"/>
  <c r="N248" i="38"/>
  <c r="M248" i="38"/>
  <c r="L248" i="38"/>
  <c r="K248" i="38"/>
  <c r="H248" i="38"/>
  <c r="G248" i="38"/>
  <c r="E248" i="38"/>
  <c r="D248" i="38"/>
  <c r="W247" i="38"/>
  <c r="V247" i="38"/>
  <c r="U247" i="38"/>
  <c r="T247" i="38"/>
  <c r="R247" i="38"/>
  <c r="P247" i="38"/>
  <c r="O247" i="38"/>
  <c r="N247" i="38"/>
  <c r="M247" i="38"/>
  <c r="L247" i="38"/>
  <c r="K247" i="38"/>
  <c r="H247" i="38"/>
  <c r="G247" i="38"/>
  <c r="E247" i="38"/>
  <c r="D247" i="38"/>
  <c r="W246" i="38"/>
  <c r="V246" i="38"/>
  <c r="U246" i="38"/>
  <c r="T246" i="38"/>
  <c r="R246" i="38"/>
  <c r="P246" i="38"/>
  <c r="O246" i="38"/>
  <c r="N246" i="38"/>
  <c r="M246" i="38"/>
  <c r="L246" i="38"/>
  <c r="K246" i="38"/>
  <c r="H246" i="38"/>
  <c r="G246" i="38"/>
  <c r="E246" i="38"/>
  <c r="D246" i="38"/>
  <c r="W245" i="38"/>
  <c r="V245" i="38"/>
  <c r="U245" i="38"/>
  <c r="T245" i="38"/>
  <c r="R245" i="38"/>
  <c r="P245" i="38"/>
  <c r="O245" i="38"/>
  <c r="N245" i="38"/>
  <c r="M245" i="38"/>
  <c r="L245" i="38"/>
  <c r="K245" i="38"/>
  <c r="H245" i="38"/>
  <c r="G245" i="38"/>
  <c r="E245" i="38"/>
  <c r="D245" i="38"/>
  <c r="W244" i="38"/>
  <c r="V244" i="38"/>
  <c r="U244" i="38"/>
  <c r="T244" i="38"/>
  <c r="R244" i="38"/>
  <c r="P244" i="38"/>
  <c r="O244" i="38"/>
  <c r="N244" i="38"/>
  <c r="M244" i="38"/>
  <c r="L244" i="38"/>
  <c r="K244" i="38"/>
  <c r="H244" i="38"/>
  <c r="G244" i="38"/>
  <c r="E244" i="38"/>
  <c r="D244" i="38"/>
  <c r="W243" i="38"/>
  <c r="V243" i="38"/>
  <c r="U243" i="38"/>
  <c r="T243" i="38"/>
  <c r="R243" i="38"/>
  <c r="P243" i="38"/>
  <c r="O243" i="38"/>
  <c r="N243" i="38"/>
  <c r="M243" i="38"/>
  <c r="L243" i="38"/>
  <c r="K243" i="38"/>
  <c r="H243" i="38"/>
  <c r="G243" i="38"/>
  <c r="E243" i="38"/>
  <c r="D243" i="38"/>
  <c r="W242" i="38"/>
  <c r="V242" i="38"/>
  <c r="U242" i="38"/>
  <c r="T242" i="38"/>
  <c r="R242" i="38"/>
  <c r="P242" i="38"/>
  <c r="O242" i="38"/>
  <c r="N242" i="38"/>
  <c r="M242" i="38"/>
  <c r="L242" i="38"/>
  <c r="K242" i="38"/>
  <c r="H242" i="38"/>
  <c r="G242" i="38"/>
  <c r="E242" i="38"/>
  <c r="D242" i="38"/>
  <c r="W241" i="38"/>
  <c r="V241" i="38"/>
  <c r="U241" i="38"/>
  <c r="T241" i="38"/>
  <c r="R241" i="38"/>
  <c r="P241" i="38"/>
  <c r="O241" i="38"/>
  <c r="N241" i="38"/>
  <c r="M241" i="38"/>
  <c r="L241" i="38"/>
  <c r="K241" i="38"/>
  <c r="H241" i="38"/>
  <c r="G241" i="38"/>
  <c r="E241" i="38"/>
  <c r="D241" i="38"/>
  <c r="W240" i="38"/>
  <c r="V240" i="38"/>
  <c r="U240" i="38"/>
  <c r="T240" i="38"/>
  <c r="R240" i="38"/>
  <c r="P240" i="38"/>
  <c r="O240" i="38"/>
  <c r="N240" i="38"/>
  <c r="M240" i="38"/>
  <c r="L240" i="38"/>
  <c r="K240" i="38"/>
  <c r="I240" i="38"/>
  <c r="H240" i="38"/>
  <c r="G240" i="38"/>
  <c r="E240" i="38"/>
  <c r="D240" i="38"/>
  <c r="W239" i="38"/>
  <c r="V239" i="38"/>
  <c r="U239" i="38"/>
  <c r="T239" i="38"/>
  <c r="R239" i="38"/>
  <c r="P239" i="38"/>
  <c r="O239" i="38"/>
  <c r="N239" i="38"/>
  <c r="M239" i="38"/>
  <c r="L239" i="38"/>
  <c r="K239" i="38"/>
  <c r="H239" i="38"/>
  <c r="G239" i="38"/>
  <c r="E239" i="38"/>
  <c r="D239" i="38"/>
  <c r="W238" i="38"/>
  <c r="V238" i="38"/>
  <c r="U238" i="38"/>
  <c r="T238" i="38"/>
  <c r="R238" i="38"/>
  <c r="P238" i="38"/>
  <c r="O238" i="38"/>
  <c r="N238" i="38"/>
  <c r="M238" i="38"/>
  <c r="L238" i="38"/>
  <c r="K238" i="38"/>
  <c r="H238" i="38"/>
  <c r="G238" i="38"/>
  <c r="E238" i="38"/>
  <c r="D238" i="38"/>
  <c r="W237" i="38"/>
  <c r="V237" i="38"/>
  <c r="U237" i="38"/>
  <c r="T237" i="38"/>
  <c r="R237" i="38"/>
  <c r="P237" i="38"/>
  <c r="O237" i="38"/>
  <c r="N237" i="38"/>
  <c r="M237" i="38"/>
  <c r="L237" i="38"/>
  <c r="K237" i="38"/>
  <c r="H237" i="38"/>
  <c r="G237" i="38"/>
  <c r="E237" i="38"/>
  <c r="D237" i="38"/>
  <c r="W236" i="38"/>
  <c r="V236" i="38"/>
  <c r="U236" i="38"/>
  <c r="T236" i="38"/>
  <c r="R236" i="38"/>
  <c r="P236" i="38"/>
  <c r="O236" i="38"/>
  <c r="N236" i="38"/>
  <c r="M236" i="38"/>
  <c r="L236" i="38"/>
  <c r="K236" i="38"/>
  <c r="I236" i="38"/>
  <c r="H236" i="38"/>
  <c r="G236" i="38"/>
  <c r="E236" i="38"/>
  <c r="D236" i="38"/>
  <c r="W235" i="38"/>
  <c r="V235" i="38"/>
  <c r="U235" i="38"/>
  <c r="T235" i="38"/>
  <c r="R235" i="38"/>
  <c r="P235" i="38"/>
  <c r="O235" i="38"/>
  <c r="N235" i="38"/>
  <c r="M235" i="38"/>
  <c r="L235" i="38"/>
  <c r="K235" i="38"/>
  <c r="H235" i="38"/>
  <c r="G235" i="38"/>
  <c r="E235" i="38"/>
  <c r="D235" i="38"/>
  <c r="W234" i="38"/>
  <c r="V234" i="38"/>
  <c r="U234" i="38"/>
  <c r="T234" i="38"/>
  <c r="R234" i="38"/>
  <c r="P234" i="38"/>
  <c r="O234" i="38"/>
  <c r="N234" i="38"/>
  <c r="M234" i="38"/>
  <c r="L234" i="38"/>
  <c r="K234" i="38"/>
  <c r="H234" i="38"/>
  <c r="G234" i="38"/>
  <c r="E234" i="38"/>
  <c r="D234" i="38"/>
  <c r="W233" i="38"/>
  <c r="V233" i="38"/>
  <c r="U233" i="38"/>
  <c r="T233" i="38"/>
  <c r="R233" i="38"/>
  <c r="P233" i="38"/>
  <c r="O233" i="38"/>
  <c r="N233" i="38"/>
  <c r="M233" i="38"/>
  <c r="L233" i="38"/>
  <c r="K233" i="38"/>
  <c r="I233" i="38"/>
  <c r="H233" i="38"/>
  <c r="G233" i="38"/>
  <c r="E233" i="38"/>
  <c r="D233" i="38"/>
  <c r="W232" i="38"/>
  <c r="V232" i="38"/>
  <c r="U232" i="38"/>
  <c r="T232" i="38"/>
  <c r="R232" i="38"/>
  <c r="P232" i="38"/>
  <c r="O232" i="38"/>
  <c r="N232" i="38"/>
  <c r="M232" i="38"/>
  <c r="L232" i="38"/>
  <c r="K232" i="38"/>
  <c r="H232" i="38"/>
  <c r="G232" i="38"/>
  <c r="E232" i="38"/>
  <c r="D232" i="38"/>
  <c r="W231" i="38"/>
  <c r="V231" i="38"/>
  <c r="U231" i="38"/>
  <c r="T231" i="38"/>
  <c r="R231" i="38"/>
  <c r="P231" i="38"/>
  <c r="O231" i="38"/>
  <c r="N231" i="38"/>
  <c r="M231" i="38"/>
  <c r="L231" i="38"/>
  <c r="K231" i="38"/>
  <c r="H231" i="38"/>
  <c r="G231" i="38"/>
  <c r="E231" i="38"/>
  <c r="D231" i="38"/>
  <c r="W230" i="38"/>
  <c r="V230" i="38"/>
  <c r="U230" i="38"/>
  <c r="T230" i="38"/>
  <c r="R230" i="38"/>
  <c r="P230" i="38"/>
  <c r="O230" i="38"/>
  <c r="N230" i="38"/>
  <c r="M230" i="38"/>
  <c r="L230" i="38"/>
  <c r="K230" i="38"/>
  <c r="H230" i="38"/>
  <c r="G230" i="38"/>
  <c r="E230" i="38"/>
  <c r="D230" i="38"/>
  <c r="W229" i="38"/>
  <c r="V229" i="38"/>
  <c r="U229" i="38"/>
  <c r="T229" i="38"/>
  <c r="R229" i="38"/>
  <c r="P229" i="38"/>
  <c r="O229" i="38"/>
  <c r="N229" i="38"/>
  <c r="M229" i="38"/>
  <c r="L229" i="38"/>
  <c r="K229" i="38"/>
  <c r="H229" i="38"/>
  <c r="G229" i="38"/>
  <c r="E229" i="38"/>
  <c r="D229" i="38"/>
  <c r="W228" i="38"/>
  <c r="V228" i="38"/>
  <c r="U228" i="38"/>
  <c r="T228" i="38"/>
  <c r="R228" i="38"/>
  <c r="P228" i="38"/>
  <c r="O228" i="38"/>
  <c r="N228" i="38"/>
  <c r="M228" i="38"/>
  <c r="L228" i="38"/>
  <c r="K228" i="38"/>
  <c r="H228" i="38"/>
  <c r="G228" i="38"/>
  <c r="E228" i="38"/>
  <c r="D228" i="38"/>
  <c r="W227" i="38"/>
  <c r="V227" i="38"/>
  <c r="U227" i="38"/>
  <c r="T227" i="38"/>
  <c r="R227" i="38"/>
  <c r="P227" i="38"/>
  <c r="O227" i="38"/>
  <c r="N227" i="38"/>
  <c r="M227" i="38"/>
  <c r="L227" i="38"/>
  <c r="K227" i="38"/>
  <c r="I227" i="38"/>
  <c r="H227" i="38"/>
  <c r="G227" i="38"/>
  <c r="E227" i="38"/>
  <c r="D227" i="38"/>
  <c r="W226" i="38"/>
  <c r="V226" i="38"/>
  <c r="U226" i="38"/>
  <c r="T226" i="38"/>
  <c r="R226" i="38"/>
  <c r="P226" i="38"/>
  <c r="O226" i="38"/>
  <c r="N226" i="38"/>
  <c r="M226" i="38"/>
  <c r="L226" i="38"/>
  <c r="K226" i="38"/>
  <c r="H226" i="38"/>
  <c r="G226" i="38"/>
  <c r="E226" i="38"/>
  <c r="D226" i="38"/>
  <c r="W225" i="38"/>
  <c r="V225" i="38"/>
  <c r="U225" i="38"/>
  <c r="T225" i="38"/>
  <c r="R225" i="38"/>
  <c r="P225" i="38"/>
  <c r="O225" i="38"/>
  <c r="N225" i="38"/>
  <c r="M225" i="38"/>
  <c r="L225" i="38"/>
  <c r="K225" i="38"/>
  <c r="H225" i="38"/>
  <c r="G225" i="38"/>
  <c r="E225" i="38"/>
  <c r="D225" i="38"/>
  <c r="W224" i="38"/>
  <c r="V224" i="38"/>
  <c r="U224" i="38"/>
  <c r="T224" i="38"/>
  <c r="R224" i="38"/>
  <c r="P224" i="38"/>
  <c r="O224" i="38"/>
  <c r="N224" i="38"/>
  <c r="M224" i="38"/>
  <c r="L224" i="38"/>
  <c r="K224" i="38"/>
  <c r="H224" i="38"/>
  <c r="G224" i="38"/>
  <c r="E224" i="38"/>
  <c r="D224" i="38"/>
  <c r="W223" i="38"/>
  <c r="V223" i="38"/>
  <c r="U223" i="38"/>
  <c r="T223" i="38"/>
  <c r="R223" i="38"/>
  <c r="P223" i="38"/>
  <c r="O223" i="38"/>
  <c r="N223" i="38"/>
  <c r="M223" i="38"/>
  <c r="L223" i="38"/>
  <c r="K223" i="38"/>
  <c r="H223" i="38"/>
  <c r="G223" i="38"/>
  <c r="E223" i="38"/>
  <c r="D223" i="38"/>
  <c r="W222" i="38"/>
  <c r="V222" i="38"/>
  <c r="U222" i="38"/>
  <c r="T222" i="38"/>
  <c r="R222" i="38"/>
  <c r="P222" i="38"/>
  <c r="O222" i="38"/>
  <c r="N222" i="38"/>
  <c r="M222" i="38"/>
  <c r="L222" i="38"/>
  <c r="K222" i="38"/>
  <c r="H222" i="38"/>
  <c r="G222" i="38"/>
  <c r="E222" i="38"/>
  <c r="D222" i="38"/>
  <c r="W221" i="38"/>
  <c r="V221" i="38"/>
  <c r="U221" i="38"/>
  <c r="T221" i="38"/>
  <c r="R221" i="38"/>
  <c r="P221" i="38"/>
  <c r="O221" i="38"/>
  <c r="N221" i="38"/>
  <c r="M221" i="38"/>
  <c r="L221" i="38"/>
  <c r="K221" i="38"/>
  <c r="H221" i="38"/>
  <c r="G221" i="38"/>
  <c r="E221" i="38"/>
  <c r="D221" i="38"/>
  <c r="W220" i="38"/>
  <c r="V220" i="38"/>
  <c r="U220" i="38"/>
  <c r="T220" i="38"/>
  <c r="R220" i="38"/>
  <c r="P220" i="38"/>
  <c r="O220" i="38"/>
  <c r="N220" i="38"/>
  <c r="M220" i="38"/>
  <c r="L220" i="38"/>
  <c r="K220" i="38"/>
  <c r="H220" i="38"/>
  <c r="G220" i="38"/>
  <c r="E220" i="38"/>
  <c r="D220" i="38"/>
  <c r="W219" i="38"/>
  <c r="V219" i="38"/>
  <c r="U219" i="38"/>
  <c r="T219" i="38"/>
  <c r="R219" i="38"/>
  <c r="P219" i="38"/>
  <c r="O219" i="38"/>
  <c r="N219" i="38"/>
  <c r="M219" i="38"/>
  <c r="L219" i="38"/>
  <c r="K219" i="38"/>
  <c r="H219" i="38"/>
  <c r="G219" i="38"/>
  <c r="E219" i="38"/>
  <c r="D219" i="38"/>
  <c r="W218" i="38"/>
  <c r="V218" i="38"/>
  <c r="U218" i="38"/>
  <c r="T218" i="38"/>
  <c r="R218" i="38"/>
  <c r="P218" i="38"/>
  <c r="O218" i="38"/>
  <c r="N218" i="38"/>
  <c r="M218" i="38"/>
  <c r="L218" i="38"/>
  <c r="K218" i="38"/>
  <c r="H218" i="38"/>
  <c r="G218" i="38"/>
  <c r="E218" i="38"/>
  <c r="D218" i="38"/>
  <c r="W217" i="38"/>
  <c r="V217" i="38"/>
  <c r="U217" i="38"/>
  <c r="T217" i="38"/>
  <c r="R217" i="38"/>
  <c r="P217" i="38"/>
  <c r="O217" i="38"/>
  <c r="N217" i="38"/>
  <c r="M217" i="38"/>
  <c r="L217" i="38"/>
  <c r="K217" i="38"/>
  <c r="H217" i="38"/>
  <c r="G217" i="38"/>
  <c r="E217" i="38"/>
  <c r="D217" i="38"/>
  <c r="W216" i="38"/>
  <c r="V216" i="38"/>
  <c r="U216" i="38"/>
  <c r="T216" i="38"/>
  <c r="R216" i="38"/>
  <c r="P216" i="38"/>
  <c r="O216" i="38"/>
  <c r="N216" i="38"/>
  <c r="M216" i="38"/>
  <c r="L216" i="38"/>
  <c r="K216" i="38"/>
  <c r="H216" i="38"/>
  <c r="G216" i="38"/>
  <c r="E216" i="38"/>
  <c r="D216" i="38"/>
  <c r="W215" i="38"/>
  <c r="V215" i="38"/>
  <c r="U215" i="38"/>
  <c r="T215" i="38"/>
  <c r="R215" i="38"/>
  <c r="P215" i="38"/>
  <c r="O215" i="38"/>
  <c r="N215" i="38"/>
  <c r="M215" i="38"/>
  <c r="L215" i="38"/>
  <c r="K215" i="38"/>
  <c r="H215" i="38"/>
  <c r="G215" i="38"/>
  <c r="E215" i="38"/>
  <c r="D215" i="38"/>
  <c r="W214" i="38"/>
  <c r="V214" i="38"/>
  <c r="U214" i="38"/>
  <c r="T214" i="38"/>
  <c r="R214" i="38"/>
  <c r="P214" i="38"/>
  <c r="O214" i="38"/>
  <c r="N214" i="38"/>
  <c r="M214" i="38"/>
  <c r="L214" i="38"/>
  <c r="K214" i="38"/>
  <c r="H214" i="38"/>
  <c r="G214" i="38"/>
  <c r="E214" i="38"/>
  <c r="D214" i="38"/>
  <c r="W213" i="38"/>
  <c r="V213" i="38"/>
  <c r="U213" i="38"/>
  <c r="T213" i="38"/>
  <c r="R213" i="38"/>
  <c r="P213" i="38"/>
  <c r="O213" i="38"/>
  <c r="N213" i="38"/>
  <c r="M213" i="38"/>
  <c r="L213" i="38"/>
  <c r="K213" i="38"/>
  <c r="H213" i="38"/>
  <c r="G213" i="38"/>
  <c r="E213" i="38"/>
  <c r="D213" i="38"/>
  <c r="W212" i="38"/>
  <c r="V212" i="38"/>
  <c r="U212" i="38"/>
  <c r="T212" i="38"/>
  <c r="R212" i="38"/>
  <c r="P212" i="38"/>
  <c r="O212" i="38"/>
  <c r="N212" i="38"/>
  <c r="M212" i="38"/>
  <c r="L212" i="38"/>
  <c r="K212" i="38"/>
  <c r="H212" i="38"/>
  <c r="G212" i="38"/>
  <c r="E212" i="38"/>
  <c r="D212" i="38"/>
  <c r="W211" i="38"/>
  <c r="V211" i="38"/>
  <c r="U211" i="38"/>
  <c r="T211" i="38"/>
  <c r="R211" i="38"/>
  <c r="P211" i="38"/>
  <c r="O211" i="38"/>
  <c r="N211" i="38"/>
  <c r="M211" i="38"/>
  <c r="L211" i="38"/>
  <c r="K211" i="38"/>
  <c r="H211" i="38"/>
  <c r="G211" i="38"/>
  <c r="E211" i="38"/>
  <c r="D211" i="38"/>
  <c r="W210" i="38"/>
  <c r="V210" i="38"/>
  <c r="U210" i="38"/>
  <c r="T210" i="38"/>
  <c r="R210" i="38"/>
  <c r="P210" i="38"/>
  <c r="O210" i="38"/>
  <c r="N210" i="38"/>
  <c r="M210" i="38"/>
  <c r="L210" i="38"/>
  <c r="K210" i="38"/>
  <c r="H210" i="38"/>
  <c r="G210" i="38"/>
  <c r="E210" i="38"/>
  <c r="D210" i="38"/>
  <c r="W209" i="38"/>
  <c r="V209" i="38"/>
  <c r="U209" i="38"/>
  <c r="T209" i="38"/>
  <c r="R209" i="38"/>
  <c r="P209" i="38"/>
  <c r="O209" i="38"/>
  <c r="N209" i="38"/>
  <c r="M209" i="38"/>
  <c r="L209" i="38"/>
  <c r="K209" i="38"/>
  <c r="H209" i="38"/>
  <c r="G209" i="38"/>
  <c r="E209" i="38"/>
  <c r="D209" i="38"/>
  <c r="W208" i="38"/>
  <c r="V208" i="38"/>
  <c r="U208" i="38"/>
  <c r="T208" i="38"/>
  <c r="R208" i="38"/>
  <c r="P208" i="38"/>
  <c r="O208" i="38"/>
  <c r="N208" i="38"/>
  <c r="M208" i="38"/>
  <c r="L208" i="38"/>
  <c r="K208" i="38"/>
  <c r="H208" i="38"/>
  <c r="G208" i="38"/>
  <c r="E208" i="38"/>
  <c r="D208" i="38"/>
  <c r="W207" i="38"/>
  <c r="V207" i="38"/>
  <c r="U207" i="38"/>
  <c r="T207" i="38"/>
  <c r="R207" i="38"/>
  <c r="P207" i="38"/>
  <c r="O207" i="38"/>
  <c r="N207" i="38"/>
  <c r="M207" i="38"/>
  <c r="L207" i="38"/>
  <c r="K207" i="38"/>
  <c r="H207" i="38"/>
  <c r="G207" i="38"/>
  <c r="E207" i="38"/>
  <c r="D207" i="38"/>
  <c r="W206" i="38"/>
  <c r="V206" i="38"/>
  <c r="U206" i="38"/>
  <c r="T206" i="38"/>
  <c r="R206" i="38"/>
  <c r="P206" i="38"/>
  <c r="O206" i="38"/>
  <c r="N206" i="38"/>
  <c r="M206" i="38"/>
  <c r="L206" i="38"/>
  <c r="K206" i="38"/>
  <c r="H206" i="38"/>
  <c r="G206" i="38"/>
  <c r="E206" i="38"/>
  <c r="D206" i="38"/>
  <c r="W205" i="38"/>
  <c r="V205" i="38"/>
  <c r="U205" i="38"/>
  <c r="T205" i="38"/>
  <c r="R205" i="38"/>
  <c r="P205" i="38"/>
  <c r="O205" i="38"/>
  <c r="N205" i="38"/>
  <c r="M205" i="38"/>
  <c r="L205" i="38"/>
  <c r="K205" i="38"/>
  <c r="H205" i="38"/>
  <c r="G205" i="38"/>
  <c r="E205" i="38"/>
  <c r="D205" i="38"/>
  <c r="W204" i="38"/>
  <c r="V204" i="38"/>
  <c r="U204" i="38"/>
  <c r="T204" i="38"/>
  <c r="R204" i="38"/>
  <c r="P204" i="38"/>
  <c r="O204" i="38"/>
  <c r="N204" i="38"/>
  <c r="M204" i="38"/>
  <c r="L204" i="38"/>
  <c r="K204" i="38"/>
  <c r="H204" i="38"/>
  <c r="G204" i="38"/>
  <c r="E204" i="38"/>
  <c r="D204" i="38"/>
  <c r="W203" i="38"/>
  <c r="V203" i="38"/>
  <c r="U203" i="38"/>
  <c r="T203" i="38"/>
  <c r="R203" i="38"/>
  <c r="P203" i="38"/>
  <c r="O203" i="38"/>
  <c r="N203" i="38"/>
  <c r="M203" i="38"/>
  <c r="L203" i="38"/>
  <c r="K203" i="38"/>
  <c r="H203" i="38"/>
  <c r="G203" i="38"/>
  <c r="E203" i="38"/>
  <c r="D203" i="38"/>
  <c r="W202" i="38"/>
  <c r="V202" i="38"/>
  <c r="U202" i="38"/>
  <c r="T202" i="38"/>
  <c r="R202" i="38"/>
  <c r="P202" i="38"/>
  <c r="O202" i="38"/>
  <c r="N202" i="38"/>
  <c r="M202" i="38"/>
  <c r="L202" i="38"/>
  <c r="K202" i="38"/>
  <c r="H202" i="38"/>
  <c r="G202" i="38"/>
  <c r="E202" i="38"/>
  <c r="D202" i="38"/>
  <c r="W201" i="38"/>
  <c r="V201" i="38"/>
  <c r="U201" i="38"/>
  <c r="T201" i="38"/>
  <c r="R201" i="38"/>
  <c r="P201" i="38"/>
  <c r="O201" i="38"/>
  <c r="N201" i="38"/>
  <c r="M201" i="38"/>
  <c r="L201" i="38"/>
  <c r="K201" i="38"/>
  <c r="H201" i="38"/>
  <c r="G201" i="38"/>
  <c r="E201" i="38"/>
  <c r="D201" i="38"/>
  <c r="W200" i="38"/>
  <c r="V200" i="38"/>
  <c r="U200" i="38"/>
  <c r="T200" i="38"/>
  <c r="R200" i="38"/>
  <c r="P200" i="38"/>
  <c r="O200" i="38"/>
  <c r="N200" i="38"/>
  <c r="M200" i="38"/>
  <c r="L200" i="38"/>
  <c r="K200" i="38"/>
  <c r="H200" i="38"/>
  <c r="G200" i="38"/>
  <c r="E200" i="38"/>
  <c r="D200" i="38"/>
  <c r="W199" i="38"/>
  <c r="V199" i="38"/>
  <c r="U199" i="38"/>
  <c r="T199" i="38"/>
  <c r="R199" i="38"/>
  <c r="P199" i="38"/>
  <c r="O199" i="38"/>
  <c r="N199" i="38"/>
  <c r="M199" i="38"/>
  <c r="L199" i="38"/>
  <c r="K199" i="38"/>
  <c r="H199" i="38"/>
  <c r="G199" i="38"/>
  <c r="E199" i="38"/>
  <c r="D199" i="38"/>
  <c r="W198" i="38"/>
  <c r="V198" i="38"/>
  <c r="U198" i="38"/>
  <c r="R198" i="38"/>
  <c r="P198" i="38"/>
  <c r="O198" i="38"/>
  <c r="N198" i="38"/>
  <c r="M198" i="38"/>
  <c r="L198" i="38"/>
  <c r="K198" i="38"/>
  <c r="H198" i="38"/>
  <c r="G198" i="38"/>
  <c r="E198" i="38"/>
  <c r="D198" i="38"/>
  <c r="W197" i="38"/>
  <c r="V197" i="38"/>
  <c r="U197" i="38"/>
  <c r="R197" i="38"/>
  <c r="P197" i="38"/>
  <c r="O197" i="38"/>
  <c r="N197" i="38"/>
  <c r="M197" i="38"/>
  <c r="L197" i="38"/>
  <c r="K197" i="38"/>
  <c r="H197" i="38"/>
  <c r="G197" i="38"/>
  <c r="E197" i="38"/>
  <c r="D197" i="38"/>
  <c r="W196" i="38"/>
  <c r="V196" i="38"/>
  <c r="U196" i="38"/>
  <c r="R196" i="38"/>
  <c r="P196" i="38"/>
  <c r="O196" i="38"/>
  <c r="N196" i="38"/>
  <c r="M196" i="38"/>
  <c r="L196" i="38"/>
  <c r="K196" i="38"/>
  <c r="H196" i="38"/>
  <c r="G196" i="38"/>
  <c r="E196" i="38"/>
  <c r="D196" i="38"/>
  <c r="W195" i="38"/>
  <c r="V195" i="38"/>
  <c r="U195" i="38"/>
  <c r="R195" i="38"/>
  <c r="P195" i="38"/>
  <c r="O195" i="38"/>
  <c r="N195" i="38"/>
  <c r="M195" i="38"/>
  <c r="L195" i="38"/>
  <c r="K195" i="38"/>
  <c r="H195" i="38"/>
  <c r="G195" i="38"/>
  <c r="E195" i="38"/>
  <c r="D195" i="38"/>
  <c r="W194" i="38"/>
  <c r="V194" i="38"/>
  <c r="U194" i="38"/>
  <c r="R194" i="38"/>
  <c r="P194" i="38"/>
  <c r="O194" i="38"/>
  <c r="N194" i="38"/>
  <c r="M194" i="38"/>
  <c r="L194" i="38"/>
  <c r="K194" i="38"/>
  <c r="H194" i="38"/>
  <c r="G194" i="38"/>
  <c r="E194" i="38"/>
  <c r="D194" i="38"/>
  <c r="W193" i="38"/>
  <c r="V193" i="38"/>
  <c r="U193" i="38"/>
  <c r="R193" i="38"/>
  <c r="P193" i="38"/>
  <c r="O193" i="38"/>
  <c r="N193" i="38"/>
  <c r="M193" i="38"/>
  <c r="L193" i="38"/>
  <c r="K193" i="38"/>
  <c r="H193" i="38"/>
  <c r="G193" i="38"/>
  <c r="E193" i="38"/>
  <c r="D193" i="38"/>
  <c r="W192" i="38"/>
  <c r="V192" i="38"/>
  <c r="U192" i="38"/>
  <c r="R192" i="38"/>
  <c r="P192" i="38"/>
  <c r="O192" i="38"/>
  <c r="N192" i="38"/>
  <c r="M192" i="38"/>
  <c r="L192" i="38"/>
  <c r="K192" i="38"/>
  <c r="H192" i="38"/>
  <c r="G192" i="38"/>
  <c r="E192" i="38"/>
  <c r="D192" i="38"/>
  <c r="W191" i="38"/>
  <c r="V191" i="38"/>
  <c r="U191" i="38"/>
  <c r="R191" i="38"/>
  <c r="P191" i="38"/>
  <c r="O191" i="38"/>
  <c r="N191" i="38"/>
  <c r="M191" i="38"/>
  <c r="L191" i="38"/>
  <c r="K191" i="38"/>
  <c r="H191" i="38"/>
  <c r="G191" i="38"/>
  <c r="E191" i="38"/>
  <c r="D191" i="38"/>
  <c r="W190" i="38"/>
  <c r="V190" i="38"/>
  <c r="U190" i="38"/>
  <c r="R190" i="38"/>
  <c r="P190" i="38"/>
  <c r="O190" i="38"/>
  <c r="N190" i="38"/>
  <c r="M190" i="38"/>
  <c r="L190" i="38"/>
  <c r="K190" i="38"/>
  <c r="H190" i="38"/>
  <c r="G190" i="38"/>
  <c r="E190" i="38"/>
  <c r="D190" i="38"/>
  <c r="W189" i="38"/>
  <c r="V189" i="38"/>
  <c r="U189" i="38"/>
  <c r="R189" i="38"/>
  <c r="P189" i="38"/>
  <c r="O189" i="38"/>
  <c r="N189" i="38"/>
  <c r="M189" i="38"/>
  <c r="L189" i="38"/>
  <c r="K189" i="38"/>
  <c r="H189" i="38"/>
  <c r="G189" i="38"/>
  <c r="E189" i="38"/>
  <c r="D189" i="38"/>
  <c r="W188" i="38"/>
  <c r="V188" i="38"/>
  <c r="U188" i="38"/>
  <c r="R188" i="38"/>
  <c r="P188" i="38"/>
  <c r="O188" i="38"/>
  <c r="N188" i="38"/>
  <c r="M188" i="38"/>
  <c r="L188" i="38"/>
  <c r="K188" i="38"/>
  <c r="H188" i="38"/>
  <c r="G188" i="38"/>
  <c r="E188" i="38"/>
  <c r="D188" i="38"/>
  <c r="W187" i="38"/>
  <c r="V187" i="38"/>
  <c r="U187" i="38"/>
  <c r="R187" i="38"/>
  <c r="P187" i="38"/>
  <c r="O187" i="38"/>
  <c r="N187" i="38"/>
  <c r="M187" i="38"/>
  <c r="L187" i="38"/>
  <c r="K187" i="38"/>
  <c r="H187" i="38"/>
  <c r="G187" i="38"/>
  <c r="E187" i="38"/>
  <c r="D187" i="38"/>
  <c r="W186" i="38"/>
  <c r="V186" i="38"/>
  <c r="U186" i="38"/>
  <c r="R186" i="38"/>
  <c r="P186" i="38"/>
  <c r="O186" i="38"/>
  <c r="N186" i="38"/>
  <c r="M186" i="38"/>
  <c r="L186" i="38"/>
  <c r="K186" i="38"/>
  <c r="H186" i="38"/>
  <c r="G186" i="38"/>
  <c r="E186" i="38"/>
  <c r="D186" i="38"/>
  <c r="W185" i="38"/>
  <c r="V185" i="38"/>
  <c r="U185" i="38"/>
  <c r="R185" i="38"/>
  <c r="P185" i="38"/>
  <c r="O185" i="38"/>
  <c r="N185" i="38"/>
  <c r="M185" i="38"/>
  <c r="L185" i="38"/>
  <c r="K185" i="38"/>
  <c r="H185" i="38"/>
  <c r="G185" i="38"/>
  <c r="E185" i="38"/>
  <c r="D185" i="38"/>
  <c r="W184" i="38"/>
  <c r="V184" i="38"/>
  <c r="U184" i="38"/>
  <c r="R184" i="38"/>
  <c r="P184" i="38"/>
  <c r="O184" i="38"/>
  <c r="N184" i="38"/>
  <c r="M184" i="38"/>
  <c r="L184" i="38"/>
  <c r="K184" i="38"/>
  <c r="H184" i="38"/>
  <c r="G184" i="38"/>
  <c r="E184" i="38"/>
  <c r="D184" i="38"/>
  <c r="W183" i="38"/>
  <c r="V183" i="38"/>
  <c r="U183" i="38"/>
  <c r="R183" i="38"/>
  <c r="P183" i="38"/>
  <c r="O183" i="38"/>
  <c r="N183" i="38"/>
  <c r="M183" i="38"/>
  <c r="L183" i="38"/>
  <c r="K183" i="38"/>
  <c r="H183" i="38"/>
  <c r="G183" i="38"/>
  <c r="E183" i="38"/>
  <c r="D183" i="38"/>
  <c r="W182" i="38"/>
  <c r="V182" i="38"/>
  <c r="U182" i="38"/>
  <c r="R182" i="38"/>
  <c r="P182" i="38"/>
  <c r="O182" i="38"/>
  <c r="N182" i="38"/>
  <c r="M182" i="38"/>
  <c r="L182" i="38"/>
  <c r="K182" i="38"/>
  <c r="H182" i="38"/>
  <c r="G182" i="38"/>
  <c r="E182" i="38"/>
  <c r="D182" i="38"/>
  <c r="W181" i="38"/>
  <c r="V181" i="38"/>
  <c r="U181" i="38"/>
  <c r="R181" i="38"/>
  <c r="P181" i="38"/>
  <c r="O181" i="38"/>
  <c r="N181" i="38"/>
  <c r="M181" i="38"/>
  <c r="L181" i="38"/>
  <c r="K181" i="38"/>
  <c r="H181" i="38"/>
  <c r="G181" i="38"/>
  <c r="E181" i="38"/>
  <c r="D181" i="38"/>
  <c r="W180" i="38"/>
  <c r="V180" i="38"/>
  <c r="U180" i="38"/>
  <c r="R180" i="38"/>
  <c r="P180" i="38"/>
  <c r="O180" i="38"/>
  <c r="N180" i="38"/>
  <c r="M180" i="38"/>
  <c r="L180" i="38"/>
  <c r="K180" i="38"/>
  <c r="H180" i="38"/>
  <c r="G180" i="38"/>
  <c r="E180" i="38"/>
  <c r="D180" i="38"/>
  <c r="W179" i="38"/>
  <c r="V179" i="38"/>
  <c r="U179" i="38"/>
  <c r="R179" i="38"/>
  <c r="P179" i="38"/>
  <c r="O179" i="38"/>
  <c r="N179" i="38"/>
  <c r="M179" i="38"/>
  <c r="L179" i="38"/>
  <c r="K179" i="38"/>
  <c r="H179" i="38"/>
  <c r="G179" i="38"/>
  <c r="E179" i="38"/>
  <c r="D179" i="38"/>
  <c r="W178" i="38"/>
  <c r="V178" i="38"/>
  <c r="U178" i="38"/>
  <c r="R178" i="38"/>
  <c r="P178" i="38"/>
  <c r="O178" i="38"/>
  <c r="N178" i="38"/>
  <c r="M178" i="38"/>
  <c r="L178" i="38"/>
  <c r="K178" i="38"/>
  <c r="H178" i="38"/>
  <c r="G178" i="38"/>
  <c r="E178" i="38"/>
  <c r="D178" i="38"/>
  <c r="W177" i="38"/>
  <c r="V177" i="38"/>
  <c r="U177" i="38"/>
  <c r="R177" i="38"/>
  <c r="P177" i="38"/>
  <c r="O177" i="38"/>
  <c r="N177" i="38"/>
  <c r="M177" i="38"/>
  <c r="L177" i="38"/>
  <c r="K177" i="38"/>
  <c r="H177" i="38"/>
  <c r="G177" i="38"/>
  <c r="E177" i="38"/>
  <c r="D177" i="38"/>
  <c r="W176" i="38"/>
  <c r="V176" i="38"/>
  <c r="U176" i="38"/>
  <c r="R176" i="38"/>
  <c r="P176" i="38"/>
  <c r="O176" i="38"/>
  <c r="N176" i="38"/>
  <c r="M176" i="38"/>
  <c r="L176" i="38"/>
  <c r="K176" i="38"/>
  <c r="H176" i="38"/>
  <c r="G176" i="38"/>
  <c r="E176" i="38"/>
  <c r="D176" i="38"/>
  <c r="W175" i="38"/>
  <c r="V175" i="38"/>
  <c r="U175" i="38"/>
  <c r="R175" i="38"/>
  <c r="P175" i="38"/>
  <c r="O175" i="38"/>
  <c r="N175" i="38"/>
  <c r="M175" i="38"/>
  <c r="L175" i="38"/>
  <c r="K175" i="38"/>
  <c r="H175" i="38"/>
  <c r="G175" i="38"/>
  <c r="E175" i="38"/>
  <c r="D175" i="38"/>
  <c r="W174" i="38"/>
  <c r="V174" i="38"/>
  <c r="U174" i="38"/>
  <c r="R174" i="38"/>
  <c r="P174" i="38"/>
  <c r="O174" i="38"/>
  <c r="N174" i="38"/>
  <c r="M174" i="38"/>
  <c r="L174" i="38"/>
  <c r="K174" i="38"/>
  <c r="H174" i="38"/>
  <c r="G174" i="38"/>
  <c r="E174" i="38"/>
  <c r="D174" i="38"/>
  <c r="W173" i="38"/>
  <c r="V173" i="38"/>
  <c r="U173" i="38"/>
  <c r="R173" i="38"/>
  <c r="P173" i="38"/>
  <c r="O173" i="38"/>
  <c r="N173" i="38"/>
  <c r="M173" i="38"/>
  <c r="L173" i="38"/>
  <c r="K173" i="38"/>
  <c r="H173" i="38"/>
  <c r="G173" i="38"/>
  <c r="E173" i="38"/>
  <c r="D173" i="38"/>
  <c r="W172" i="38"/>
  <c r="V172" i="38"/>
  <c r="U172" i="38"/>
  <c r="R172" i="38"/>
  <c r="P172" i="38"/>
  <c r="O172" i="38"/>
  <c r="N172" i="38"/>
  <c r="M172" i="38"/>
  <c r="L172" i="38"/>
  <c r="K172" i="38"/>
  <c r="H172" i="38"/>
  <c r="G172" i="38"/>
  <c r="E172" i="38"/>
  <c r="D172" i="38"/>
  <c r="W171" i="38"/>
  <c r="V171" i="38"/>
  <c r="U171" i="38"/>
  <c r="R171" i="38"/>
  <c r="P171" i="38"/>
  <c r="O171" i="38"/>
  <c r="N171" i="38"/>
  <c r="M171" i="38"/>
  <c r="L171" i="38"/>
  <c r="K171" i="38"/>
  <c r="H171" i="38"/>
  <c r="G171" i="38"/>
  <c r="E171" i="38"/>
  <c r="D171" i="38"/>
  <c r="W170" i="38"/>
  <c r="V170" i="38"/>
  <c r="U170" i="38"/>
  <c r="R170" i="38"/>
  <c r="P170" i="38"/>
  <c r="O170" i="38"/>
  <c r="N170" i="38"/>
  <c r="M170" i="38"/>
  <c r="L170" i="38"/>
  <c r="K170" i="38"/>
  <c r="H170" i="38"/>
  <c r="G170" i="38"/>
  <c r="E170" i="38"/>
  <c r="D170" i="38"/>
  <c r="W169" i="38"/>
  <c r="V169" i="38"/>
  <c r="U169" i="38"/>
  <c r="R169" i="38"/>
  <c r="P169" i="38"/>
  <c r="O169" i="38"/>
  <c r="N169" i="38"/>
  <c r="M169" i="38"/>
  <c r="L169" i="38"/>
  <c r="K169" i="38"/>
  <c r="H169" i="38"/>
  <c r="G169" i="38"/>
  <c r="E169" i="38"/>
  <c r="D169" i="38"/>
  <c r="W168" i="38"/>
  <c r="V168" i="38"/>
  <c r="U168" i="38"/>
  <c r="R168" i="38"/>
  <c r="P168" i="38"/>
  <c r="O168" i="38"/>
  <c r="N168" i="38"/>
  <c r="M168" i="38"/>
  <c r="L168" i="38"/>
  <c r="K168" i="38"/>
  <c r="H168" i="38"/>
  <c r="G168" i="38"/>
  <c r="E168" i="38"/>
  <c r="D168" i="38"/>
  <c r="W167" i="38"/>
  <c r="V167" i="38"/>
  <c r="U167" i="38"/>
  <c r="R167" i="38"/>
  <c r="P167" i="38"/>
  <c r="O167" i="38"/>
  <c r="N167" i="38"/>
  <c r="M167" i="38"/>
  <c r="L167" i="38"/>
  <c r="K167" i="38"/>
  <c r="H167" i="38"/>
  <c r="G167" i="38"/>
  <c r="E167" i="38"/>
  <c r="D167" i="38"/>
  <c r="W166" i="38"/>
  <c r="V166" i="38"/>
  <c r="U166" i="38"/>
  <c r="R166" i="38"/>
  <c r="P166" i="38"/>
  <c r="O166" i="38"/>
  <c r="N166" i="38"/>
  <c r="M166" i="38"/>
  <c r="L166" i="38"/>
  <c r="K166" i="38"/>
  <c r="H166" i="38"/>
  <c r="G166" i="38"/>
  <c r="E166" i="38"/>
  <c r="D166" i="38"/>
  <c r="W165" i="38"/>
  <c r="V165" i="38"/>
  <c r="U165" i="38"/>
  <c r="R165" i="38"/>
  <c r="P165" i="38"/>
  <c r="O165" i="38"/>
  <c r="N165" i="38"/>
  <c r="M165" i="38"/>
  <c r="L165" i="38"/>
  <c r="K165" i="38"/>
  <c r="H165" i="38"/>
  <c r="G165" i="38"/>
  <c r="E165" i="38"/>
  <c r="D165" i="38"/>
  <c r="W164" i="38"/>
  <c r="V164" i="38"/>
  <c r="U164" i="38"/>
  <c r="R164" i="38"/>
  <c r="P164" i="38"/>
  <c r="O164" i="38"/>
  <c r="N164" i="38"/>
  <c r="M164" i="38"/>
  <c r="L164" i="38"/>
  <c r="K164" i="38"/>
  <c r="H164" i="38"/>
  <c r="G164" i="38"/>
  <c r="E164" i="38"/>
  <c r="D164" i="38"/>
  <c r="W163" i="38"/>
  <c r="V163" i="38"/>
  <c r="U163" i="38"/>
  <c r="R163" i="38"/>
  <c r="P163" i="38"/>
  <c r="O163" i="38"/>
  <c r="N163" i="38"/>
  <c r="M163" i="38"/>
  <c r="L163" i="38"/>
  <c r="K163" i="38"/>
  <c r="H163" i="38"/>
  <c r="G163" i="38"/>
  <c r="E163" i="38"/>
  <c r="D163" i="38"/>
  <c r="W162" i="38"/>
  <c r="V162" i="38"/>
  <c r="U162" i="38"/>
  <c r="R162" i="38"/>
  <c r="P162" i="38"/>
  <c r="O162" i="38"/>
  <c r="N162" i="38"/>
  <c r="M162" i="38"/>
  <c r="L162" i="38"/>
  <c r="K162" i="38"/>
  <c r="H162" i="38"/>
  <c r="G162" i="38"/>
  <c r="E162" i="38"/>
  <c r="D162" i="38"/>
  <c r="W161" i="38"/>
  <c r="V161" i="38"/>
  <c r="U161" i="38"/>
  <c r="R161" i="38"/>
  <c r="P161" i="38"/>
  <c r="O161" i="38"/>
  <c r="N161" i="38"/>
  <c r="M161" i="38"/>
  <c r="L161" i="38"/>
  <c r="K161" i="38"/>
  <c r="H161" i="38"/>
  <c r="G161" i="38"/>
  <c r="E161" i="38"/>
  <c r="D161" i="38"/>
  <c r="W160" i="38"/>
  <c r="V160" i="38"/>
  <c r="U160" i="38"/>
  <c r="R160" i="38"/>
  <c r="P160" i="38"/>
  <c r="O160" i="38"/>
  <c r="N160" i="38"/>
  <c r="M160" i="38"/>
  <c r="L160" i="38"/>
  <c r="K160" i="38"/>
  <c r="H160" i="38"/>
  <c r="G160" i="38"/>
  <c r="E160" i="38"/>
  <c r="D160" i="38"/>
  <c r="W159" i="38"/>
  <c r="V159" i="38"/>
  <c r="U159" i="38"/>
  <c r="R159" i="38"/>
  <c r="P159" i="38"/>
  <c r="O159" i="38"/>
  <c r="N159" i="38"/>
  <c r="M159" i="38"/>
  <c r="L159" i="38"/>
  <c r="K159" i="38"/>
  <c r="H159" i="38"/>
  <c r="G159" i="38"/>
  <c r="E159" i="38"/>
  <c r="D159" i="38"/>
  <c r="W158" i="38"/>
  <c r="V158" i="38"/>
  <c r="U158" i="38"/>
  <c r="R158" i="38"/>
  <c r="P158" i="38"/>
  <c r="O158" i="38"/>
  <c r="N158" i="38"/>
  <c r="M158" i="38"/>
  <c r="L158" i="38"/>
  <c r="K158" i="38"/>
  <c r="H158" i="38"/>
  <c r="G158" i="38"/>
  <c r="E158" i="38"/>
  <c r="D158" i="38"/>
  <c r="W157" i="38"/>
  <c r="V157" i="38"/>
  <c r="U157" i="38"/>
  <c r="R157" i="38"/>
  <c r="P157" i="38"/>
  <c r="O157" i="38"/>
  <c r="N157" i="38"/>
  <c r="M157" i="38"/>
  <c r="L157" i="38"/>
  <c r="K157" i="38"/>
  <c r="H157" i="38"/>
  <c r="G157" i="38"/>
  <c r="E157" i="38"/>
  <c r="D157" i="38"/>
  <c r="W156" i="38"/>
  <c r="V156" i="38"/>
  <c r="U156" i="38"/>
  <c r="R156" i="38"/>
  <c r="P156" i="38"/>
  <c r="O156" i="38"/>
  <c r="N156" i="38"/>
  <c r="M156" i="38"/>
  <c r="L156" i="38"/>
  <c r="K156" i="38"/>
  <c r="H156" i="38"/>
  <c r="G156" i="38"/>
  <c r="E156" i="38"/>
  <c r="D156" i="38"/>
  <c r="W155" i="38"/>
  <c r="V155" i="38"/>
  <c r="U155" i="38"/>
  <c r="R155" i="38"/>
  <c r="P155" i="38"/>
  <c r="O155" i="38"/>
  <c r="N155" i="38"/>
  <c r="M155" i="38"/>
  <c r="L155" i="38"/>
  <c r="K155" i="38"/>
  <c r="H155" i="38"/>
  <c r="G155" i="38"/>
  <c r="E155" i="38"/>
  <c r="D155" i="38"/>
  <c r="W154" i="38"/>
  <c r="V154" i="38"/>
  <c r="U154" i="38"/>
  <c r="R154" i="38"/>
  <c r="P154" i="38"/>
  <c r="O154" i="38"/>
  <c r="N154" i="38"/>
  <c r="M154" i="38"/>
  <c r="L154" i="38"/>
  <c r="K154" i="38"/>
  <c r="H154" i="38"/>
  <c r="G154" i="38"/>
  <c r="E154" i="38"/>
  <c r="D154" i="38"/>
  <c r="W153" i="38"/>
  <c r="V153" i="38"/>
  <c r="U153" i="38"/>
  <c r="R153" i="38"/>
  <c r="P153" i="38"/>
  <c r="O153" i="38"/>
  <c r="N153" i="38"/>
  <c r="M153" i="38"/>
  <c r="L153" i="38"/>
  <c r="K153" i="38"/>
  <c r="H153" i="38"/>
  <c r="G153" i="38"/>
  <c r="E153" i="38"/>
  <c r="D153" i="38"/>
  <c r="W152" i="38"/>
  <c r="V152" i="38"/>
  <c r="U152" i="38"/>
  <c r="R152" i="38"/>
  <c r="P152" i="38"/>
  <c r="O152" i="38"/>
  <c r="N152" i="38"/>
  <c r="M152" i="38"/>
  <c r="L152" i="38"/>
  <c r="K152" i="38"/>
  <c r="H152" i="38"/>
  <c r="G152" i="38"/>
  <c r="E152" i="38"/>
  <c r="D152" i="38"/>
  <c r="W151" i="38"/>
  <c r="V151" i="38"/>
  <c r="U151" i="38"/>
  <c r="R151" i="38"/>
  <c r="P151" i="38"/>
  <c r="O151" i="38"/>
  <c r="N151" i="38"/>
  <c r="M151" i="38"/>
  <c r="L151" i="38"/>
  <c r="K151" i="38"/>
  <c r="H151" i="38"/>
  <c r="G151" i="38"/>
  <c r="E151" i="38"/>
  <c r="D151" i="38"/>
  <c r="W150" i="38"/>
  <c r="V150" i="38"/>
  <c r="U150" i="38"/>
  <c r="R150" i="38"/>
  <c r="P150" i="38"/>
  <c r="O150" i="38"/>
  <c r="N150" i="38"/>
  <c r="M150" i="38"/>
  <c r="L150" i="38"/>
  <c r="K150" i="38"/>
  <c r="H150" i="38"/>
  <c r="G150" i="38"/>
  <c r="E150" i="38"/>
  <c r="D150" i="38"/>
  <c r="W149" i="38"/>
  <c r="V149" i="38"/>
  <c r="U149" i="38"/>
  <c r="R149" i="38"/>
  <c r="P149" i="38"/>
  <c r="O149" i="38"/>
  <c r="N149" i="38"/>
  <c r="M149" i="38"/>
  <c r="L149" i="38"/>
  <c r="K149" i="38"/>
  <c r="H149" i="38"/>
  <c r="G149" i="38"/>
  <c r="E149" i="38"/>
  <c r="D149" i="38"/>
  <c r="W148" i="38"/>
  <c r="V148" i="38"/>
  <c r="U148" i="38"/>
  <c r="R148" i="38"/>
  <c r="P148" i="38"/>
  <c r="O148" i="38"/>
  <c r="N148" i="38"/>
  <c r="M148" i="38"/>
  <c r="L148" i="38"/>
  <c r="K148" i="38"/>
  <c r="H148" i="38"/>
  <c r="G148" i="38"/>
  <c r="E148" i="38"/>
  <c r="D148" i="38"/>
  <c r="W147" i="38"/>
  <c r="V147" i="38"/>
  <c r="U147" i="38"/>
  <c r="P147" i="38"/>
  <c r="O147" i="38"/>
  <c r="N147" i="38"/>
  <c r="M147" i="38"/>
  <c r="L147" i="38"/>
  <c r="K147" i="38"/>
  <c r="H147" i="38"/>
  <c r="G147" i="38"/>
  <c r="E147" i="38"/>
  <c r="D147" i="38"/>
  <c r="W146" i="38"/>
  <c r="V146" i="38"/>
  <c r="U146" i="38"/>
  <c r="P146" i="38"/>
  <c r="O146" i="38"/>
  <c r="N146" i="38"/>
  <c r="M146" i="38"/>
  <c r="L146" i="38"/>
  <c r="K146" i="38"/>
  <c r="H146" i="38"/>
  <c r="G146" i="38"/>
  <c r="E146" i="38"/>
  <c r="D146" i="38"/>
  <c r="W145" i="38"/>
  <c r="V145" i="38"/>
  <c r="U145" i="38"/>
  <c r="P145" i="38"/>
  <c r="O145" i="38"/>
  <c r="N145" i="38"/>
  <c r="M145" i="38"/>
  <c r="L145" i="38"/>
  <c r="K145" i="38"/>
  <c r="H145" i="38"/>
  <c r="G145" i="38"/>
  <c r="E145" i="38"/>
  <c r="D145" i="38"/>
  <c r="W144" i="38"/>
  <c r="V144" i="38"/>
  <c r="U144" i="38"/>
  <c r="P144" i="38"/>
  <c r="O144" i="38"/>
  <c r="N144" i="38"/>
  <c r="M144" i="38"/>
  <c r="L144" i="38"/>
  <c r="K144" i="38"/>
  <c r="H144" i="38"/>
  <c r="G144" i="38"/>
  <c r="E144" i="38"/>
  <c r="D144" i="38"/>
  <c r="W143" i="38"/>
  <c r="V143" i="38"/>
  <c r="U143" i="38"/>
  <c r="P143" i="38"/>
  <c r="O143" i="38"/>
  <c r="N143" i="38"/>
  <c r="M143" i="38"/>
  <c r="L143" i="38"/>
  <c r="K143" i="38"/>
  <c r="H143" i="38"/>
  <c r="G143" i="38"/>
  <c r="E143" i="38"/>
  <c r="D143" i="38"/>
  <c r="W142" i="38"/>
  <c r="V142" i="38"/>
  <c r="U142" i="38"/>
  <c r="P142" i="38"/>
  <c r="O142" i="38"/>
  <c r="N142" i="38"/>
  <c r="M142" i="38"/>
  <c r="L142" i="38"/>
  <c r="K142" i="38"/>
  <c r="H142" i="38"/>
  <c r="G142" i="38"/>
  <c r="E142" i="38"/>
  <c r="D142" i="38"/>
  <c r="W141" i="38"/>
  <c r="V141" i="38"/>
  <c r="U141" i="38"/>
  <c r="P141" i="38"/>
  <c r="O141" i="38"/>
  <c r="N141" i="38"/>
  <c r="M141" i="38"/>
  <c r="L141" i="38"/>
  <c r="K141" i="38"/>
  <c r="H141" i="38"/>
  <c r="G141" i="38"/>
  <c r="E141" i="38"/>
  <c r="D141" i="38"/>
  <c r="W140" i="38"/>
  <c r="V140" i="38"/>
  <c r="U140" i="38"/>
  <c r="P140" i="38"/>
  <c r="O140" i="38"/>
  <c r="N140" i="38"/>
  <c r="M140" i="38"/>
  <c r="L140" i="38"/>
  <c r="K140" i="38"/>
  <c r="H140" i="38"/>
  <c r="G140" i="38"/>
  <c r="E140" i="38"/>
  <c r="D140" i="38"/>
  <c r="W139" i="38"/>
  <c r="V139" i="38"/>
  <c r="U139" i="38"/>
  <c r="P139" i="38"/>
  <c r="O139" i="38"/>
  <c r="N139" i="38"/>
  <c r="M139" i="38"/>
  <c r="L139" i="38"/>
  <c r="K139" i="38"/>
  <c r="H139" i="38"/>
  <c r="G139" i="38"/>
  <c r="E139" i="38"/>
  <c r="D139" i="38"/>
  <c r="W138" i="38"/>
  <c r="V138" i="38"/>
  <c r="U138" i="38"/>
  <c r="P138" i="38"/>
  <c r="O138" i="38"/>
  <c r="N138" i="38"/>
  <c r="M138" i="38"/>
  <c r="L138" i="38"/>
  <c r="K138" i="38"/>
  <c r="H138" i="38"/>
  <c r="G138" i="38"/>
  <c r="E138" i="38"/>
  <c r="D138" i="38"/>
  <c r="W137" i="38"/>
  <c r="V137" i="38"/>
  <c r="U137" i="38"/>
  <c r="P137" i="38"/>
  <c r="O137" i="38"/>
  <c r="N137" i="38"/>
  <c r="M137" i="38"/>
  <c r="L137" i="38"/>
  <c r="K137" i="38"/>
  <c r="H137" i="38"/>
  <c r="G137" i="38"/>
  <c r="E137" i="38"/>
  <c r="D137" i="38"/>
  <c r="W136" i="38"/>
  <c r="V136" i="38"/>
  <c r="U136" i="38"/>
  <c r="P136" i="38"/>
  <c r="O136" i="38"/>
  <c r="N136" i="38"/>
  <c r="M136" i="38"/>
  <c r="L136" i="38"/>
  <c r="K136" i="38"/>
  <c r="H136" i="38"/>
  <c r="G136" i="38"/>
  <c r="E136" i="38"/>
  <c r="D136" i="38"/>
  <c r="W135" i="38"/>
  <c r="V135" i="38"/>
  <c r="U135" i="38"/>
  <c r="P135" i="38"/>
  <c r="O135" i="38"/>
  <c r="N135" i="38"/>
  <c r="M135" i="38"/>
  <c r="L135" i="38"/>
  <c r="K135" i="38"/>
  <c r="H135" i="38"/>
  <c r="G135" i="38"/>
  <c r="E135" i="38"/>
  <c r="D135" i="38"/>
  <c r="W134" i="38"/>
  <c r="V134" i="38"/>
  <c r="U134" i="38"/>
  <c r="P134" i="38"/>
  <c r="O134" i="38"/>
  <c r="N134" i="38"/>
  <c r="M134" i="38"/>
  <c r="L134" i="38"/>
  <c r="K134" i="38"/>
  <c r="H134" i="38"/>
  <c r="G134" i="38"/>
  <c r="E134" i="38"/>
  <c r="D134" i="38"/>
  <c r="W133" i="38"/>
  <c r="V133" i="38"/>
  <c r="U133" i="38"/>
  <c r="P133" i="38"/>
  <c r="O133" i="38"/>
  <c r="N133" i="38"/>
  <c r="M133" i="38"/>
  <c r="L133" i="38"/>
  <c r="K133" i="38"/>
  <c r="H133" i="38"/>
  <c r="G133" i="38"/>
  <c r="E133" i="38"/>
  <c r="D133" i="38"/>
  <c r="W132" i="38"/>
  <c r="V132" i="38"/>
  <c r="U132" i="38"/>
  <c r="P132" i="38"/>
  <c r="O132" i="38"/>
  <c r="N132" i="38"/>
  <c r="M132" i="38"/>
  <c r="L132" i="38"/>
  <c r="K132" i="38"/>
  <c r="H132" i="38"/>
  <c r="G132" i="38"/>
  <c r="E132" i="38"/>
  <c r="D132" i="38"/>
  <c r="W131" i="38"/>
  <c r="V131" i="38"/>
  <c r="U131" i="38"/>
  <c r="P131" i="38"/>
  <c r="O131" i="38"/>
  <c r="N131" i="38"/>
  <c r="M131" i="38"/>
  <c r="L131" i="38"/>
  <c r="K131" i="38"/>
  <c r="H131" i="38"/>
  <c r="G131" i="38"/>
  <c r="E131" i="38"/>
  <c r="D131" i="38"/>
  <c r="W130" i="38"/>
  <c r="V130" i="38"/>
  <c r="U130" i="38"/>
  <c r="P130" i="38"/>
  <c r="O130" i="38"/>
  <c r="N130" i="38"/>
  <c r="M130" i="38"/>
  <c r="L130" i="38"/>
  <c r="K130" i="38"/>
  <c r="H130" i="38"/>
  <c r="G130" i="38"/>
  <c r="E130" i="38"/>
  <c r="D130" i="38"/>
  <c r="W129" i="38"/>
  <c r="V129" i="38"/>
  <c r="U129" i="38"/>
  <c r="P129" i="38"/>
  <c r="O129" i="38"/>
  <c r="N129" i="38"/>
  <c r="M129" i="38"/>
  <c r="L129" i="38"/>
  <c r="K129" i="38"/>
  <c r="H129" i="38"/>
  <c r="G129" i="38"/>
  <c r="E129" i="38"/>
  <c r="D129" i="38"/>
  <c r="W128" i="38"/>
  <c r="V128" i="38"/>
  <c r="U128" i="38"/>
  <c r="P128" i="38"/>
  <c r="O128" i="38"/>
  <c r="N128" i="38"/>
  <c r="M128" i="38"/>
  <c r="L128" i="38"/>
  <c r="K128" i="38"/>
  <c r="H128" i="38"/>
  <c r="G128" i="38"/>
  <c r="E128" i="38"/>
  <c r="D128" i="38"/>
  <c r="W127" i="38"/>
  <c r="V127" i="38"/>
  <c r="U127" i="38"/>
  <c r="P127" i="38"/>
  <c r="O127" i="38"/>
  <c r="N127" i="38"/>
  <c r="M127" i="38"/>
  <c r="L127" i="38"/>
  <c r="K127" i="38"/>
  <c r="H127" i="38"/>
  <c r="G127" i="38"/>
  <c r="E127" i="38"/>
  <c r="D127" i="38"/>
  <c r="W126" i="38"/>
  <c r="V126" i="38"/>
  <c r="U126" i="38"/>
  <c r="P126" i="38"/>
  <c r="O126" i="38"/>
  <c r="N126" i="38"/>
  <c r="M126" i="38"/>
  <c r="L126" i="38"/>
  <c r="K126" i="38"/>
  <c r="H126" i="38"/>
  <c r="G126" i="38"/>
  <c r="E126" i="38"/>
  <c r="D126" i="38"/>
  <c r="W125" i="38"/>
  <c r="V125" i="38"/>
  <c r="U125" i="38"/>
  <c r="P125" i="38"/>
  <c r="O125" i="38"/>
  <c r="N125" i="38"/>
  <c r="M125" i="38"/>
  <c r="L125" i="38"/>
  <c r="K125" i="38"/>
  <c r="H125" i="38"/>
  <c r="G125" i="38"/>
  <c r="E125" i="38"/>
  <c r="D125" i="38"/>
  <c r="W124" i="38"/>
  <c r="V124" i="38"/>
  <c r="U124" i="38"/>
  <c r="P124" i="38"/>
  <c r="O124" i="38"/>
  <c r="N124" i="38"/>
  <c r="M124" i="38"/>
  <c r="L124" i="38"/>
  <c r="K124" i="38"/>
  <c r="H124" i="38"/>
  <c r="G124" i="38"/>
  <c r="E124" i="38"/>
  <c r="D124" i="38"/>
  <c r="W123" i="38"/>
  <c r="V123" i="38"/>
  <c r="U123" i="38"/>
  <c r="P123" i="38"/>
  <c r="O123" i="38"/>
  <c r="N123" i="38"/>
  <c r="M123" i="38"/>
  <c r="L123" i="38"/>
  <c r="K123" i="38"/>
  <c r="H123" i="38"/>
  <c r="G123" i="38"/>
  <c r="E123" i="38"/>
  <c r="D123" i="38"/>
  <c r="W122" i="38"/>
  <c r="V122" i="38"/>
  <c r="U122" i="38"/>
  <c r="P122" i="38"/>
  <c r="O122" i="38"/>
  <c r="N122" i="38"/>
  <c r="M122" i="38"/>
  <c r="L122" i="38"/>
  <c r="K122" i="38"/>
  <c r="H122" i="38"/>
  <c r="G122" i="38"/>
  <c r="E122" i="38"/>
  <c r="D122" i="38"/>
  <c r="W121" i="38"/>
  <c r="V121" i="38"/>
  <c r="U121" i="38"/>
  <c r="P121" i="38"/>
  <c r="O121" i="38"/>
  <c r="N121" i="38"/>
  <c r="M121" i="38"/>
  <c r="L121" i="38"/>
  <c r="K121" i="38"/>
  <c r="H121" i="38"/>
  <c r="G121" i="38"/>
  <c r="E121" i="38"/>
  <c r="D121" i="38"/>
  <c r="W120" i="38"/>
  <c r="V120" i="38"/>
  <c r="U120" i="38"/>
  <c r="P120" i="38"/>
  <c r="O120" i="38"/>
  <c r="N120" i="38"/>
  <c r="M120" i="38"/>
  <c r="L120" i="38"/>
  <c r="K120" i="38"/>
  <c r="H120" i="38"/>
  <c r="G120" i="38"/>
  <c r="E120" i="38"/>
  <c r="D120" i="38"/>
  <c r="W119" i="38"/>
  <c r="V119" i="38"/>
  <c r="U119" i="38"/>
  <c r="P119" i="38"/>
  <c r="O119" i="38"/>
  <c r="N119" i="38"/>
  <c r="M119" i="38"/>
  <c r="L119" i="38"/>
  <c r="K119" i="38"/>
  <c r="H119" i="38"/>
  <c r="G119" i="38"/>
  <c r="E119" i="38"/>
  <c r="D119" i="38"/>
  <c r="W118" i="38"/>
  <c r="V118" i="38"/>
  <c r="U118" i="38"/>
  <c r="P118" i="38"/>
  <c r="O118" i="38"/>
  <c r="N118" i="38"/>
  <c r="M118" i="38"/>
  <c r="L118" i="38"/>
  <c r="K118" i="38"/>
  <c r="H118" i="38"/>
  <c r="G118" i="38"/>
  <c r="E118" i="38"/>
  <c r="D118" i="38"/>
  <c r="W117" i="38"/>
  <c r="V117" i="38"/>
  <c r="U117" i="38"/>
  <c r="P117" i="38"/>
  <c r="O117" i="38"/>
  <c r="N117" i="38"/>
  <c r="M117" i="38"/>
  <c r="L117" i="38"/>
  <c r="K117" i="38"/>
  <c r="H117" i="38"/>
  <c r="G117" i="38"/>
  <c r="E117" i="38"/>
  <c r="D117" i="38"/>
  <c r="W116" i="38"/>
  <c r="V116" i="38"/>
  <c r="U116" i="38"/>
  <c r="P116" i="38"/>
  <c r="O116" i="38"/>
  <c r="N116" i="38"/>
  <c r="M116" i="38"/>
  <c r="L116" i="38"/>
  <c r="K116" i="38"/>
  <c r="H116" i="38"/>
  <c r="G116" i="38"/>
  <c r="E116" i="38"/>
  <c r="D116" i="38"/>
  <c r="W115" i="38"/>
  <c r="V115" i="38"/>
  <c r="U115" i="38"/>
  <c r="P115" i="38"/>
  <c r="O115" i="38"/>
  <c r="N115" i="38"/>
  <c r="M115" i="38"/>
  <c r="L115" i="38"/>
  <c r="K115" i="38"/>
  <c r="H115" i="38"/>
  <c r="G115" i="38"/>
  <c r="E115" i="38"/>
  <c r="D115" i="38"/>
  <c r="W114" i="38"/>
  <c r="V114" i="38"/>
  <c r="U114" i="38"/>
  <c r="P114" i="38"/>
  <c r="O114" i="38"/>
  <c r="N114" i="38"/>
  <c r="M114" i="38"/>
  <c r="L114" i="38"/>
  <c r="K114" i="38"/>
  <c r="H114" i="38"/>
  <c r="G114" i="38"/>
  <c r="E114" i="38"/>
  <c r="D114" i="38"/>
  <c r="W113" i="38"/>
  <c r="V113" i="38"/>
  <c r="U113" i="38"/>
  <c r="P113" i="38"/>
  <c r="O113" i="38"/>
  <c r="N113" i="38"/>
  <c r="M113" i="38"/>
  <c r="L113" i="38"/>
  <c r="K113" i="38"/>
  <c r="H113" i="38"/>
  <c r="G113" i="38"/>
  <c r="E113" i="38"/>
  <c r="D113" i="38"/>
  <c r="W112" i="38"/>
  <c r="V112" i="38"/>
  <c r="U112" i="38"/>
  <c r="P112" i="38"/>
  <c r="O112" i="38"/>
  <c r="N112" i="38"/>
  <c r="M112" i="38"/>
  <c r="L112" i="38"/>
  <c r="K112" i="38"/>
  <c r="H112" i="38"/>
  <c r="G112" i="38"/>
  <c r="E112" i="38"/>
  <c r="D112" i="38"/>
  <c r="W111" i="38"/>
  <c r="V111" i="38"/>
  <c r="U111" i="38"/>
  <c r="P111" i="38"/>
  <c r="O111" i="38"/>
  <c r="N111" i="38"/>
  <c r="M111" i="38"/>
  <c r="L111" i="38"/>
  <c r="K111" i="38"/>
  <c r="H111" i="38"/>
  <c r="G111" i="38"/>
  <c r="E111" i="38"/>
  <c r="D111" i="38"/>
  <c r="W110" i="38"/>
  <c r="V110" i="38"/>
  <c r="U110" i="38"/>
  <c r="P110" i="38"/>
  <c r="O110" i="38"/>
  <c r="N110" i="38"/>
  <c r="M110" i="38"/>
  <c r="L110" i="38"/>
  <c r="K110" i="38"/>
  <c r="H110" i="38"/>
  <c r="G110" i="38"/>
  <c r="E110" i="38"/>
  <c r="D110" i="38"/>
  <c r="W109" i="38"/>
  <c r="V109" i="38"/>
  <c r="U109" i="38"/>
  <c r="P109" i="38"/>
  <c r="O109" i="38"/>
  <c r="N109" i="38"/>
  <c r="M109" i="38"/>
  <c r="L109" i="38"/>
  <c r="K109" i="38"/>
  <c r="H109" i="38"/>
  <c r="G109" i="38"/>
  <c r="E109" i="38"/>
  <c r="D109" i="38"/>
  <c r="W108" i="38"/>
  <c r="V108" i="38"/>
  <c r="U108" i="38"/>
  <c r="P108" i="38"/>
  <c r="O108" i="38"/>
  <c r="N108" i="38"/>
  <c r="M108" i="38"/>
  <c r="L108" i="38"/>
  <c r="K108" i="38"/>
  <c r="H108" i="38"/>
  <c r="G108" i="38"/>
  <c r="E108" i="38"/>
  <c r="D108" i="38"/>
  <c r="W107" i="38"/>
  <c r="V107" i="38"/>
  <c r="U107" i="38"/>
  <c r="P107" i="38"/>
  <c r="O107" i="38"/>
  <c r="N107" i="38"/>
  <c r="M107" i="38"/>
  <c r="L107" i="38"/>
  <c r="K107" i="38"/>
  <c r="H107" i="38"/>
  <c r="G107" i="38"/>
  <c r="E107" i="38"/>
  <c r="D107" i="38"/>
  <c r="W106" i="38"/>
  <c r="V106" i="38"/>
  <c r="U106" i="38"/>
  <c r="P106" i="38"/>
  <c r="O106" i="38"/>
  <c r="N106" i="38"/>
  <c r="M106" i="38"/>
  <c r="L106" i="38"/>
  <c r="K106" i="38"/>
  <c r="H106" i="38"/>
  <c r="G106" i="38"/>
  <c r="E106" i="38"/>
  <c r="D106" i="38"/>
  <c r="W105" i="38"/>
  <c r="V105" i="38"/>
  <c r="U105" i="38"/>
  <c r="P105" i="38"/>
  <c r="O105" i="38"/>
  <c r="N105" i="38"/>
  <c r="M105" i="38"/>
  <c r="L105" i="38"/>
  <c r="K105" i="38"/>
  <c r="H105" i="38"/>
  <c r="G105" i="38"/>
  <c r="E105" i="38"/>
  <c r="D105" i="38"/>
  <c r="W104" i="38"/>
  <c r="V104" i="38"/>
  <c r="U104" i="38"/>
  <c r="P104" i="38"/>
  <c r="O104" i="38"/>
  <c r="N104" i="38"/>
  <c r="M104" i="38"/>
  <c r="L104" i="38"/>
  <c r="K104" i="38"/>
  <c r="H104" i="38"/>
  <c r="G104" i="38"/>
  <c r="E104" i="38"/>
  <c r="D104" i="38"/>
  <c r="W103" i="38"/>
  <c r="V103" i="38"/>
  <c r="U103" i="38"/>
  <c r="P103" i="38"/>
  <c r="O103" i="38"/>
  <c r="N103" i="38"/>
  <c r="M103" i="38"/>
  <c r="L103" i="38"/>
  <c r="K103" i="38"/>
  <c r="H103" i="38"/>
  <c r="G103" i="38"/>
  <c r="E103" i="38"/>
  <c r="D103" i="38"/>
  <c r="W102" i="38"/>
  <c r="V102" i="38"/>
  <c r="U102" i="38"/>
  <c r="P102" i="38"/>
  <c r="O102" i="38"/>
  <c r="N102" i="38"/>
  <c r="M102" i="38"/>
  <c r="L102" i="38"/>
  <c r="K102" i="38"/>
  <c r="H102" i="38"/>
  <c r="G102" i="38"/>
  <c r="E102" i="38"/>
  <c r="D102" i="38"/>
  <c r="W101" i="38"/>
  <c r="V101" i="38"/>
  <c r="U101" i="38"/>
  <c r="P101" i="38"/>
  <c r="O101" i="38"/>
  <c r="N101" i="38"/>
  <c r="M101" i="38"/>
  <c r="L101" i="38"/>
  <c r="K101" i="38"/>
  <c r="H101" i="38"/>
  <c r="G101" i="38"/>
  <c r="E101" i="38"/>
  <c r="D101" i="38"/>
  <c r="W100" i="38"/>
  <c r="V100" i="38"/>
  <c r="U100" i="38"/>
  <c r="P100" i="38"/>
  <c r="O100" i="38"/>
  <c r="N100" i="38"/>
  <c r="M100" i="38"/>
  <c r="L100" i="38"/>
  <c r="K100" i="38"/>
  <c r="H100" i="38"/>
  <c r="G100" i="38"/>
  <c r="E100" i="38"/>
  <c r="D100" i="38"/>
  <c r="W99" i="38"/>
  <c r="V99" i="38"/>
  <c r="U99" i="38"/>
  <c r="P99" i="38"/>
  <c r="O99" i="38"/>
  <c r="N99" i="38"/>
  <c r="M99" i="38"/>
  <c r="L99" i="38"/>
  <c r="K99" i="38"/>
  <c r="H99" i="38"/>
  <c r="G99" i="38"/>
  <c r="E99" i="38"/>
  <c r="D99" i="38"/>
  <c r="W98" i="38"/>
  <c r="V98" i="38"/>
  <c r="U98" i="38"/>
  <c r="P98" i="38"/>
  <c r="O98" i="38"/>
  <c r="N98" i="38"/>
  <c r="M98" i="38"/>
  <c r="L98" i="38"/>
  <c r="K98" i="38"/>
  <c r="H98" i="38"/>
  <c r="G98" i="38"/>
  <c r="E98" i="38"/>
  <c r="D98" i="38"/>
  <c r="W97" i="38"/>
  <c r="V97" i="38"/>
  <c r="U97" i="38"/>
  <c r="P97" i="38"/>
  <c r="O97" i="38"/>
  <c r="N97" i="38"/>
  <c r="M97" i="38"/>
  <c r="L97" i="38"/>
  <c r="K97" i="38"/>
  <c r="H97" i="38"/>
  <c r="G97" i="38"/>
  <c r="E97" i="38"/>
  <c r="D97" i="38"/>
  <c r="W96" i="38"/>
  <c r="V96" i="38"/>
  <c r="U96" i="38"/>
  <c r="P96" i="38"/>
  <c r="O96" i="38"/>
  <c r="N96" i="38"/>
  <c r="M96" i="38"/>
  <c r="L96" i="38"/>
  <c r="K96" i="38"/>
  <c r="H96" i="38"/>
  <c r="G96" i="38"/>
  <c r="E96" i="38"/>
  <c r="D96" i="38"/>
  <c r="W95" i="38"/>
  <c r="V95" i="38"/>
  <c r="U95" i="38"/>
  <c r="P95" i="38"/>
  <c r="O95" i="38"/>
  <c r="N95" i="38"/>
  <c r="M95" i="38"/>
  <c r="L95" i="38"/>
  <c r="K95" i="38"/>
  <c r="H95" i="38"/>
  <c r="G95" i="38"/>
  <c r="E95" i="38"/>
  <c r="D95" i="38"/>
  <c r="W94" i="38"/>
  <c r="V94" i="38"/>
  <c r="U94" i="38"/>
  <c r="P94" i="38"/>
  <c r="O94" i="38"/>
  <c r="N94" i="38"/>
  <c r="M94" i="38"/>
  <c r="L94" i="38"/>
  <c r="K94" i="38"/>
  <c r="H94" i="38"/>
  <c r="G94" i="38"/>
  <c r="E94" i="38"/>
  <c r="D94" i="38"/>
  <c r="W93" i="38"/>
  <c r="V93" i="38"/>
  <c r="U93" i="38"/>
  <c r="P93" i="38"/>
  <c r="O93" i="38"/>
  <c r="N93" i="38"/>
  <c r="M93" i="38"/>
  <c r="L93" i="38"/>
  <c r="K93" i="38"/>
  <c r="H93" i="38"/>
  <c r="G93" i="38"/>
  <c r="E93" i="38"/>
  <c r="D93" i="38"/>
  <c r="W92" i="38"/>
  <c r="V92" i="38"/>
  <c r="U92" i="38"/>
  <c r="P92" i="38"/>
  <c r="O92" i="38"/>
  <c r="N92" i="38"/>
  <c r="M92" i="38"/>
  <c r="L92" i="38"/>
  <c r="K92" i="38"/>
  <c r="H92" i="38"/>
  <c r="G92" i="38"/>
  <c r="E92" i="38"/>
  <c r="D92" i="38"/>
  <c r="W91" i="38"/>
  <c r="V91" i="38"/>
  <c r="U91" i="38"/>
  <c r="P91" i="38"/>
  <c r="O91" i="38"/>
  <c r="N91" i="38"/>
  <c r="M91" i="38"/>
  <c r="L91" i="38"/>
  <c r="K91" i="38"/>
  <c r="H91" i="38"/>
  <c r="G91" i="38"/>
  <c r="E91" i="38"/>
  <c r="D91" i="38"/>
  <c r="W90" i="38"/>
  <c r="V90" i="38"/>
  <c r="U90" i="38"/>
  <c r="P90" i="38"/>
  <c r="O90" i="38"/>
  <c r="N90" i="38"/>
  <c r="M90" i="38"/>
  <c r="L90" i="38"/>
  <c r="K90" i="38"/>
  <c r="H90" i="38"/>
  <c r="G90" i="38"/>
  <c r="E90" i="38"/>
  <c r="D90" i="38"/>
  <c r="W89" i="38"/>
  <c r="V89" i="38"/>
  <c r="U89" i="38"/>
  <c r="P89" i="38"/>
  <c r="O89" i="38"/>
  <c r="N89" i="38"/>
  <c r="M89" i="38"/>
  <c r="L89" i="38"/>
  <c r="K89" i="38"/>
  <c r="H89" i="38"/>
  <c r="G89" i="38"/>
  <c r="E89" i="38"/>
  <c r="D89" i="38"/>
  <c r="W88" i="38"/>
  <c r="V88" i="38"/>
  <c r="U88" i="38"/>
  <c r="P88" i="38"/>
  <c r="O88" i="38"/>
  <c r="N88" i="38"/>
  <c r="M88" i="38"/>
  <c r="L88" i="38"/>
  <c r="K88" i="38"/>
  <c r="H88" i="38"/>
  <c r="G88" i="38"/>
  <c r="E88" i="38"/>
  <c r="D88" i="38"/>
  <c r="W87" i="38"/>
  <c r="V87" i="38"/>
  <c r="U87" i="38"/>
  <c r="P87" i="38"/>
  <c r="O87" i="38"/>
  <c r="N87" i="38"/>
  <c r="M87" i="38"/>
  <c r="L87" i="38"/>
  <c r="K87" i="38"/>
  <c r="H87" i="38"/>
  <c r="G87" i="38"/>
  <c r="E87" i="38"/>
  <c r="D87" i="38"/>
  <c r="W86" i="38"/>
  <c r="V86" i="38"/>
  <c r="U86" i="38"/>
  <c r="P86" i="38"/>
  <c r="O86" i="38"/>
  <c r="N86" i="38"/>
  <c r="M86" i="38"/>
  <c r="L86" i="38"/>
  <c r="K86" i="38"/>
  <c r="H86" i="38"/>
  <c r="G86" i="38"/>
  <c r="E86" i="38"/>
  <c r="D86" i="38"/>
  <c r="W85" i="38"/>
  <c r="V85" i="38"/>
  <c r="U85" i="38"/>
  <c r="P85" i="38"/>
  <c r="O85" i="38"/>
  <c r="N85" i="38"/>
  <c r="M85" i="38"/>
  <c r="L85" i="38"/>
  <c r="K85" i="38"/>
  <c r="I85" i="38"/>
  <c r="H85" i="38"/>
  <c r="G85" i="38"/>
  <c r="E85" i="38"/>
  <c r="D85" i="38"/>
  <c r="W84" i="38"/>
  <c r="V84" i="38"/>
  <c r="U84" i="38"/>
  <c r="P84" i="38"/>
  <c r="O84" i="38"/>
  <c r="N84" i="38"/>
  <c r="M84" i="38"/>
  <c r="L84" i="38"/>
  <c r="K84" i="38"/>
  <c r="H84" i="38"/>
  <c r="G84" i="38"/>
  <c r="E84" i="38"/>
  <c r="D84" i="38"/>
  <c r="W83" i="38"/>
  <c r="V83" i="38"/>
  <c r="U83" i="38"/>
  <c r="P83" i="38"/>
  <c r="O83" i="38"/>
  <c r="N83" i="38"/>
  <c r="M83" i="38"/>
  <c r="L83" i="38"/>
  <c r="K83" i="38"/>
  <c r="H83" i="38"/>
  <c r="G83" i="38"/>
  <c r="E83" i="38"/>
  <c r="D83" i="38"/>
  <c r="W82" i="38"/>
  <c r="V82" i="38"/>
  <c r="U82" i="38"/>
  <c r="P82" i="38"/>
  <c r="O82" i="38"/>
  <c r="N82" i="38"/>
  <c r="M82" i="38"/>
  <c r="L82" i="38"/>
  <c r="K82" i="38"/>
  <c r="H82" i="38"/>
  <c r="G82" i="38"/>
  <c r="E82" i="38"/>
  <c r="D82" i="38"/>
  <c r="W81" i="38"/>
  <c r="V81" i="38"/>
  <c r="U81" i="38"/>
  <c r="P81" i="38"/>
  <c r="O81" i="38"/>
  <c r="N81" i="38"/>
  <c r="M81" i="38"/>
  <c r="L81" i="38"/>
  <c r="K81" i="38"/>
  <c r="H81" i="38"/>
  <c r="G81" i="38"/>
  <c r="E81" i="38"/>
  <c r="D81" i="38"/>
  <c r="W80" i="38"/>
  <c r="V80" i="38"/>
  <c r="U80" i="38"/>
  <c r="P80" i="38"/>
  <c r="O80" i="38"/>
  <c r="N80" i="38"/>
  <c r="M80" i="38"/>
  <c r="L80" i="38"/>
  <c r="K80" i="38"/>
  <c r="H80" i="38"/>
  <c r="G80" i="38"/>
  <c r="E80" i="38"/>
  <c r="D80" i="38"/>
  <c r="W79" i="38"/>
  <c r="V79" i="38"/>
  <c r="U79" i="38"/>
  <c r="P79" i="38"/>
  <c r="O79" i="38"/>
  <c r="N79" i="38"/>
  <c r="M79" i="38"/>
  <c r="L79" i="38"/>
  <c r="K79" i="38"/>
  <c r="H79" i="38"/>
  <c r="G79" i="38"/>
  <c r="E79" i="38"/>
  <c r="D79" i="38"/>
  <c r="W78" i="38"/>
  <c r="V78" i="38"/>
  <c r="U78" i="38"/>
  <c r="P78" i="38"/>
  <c r="O78" i="38"/>
  <c r="N78" i="38"/>
  <c r="M78" i="38"/>
  <c r="L78" i="38"/>
  <c r="K78" i="38"/>
  <c r="H78" i="38"/>
  <c r="G78" i="38"/>
  <c r="E78" i="38"/>
  <c r="D78" i="38"/>
  <c r="W77" i="38"/>
  <c r="V77" i="38"/>
  <c r="U77" i="38"/>
  <c r="P77" i="38"/>
  <c r="O77" i="38"/>
  <c r="N77" i="38"/>
  <c r="M77" i="38"/>
  <c r="L77" i="38"/>
  <c r="K77" i="38"/>
  <c r="H77" i="38"/>
  <c r="G77" i="38"/>
  <c r="E77" i="38"/>
  <c r="D77" i="38"/>
  <c r="W76" i="38"/>
  <c r="V76" i="38"/>
  <c r="U76" i="38"/>
  <c r="P76" i="38"/>
  <c r="O76" i="38"/>
  <c r="N76" i="38"/>
  <c r="M76" i="38"/>
  <c r="L76" i="38"/>
  <c r="K76" i="38"/>
  <c r="H76" i="38"/>
  <c r="G76" i="38"/>
  <c r="E76" i="38"/>
  <c r="D76" i="38"/>
  <c r="W75" i="38"/>
  <c r="V75" i="38"/>
  <c r="U75" i="38"/>
  <c r="P75" i="38"/>
  <c r="O75" i="38"/>
  <c r="N75" i="38"/>
  <c r="M75" i="38"/>
  <c r="L75" i="38"/>
  <c r="K75" i="38"/>
  <c r="H75" i="38"/>
  <c r="G75" i="38"/>
  <c r="E75" i="38"/>
  <c r="D75" i="38"/>
  <c r="W74" i="38"/>
  <c r="V74" i="38"/>
  <c r="U74" i="38"/>
  <c r="P74" i="38"/>
  <c r="O74" i="38"/>
  <c r="N74" i="38"/>
  <c r="M74" i="38"/>
  <c r="L74" i="38"/>
  <c r="K74" i="38"/>
  <c r="H74" i="38"/>
  <c r="G74" i="38"/>
  <c r="E74" i="38"/>
  <c r="D74" i="38"/>
  <c r="W73" i="38"/>
  <c r="V73" i="38"/>
  <c r="U73" i="38"/>
  <c r="P73" i="38"/>
  <c r="O73" i="38"/>
  <c r="N73" i="38"/>
  <c r="M73" i="38"/>
  <c r="L73" i="38"/>
  <c r="K73" i="38"/>
  <c r="H73" i="38"/>
  <c r="G73" i="38"/>
  <c r="E73" i="38"/>
  <c r="D73" i="38"/>
  <c r="W72" i="38"/>
  <c r="V72" i="38"/>
  <c r="U72" i="38"/>
  <c r="P72" i="38"/>
  <c r="O72" i="38"/>
  <c r="N72" i="38"/>
  <c r="M72" i="38"/>
  <c r="L72" i="38"/>
  <c r="K72" i="38"/>
  <c r="H72" i="38"/>
  <c r="G72" i="38"/>
  <c r="E72" i="38"/>
  <c r="D72" i="38"/>
  <c r="W71" i="38"/>
  <c r="V71" i="38"/>
  <c r="U71" i="38"/>
  <c r="P71" i="38"/>
  <c r="O71" i="38"/>
  <c r="N71" i="38"/>
  <c r="M71" i="38"/>
  <c r="L71" i="38"/>
  <c r="K71" i="38"/>
  <c r="H71" i="38"/>
  <c r="G71" i="38"/>
  <c r="E71" i="38"/>
  <c r="D71" i="38"/>
  <c r="W70" i="38"/>
  <c r="V70" i="38"/>
  <c r="U70" i="38"/>
  <c r="P70" i="38"/>
  <c r="O70" i="38"/>
  <c r="N70" i="38"/>
  <c r="M70" i="38"/>
  <c r="L70" i="38"/>
  <c r="K70" i="38"/>
  <c r="H70" i="38"/>
  <c r="G70" i="38"/>
  <c r="E70" i="38"/>
  <c r="D70" i="38"/>
  <c r="W69" i="38"/>
  <c r="V69" i="38"/>
  <c r="U69" i="38"/>
  <c r="P69" i="38"/>
  <c r="O69" i="38"/>
  <c r="N69" i="38"/>
  <c r="M69" i="38"/>
  <c r="L69" i="38"/>
  <c r="K69" i="38"/>
  <c r="H69" i="38"/>
  <c r="G69" i="38"/>
  <c r="E69" i="38"/>
  <c r="D69" i="38"/>
  <c r="W68" i="38"/>
  <c r="V68" i="38"/>
  <c r="U68" i="38"/>
  <c r="P68" i="38"/>
  <c r="O68" i="38"/>
  <c r="N68" i="38"/>
  <c r="M68" i="38"/>
  <c r="L68" i="38"/>
  <c r="K68" i="38"/>
  <c r="H68" i="38"/>
  <c r="G68" i="38"/>
  <c r="E68" i="38"/>
  <c r="D68" i="38"/>
  <c r="W67" i="38"/>
  <c r="V67" i="38"/>
  <c r="U67" i="38"/>
  <c r="P67" i="38"/>
  <c r="O67" i="38"/>
  <c r="N67" i="38"/>
  <c r="M67" i="38"/>
  <c r="L67" i="38"/>
  <c r="K67" i="38"/>
  <c r="H67" i="38"/>
  <c r="G67" i="38"/>
  <c r="E67" i="38"/>
  <c r="D67" i="38"/>
  <c r="W66" i="38"/>
  <c r="V66" i="38"/>
  <c r="U66" i="38"/>
  <c r="P66" i="38"/>
  <c r="O66" i="38"/>
  <c r="N66" i="38"/>
  <c r="M66" i="38"/>
  <c r="L66" i="38"/>
  <c r="K66" i="38"/>
  <c r="H66" i="38"/>
  <c r="G66" i="38"/>
  <c r="E66" i="38"/>
  <c r="D66" i="38"/>
  <c r="W65" i="38"/>
  <c r="V65" i="38"/>
  <c r="U65" i="38"/>
  <c r="P65" i="38"/>
  <c r="O65" i="38"/>
  <c r="N65" i="38"/>
  <c r="M65" i="38"/>
  <c r="L65" i="38"/>
  <c r="K65" i="38"/>
  <c r="H65" i="38"/>
  <c r="G65" i="38"/>
  <c r="E65" i="38"/>
  <c r="D65" i="38"/>
  <c r="W64" i="38"/>
  <c r="V64" i="38"/>
  <c r="U64" i="38"/>
  <c r="P64" i="38"/>
  <c r="O64" i="38"/>
  <c r="N64" i="38"/>
  <c r="M64" i="38"/>
  <c r="L64" i="38"/>
  <c r="K64" i="38"/>
  <c r="H64" i="38"/>
  <c r="G64" i="38"/>
  <c r="E64" i="38"/>
  <c r="D64" i="38"/>
  <c r="W63" i="38"/>
  <c r="V63" i="38"/>
  <c r="U63" i="38"/>
  <c r="P63" i="38"/>
  <c r="O63" i="38"/>
  <c r="N63" i="38"/>
  <c r="M63" i="38"/>
  <c r="L63" i="38"/>
  <c r="K63" i="38"/>
  <c r="H63" i="38"/>
  <c r="G63" i="38"/>
  <c r="E63" i="38"/>
  <c r="D63" i="38"/>
  <c r="W62" i="38"/>
  <c r="V62" i="38"/>
  <c r="U62" i="38"/>
  <c r="P62" i="38"/>
  <c r="O62" i="38"/>
  <c r="N62" i="38"/>
  <c r="M62" i="38"/>
  <c r="L62" i="38"/>
  <c r="K62" i="38"/>
  <c r="H62" i="38"/>
  <c r="G62" i="38"/>
  <c r="E62" i="38"/>
  <c r="D62" i="38"/>
  <c r="W61" i="38"/>
  <c r="V61" i="38"/>
  <c r="U61" i="38"/>
  <c r="P61" i="38"/>
  <c r="O61" i="38"/>
  <c r="N61" i="38"/>
  <c r="M61" i="38"/>
  <c r="L61" i="38"/>
  <c r="K61" i="38"/>
  <c r="H61" i="38"/>
  <c r="G61" i="38"/>
  <c r="E61" i="38"/>
  <c r="D61" i="38"/>
  <c r="W60" i="38"/>
  <c r="V60" i="38"/>
  <c r="U60" i="38"/>
  <c r="P60" i="38"/>
  <c r="O60" i="38"/>
  <c r="N60" i="38"/>
  <c r="M60" i="38"/>
  <c r="L60" i="38"/>
  <c r="K60" i="38"/>
  <c r="H60" i="38"/>
  <c r="G60" i="38"/>
  <c r="E60" i="38"/>
  <c r="D60" i="38"/>
  <c r="W59" i="38"/>
  <c r="V59" i="38"/>
  <c r="U59" i="38"/>
  <c r="P59" i="38"/>
  <c r="O59" i="38"/>
  <c r="N59" i="38"/>
  <c r="M59" i="38"/>
  <c r="L59" i="38"/>
  <c r="K59" i="38"/>
  <c r="H59" i="38"/>
  <c r="G59" i="38"/>
  <c r="E59" i="38"/>
  <c r="D59" i="38"/>
  <c r="W58" i="38"/>
  <c r="V58" i="38"/>
  <c r="U58" i="38"/>
  <c r="P58" i="38"/>
  <c r="O58" i="38"/>
  <c r="N58" i="38"/>
  <c r="M58" i="38"/>
  <c r="L58" i="38"/>
  <c r="K58" i="38"/>
  <c r="H58" i="38"/>
  <c r="G58" i="38"/>
  <c r="E58" i="38"/>
  <c r="D58" i="38"/>
  <c r="W57" i="38"/>
  <c r="V57" i="38"/>
  <c r="U57" i="38"/>
  <c r="P57" i="38"/>
  <c r="O57" i="38"/>
  <c r="N57" i="38"/>
  <c r="M57" i="38"/>
  <c r="L57" i="38"/>
  <c r="K57" i="38"/>
  <c r="H57" i="38"/>
  <c r="G57" i="38"/>
  <c r="E57" i="38"/>
  <c r="D57" i="38"/>
  <c r="W56" i="38"/>
  <c r="V56" i="38"/>
  <c r="U56" i="38"/>
  <c r="P56" i="38"/>
  <c r="O56" i="38"/>
  <c r="N56" i="38"/>
  <c r="M56" i="38"/>
  <c r="L56" i="38"/>
  <c r="K56" i="38"/>
  <c r="H56" i="38"/>
  <c r="G56" i="38"/>
  <c r="E56" i="38"/>
  <c r="D56" i="38"/>
  <c r="W55" i="38"/>
  <c r="V55" i="38"/>
  <c r="U55" i="38"/>
  <c r="P55" i="38"/>
  <c r="O55" i="38"/>
  <c r="N55" i="38"/>
  <c r="M55" i="38"/>
  <c r="L55" i="38"/>
  <c r="K55" i="38"/>
  <c r="H55" i="38"/>
  <c r="G55" i="38"/>
  <c r="E55" i="38"/>
  <c r="D55" i="38"/>
  <c r="W54" i="38"/>
  <c r="V54" i="38"/>
  <c r="U54" i="38"/>
  <c r="P54" i="38"/>
  <c r="O54" i="38"/>
  <c r="N54" i="38"/>
  <c r="M54" i="38"/>
  <c r="L54" i="38"/>
  <c r="K54" i="38"/>
  <c r="H54" i="38"/>
  <c r="G54" i="38"/>
  <c r="E54" i="38"/>
  <c r="D54" i="38"/>
  <c r="W53" i="38"/>
  <c r="V53" i="38"/>
  <c r="U53" i="38"/>
  <c r="P53" i="38"/>
  <c r="O53" i="38"/>
  <c r="N53" i="38"/>
  <c r="M53" i="38"/>
  <c r="L53" i="38"/>
  <c r="K53" i="38"/>
  <c r="H53" i="38"/>
  <c r="G53" i="38"/>
  <c r="E53" i="38"/>
  <c r="D53" i="38"/>
  <c r="W52" i="38"/>
  <c r="V52" i="38"/>
  <c r="U52" i="38"/>
  <c r="P52" i="38"/>
  <c r="O52" i="38"/>
  <c r="N52" i="38"/>
  <c r="M52" i="38"/>
  <c r="L52" i="38"/>
  <c r="K52" i="38"/>
  <c r="H52" i="38"/>
  <c r="G52" i="38"/>
  <c r="E52" i="38"/>
  <c r="D52" i="38"/>
  <c r="W51" i="38"/>
  <c r="V51" i="38"/>
  <c r="U51" i="38"/>
  <c r="P51" i="38"/>
  <c r="O51" i="38"/>
  <c r="N51" i="38"/>
  <c r="M51" i="38"/>
  <c r="L51" i="38"/>
  <c r="K51" i="38"/>
  <c r="H51" i="38"/>
  <c r="G51" i="38"/>
  <c r="E51" i="38"/>
  <c r="D51" i="38"/>
  <c r="W50" i="38"/>
  <c r="V50" i="38"/>
  <c r="U50" i="38"/>
  <c r="P50" i="38"/>
  <c r="O50" i="38"/>
  <c r="N50" i="38"/>
  <c r="M50" i="38"/>
  <c r="L50" i="38"/>
  <c r="K50" i="38"/>
  <c r="H50" i="38"/>
  <c r="G50" i="38"/>
  <c r="E50" i="38"/>
  <c r="D50" i="38"/>
  <c r="W49" i="38"/>
  <c r="V49" i="38"/>
  <c r="U49" i="38"/>
  <c r="P49" i="38"/>
  <c r="O49" i="38"/>
  <c r="N49" i="38"/>
  <c r="M49" i="38"/>
  <c r="L49" i="38"/>
  <c r="K49" i="38"/>
  <c r="H49" i="38"/>
  <c r="G49" i="38"/>
  <c r="E49" i="38"/>
  <c r="D49" i="38"/>
  <c r="W48" i="38"/>
  <c r="V48" i="38"/>
  <c r="U48" i="38"/>
  <c r="P48" i="38"/>
  <c r="O48" i="38"/>
  <c r="N48" i="38"/>
  <c r="M48" i="38"/>
  <c r="L48" i="38"/>
  <c r="K48" i="38"/>
  <c r="H48" i="38"/>
  <c r="G48" i="38"/>
  <c r="E48" i="38"/>
  <c r="D48" i="38"/>
  <c r="W47" i="38"/>
  <c r="V47" i="38"/>
  <c r="U47" i="38"/>
  <c r="P47" i="38"/>
  <c r="O47" i="38"/>
  <c r="N47" i="38"/>
  <c r="M47" i="38"/>
  <c r="L47" i="38"/>
  <c r="K47" i="38"/>
  <c r="H47" i="38"/>
  <c r="G47" i="38"/>
  <c r="E47" i="38"/>
  <c r="D47" i="38"/>
  <c r="W46" i="38"/>
  <c r="V46" i="38"/>
  <c r="U46" i="38"/>
  <c r="P46" i="38"/>
  <c r="O46" i="38"/>
  <c r="N46" i="38"/>
  <c r="M46" i="38"/>
  <c r="L46" i="38"/>
  <c r="K46" i="38"/>
  <c r="H46" i="38"/>
  <c r="G46" i="38"/>
  <c r="E46" i="38"/>
  <c r="D46" i="38"/>
  <c r="W45" i="38"/>
  <c r="V45" i="38"/>
  <c r="U45" i="38"/>
  <c r="P45" i="38"/>
  <c r="O45" i="38"/>
  <c r="N45" i="38"/>
  <c r="M45" i="38"/>
  <c r="L45" i="38"/>
  <c r="K45" i="38"/>
  <c r="H45" i="38"/>
  <c r="G45" i="38"/>
  <c r="E45" i="38"/>
  <c r="D45" i="38"/>
  <c r="W44" i="38"/>
  <c r="V44" i="38"/>
  <c r="U44" i="38"/>
  <c r="P44" i="38"/>
  <c r="O44" i="38"/>
  <c r="N44" i="38"/>
  <c r="M44" i="38"/>
  <c r="L44" i="38"/>
  <c r="K44" i="38"/>
  <c r="H44" i="38"/>
  <c r="G44" i="38"/>
  <c r="E44" i="38"/>
  <c r="D44" i="38"/>
  <c r="W43" i="38"/>
  <c r="V43" i="38"/>
  <c r="U43" i="38"/>
  <c r="P43" i="38"/>
  <c r="O43" i="38"/>
  <c r="N43" i="38"/>
  <c r="M43" i="38"/>
  <c r="L43" i="38"/>
  <c r="K43" i="38"/>
  <c r="H43" i="38"/>
  <c r="G43" i="38"/>
  <c r="E43" i="38"/>
  <c r="D43" i="38"/>
  <c r="W42" i="38"/>
  <c r="V42" i="38"/>
  <c r="U42" i="38"/>
  <c r="P42" i="38"/>
  <c r="O42" i="38"/>
  <c r="N42" i="38"/>
  <c r="M42" i="38"/>
  <c r="L42" i="38"/>
  <c r="K42" i="38"/>
  <c r="H42" i="38"/>
  <c r="G42" i="38"/>
  <c r="E42" i="38"/>
  <c r="D42" i="38"/>
  <c r="W41" i="38"/>
  <c r="V41" i="38"/>
  <c r="U41" i="38"/>
  <c r="P41" i="38"/>
  <c r="O41" i="38"/>
  <c r="N41" i="38"/>
  <c r="M41" i="38"/>
  <c r="L41" i="38"/>
  <c r="K41" i="38"/>
  <c r="H41" i="38"/>
  <c r="G41" i="38"/>
  <c r="E41" i="38"/>
  <c r="D41" i="38"/>
  <c r="W40" i="38"/>
  <c r="V40" i="38"/>
  <c r="U40" i="38"/>
  <c r="P40" i="38"/>
  <c r="O40" i="38"/>
  <c r="N40" i="38"/>
  <c r="M40" i="38"/>
  <c r="L40" i="38"/>
  <c r="K40" i="38"/>
  <c r="H40" i="38"/>
  <c r="G40" i="38"/>
  <c r="E40" i="38"/>
  <c r="D40" i="38"/>
  <c r="W39" i="38"/>
  <c r="V39" i="38"/>
  <c r="U39" i="38"/>
  <c r="P39" i="38"/>
  <c r="O39" i="38"/>
  <c r="N39" i="38"/>
  <c r="M39" i="38"/>
  <c r="L39" i="38"/>
  <c r="K39" i="38"/>
  <c r="H39" i="38"/>
  <c r="G39" i="38"/>
  <c r="E39" i="38"/>
  <c r="D39" i="38"/>
  <c r="W38" i="38"/>
  <c r="V38" i="38"/>
  <c r="U38" i="38"/>
  <c r="P38" i="38"/>
  <c r="O38" i="38"/>
  <c r="N38" i="38"/>
  <c r="M38" i="38"/>
  <c r="L38" i="38"/>
  <c r="K38" i="38"/>
  <c r="H38" i="38"/>
  <c r="G38" i="38"/>
  <c r="E38" i="38"/>
  <c r="D38" i="38"/>
  <c r="W37" i="38"/>
  <c r="V37" i="38"/>
  <c r="U37" i="38"/>
  <c r="P37" i="38"/>
  <c r="O37" i="38"/>
  <c r="N37" i="38"/>
  <c r="M37" i="38"/>
  <c r="L37" i="38"/>
  <c r="K37" i="38"/>
  <c r="H37" i="38"/>
  <c r="G37" i="38"/>
  <c r="E37" i="38"/>
  <c r="D37" i="38"/>
  <c r="W36" i="38"/>
  <c r="V36" i="38"/>
  <c r="U36" i="38"/>
  <c r="P36" i="38"/>
  <c r="O36" i="38"/>
  <c r="N36" i="38"/>
  <c r="M36" i="38"/>
  <c r="L36" i="38"/>
  <c r="K36" i="38"/>
  <c r="H36" i="38"/>
  <c r="G36" i="38"/>
  <c r="E36" i="38"/>
  <c r="D36" i="38"/>
  <c r="W35" i="38"/>
  <c r="V35" i="38"/>
  <c r="U35" i="38"/>
  <c r="P35" i="38"/>
  <c r="O35" i="38"/>
  <c r="N35" i="38"/>
  <c r="M35" i="38"/>
  <c r="L35" i="38"/>
  <c r="K35" i="38"/>
  <c r="H35" i="38"/>
  <c r="G35" i="38"/>
  <c r="E35" i="38"/>
  <c r="D35" i="38"/>
  <c r="W34" i="38"/>
  <c r="V34" i="38"/>
  <c r="U34" i="38"/>
  <c r="P34" i="38"/>
  <c r="O34" i="38"/>
  <c r="N34" i="38"/>
  <c r="M34" i="38"/>
  <c r="L34" i="38"/>
  <c r="K34" i="38"/>
  <c r="H34" i="38"/>
  <c r="G34" i="38"/>
  <c r="E34" i="38"/>
  <c r="D34" i="38"/>
  <c r="W33" i="38"/>
  <c r="V33" i="38"/>
  <c r="U33" i="38"/>
  <c r="P33" i="38"/>
  <c r="O33" i="38"/>
  <c r="N33" i="38"/>
  <c r="M33" i="38"/>
  <c r="L33" i="38"/>
  <c r="K33" i="38"/>
  <c r="H33" i="38"/>
  <c r="G33" i="38"/>
  <c r="E33" i="38"/>
  <c r="D33" i="38"/>
  <c r="W32" i="38"/>
  <c r="V32" i="38"/>
  <c r="U32" i="38"/>
  <c r="P32" i="38"/>
  <c r="O32" i="38"/>
  <c r="N32" i="38"/>
  <c r="M32" i="38"/>
  <c r="L32" i="38"/>
  <c r="K32" i="38"/>
  <c r="H32" i="38"/>
  <c r="G32" i="38"/>
  <c r="E32" i="38"/>
  <c r="D32" i="38"/>
  <c r="W31" i="38"/>
  <c r="V31" i="38"/>
  <c r="U31" i="38"/>
  <c r="P31" i="38"/>
  <c r="O31" i="38"/>
  <c r="N31" i="38"/>
  <c r="M31" i="38"/>
  <c r="L31" i="38"/>
  <c r="K31" i="38"/>
  <c r="H31" i="38"/>
  <c r="G31" i="38"/>
  <c r="E31" i="38"/>
  <c r="D31" i="38"/>
  <c r="W30" i="38"/>
  <c r="V30" i="38"/>
  <c r="U30" i="38"/>
  <c r="P30" i="38"/>
  <c r="O30" i="38"/>
  <c r="N30" i="38"/>
  <c r="M30" i="38"/>
  <c r="L30" i="38"/>
  <c r="K30" i="38"/>
  <c r="H30" i="38"/>
  <c r="G30" i="38"/>
  <c r="E30" i="38"/>
  <c r="D30" i="38"/>
  <c r="W29" i="38"/>
  <c r="V29" i="38"/>
  <c r="U29" i="38"/>
  <c r="P29" i="38"/>
  <c r="O29" i="38"/>
  <c r="N29" i="38"/>
  <c r="M29" i="38"/>
  <c r="L29" i="38"/>
  <c r="K29" i="38"/>
  <c r="H29" i="38"/>
  <c r="G29" i="38"/>
  <c r="E29" i="38"/>
  <c r="D29" i="38"/>
  <c r="W28" i="38"/>
  <c r="V28" i="38"/>
  <c r="U28" i="38"/>
  <c r="P28" i="38"/>
  <c r="O28" i="38"/>
  <c r="N28" i="38"/>
  <c r="M28" i="38"/>
  <c r="L28" i="38"/>
  <c r="K28" i="38"/>
  <c r="H28" i="38"/>
  <c r="G28" i="38"/>
  <c r="E28" i="38"/>
  <c r="D28" i="38"/>
  <c r="W27" i="38"/>
  <c r="V27" i="38"/>
  <c r="U27" i="38"/>
  <c r="P27" i="38"/>
  <c r="O27" i="38"/>
  <c r="N27" i="38"/>
  <c r="M27" i="38"/>
  <c r="L27" i="38"/>
  <c r="K27" i="38"/>
  <c r="H27" i="38"/>
  <c r="G27" i="38"/>
  <c r="E27" i="38"/>
  <c r="D27" i="38"/>
  <c r="W26" i="38"/>
  <c r="V26" i="38"/>
  <c r="U26" i="38"/>
  <c r="P26" i="38"/>
  <c r="O26" i="38"/>
  <c r="N26" i="38"/>
  <c r="M26" i="38"/>
  <c r="L26" i="38"/>
  <c r="K26" i="38"/>
  <c r="H26" i="38"/>
  <c r="G26" i="38"/>
  <c r="E26" i="38"/>
  <c r="D26" i="38"/>
  <c r="W25" i="38"/>
  <c r="V25" i="38"/>
  <c r="U25" i="38"/>
  <c r="P25" i="38"/>
  <c r="O25" i="38"/>
  <c r="N25" i="38"/>
  <c r="M25" i="38"/>
  <c r="L25" i="38"/>
  <c r="K25" i="38"/>
  <c r="H25" i="38"/>
  <c r="G25" i="38"/>
  <c r="E25" i="38"/>
  <c r="D25" i="38"/>
  <c r="W24" i="38"/>
  <c r="V24" i="38"/>
  <c r="U24" i="38"/>
  <c r="P24" i="38"/>
  <c r="O24" i="38"/>
  <c r="N24" i="38"/>
  <c r="M24" i="38"/>
  <c r="L24" i="38"/>
  <c r="K24" i="38"/>
  <c r="H24" i="38"/>
  <c r="G24" i="38"/>
  <c r="E24" i="38"/>
  <c r="D24" i="38"/>
  <c r="W23" i="38"/>
  <c r="V23" i="38"/>
  <c r="U23" i="38"/>
  <c r="P23" i="38"/>
  <c r="O23" i="38"/>
  <c r="N23" i="38"/>
  <c r="M23" i="38"/>
  <c r="L23" i="38"/>
  <c r="K23" i="38"/>
  <c r="H23" i="38"/>
  <c r="G23" i="38"/>
  <c r="E23" i="38"/>
  <c r="D23" i="38"/>
  <c r="W22" i="38"/>
  <c r="V22" i="38"/>
  <c r="U22" i="38"/>
  <c r="P22" i="38"/>
  <c r="O22" i="38"/>
  <c r="N22" i="38"/>
  <c r="M22" i="38"/>
  <c r="L22" i="38"/>
  <c r="K22" i="38"/>
  <c r="H22" i="38"/>
  <c r="G22" i="38"/>
  <c r="E22" i="38"/>
  <c r="D22" i="38"/>
  <c r="W21" i="38"/>
  <c r="V21" i="38"/>
  <c r="U21" i="38"/>
  <c r="P21" i="38"/>
  <c r="O21" i="38"/>
  <c r="N21" i="38"/>
  <c r="M21" i="38"/>
  <c r="L21" i="38"/>
  <c r="K21" i="38"/>
  <c r="H21" i="38"/>
  <c r="G21" i="38"/>
  <c r="E21" i="38"/>
  <c r="D21" i="38"/>
  <c r="W20" i="38"/>
  <c r="V20" i="38"/>
  <c r="U20" i="38"/>
  <c r="P20" i="38"/>
  <c r="O20" i="38"/>
  <c r="N20" i="38"/>
  <c r="M20" i="38"/>
  <c r="L20" i="38"/>
  <c r="K20" i="38"/>
  <c r="H20" i="38"/>
  <c r="G20" i="38"/>
  <c r="E20" i="38"/>
  <c r="D20" i="38"/>
  <c r="W19" i="38"/>
  <c r="V19" i="38"/>
  <c r="U19" i="38"/>
  <c r="P19" i="38"/>
  <c r="O19" i="38"/>
  <c r="N19" i="38"/>
  <c r="M19" i="38"/>
  <c r="L19" i="38"/>
  <c r="K19" i="38"/>
  <c r="H19" i="38"/>
  <c r="G19" i="38"/>
  <c r="E19" i="38"/>
  <c r="D19" i="38"/>
  <c r="W18" i="38"/>
  <c r="V18" i="38"/>
  <c r="U18" i="38"/>
  <c r="P18" i="38"/>
  <c r="O18" i="38"/>
  <c r="N18" i="38"/>
  <c r="M18" i="38"/>
  <c r="L18" i="38"/>
  <c r="K18" i="38"/>
  <c r="H18" i="38"/>
  <c r="G18" i="38"/>
  <c r="E18" i="38"/>
  <c r="D18" i="38"/>
  <c r="W17" i="38"/>
  <c r="V17" i="38"/>
  <c r="U17" i="38"/>
  <c r="P17" i="38"/>
  <c r="O17" i="38"/>
  <c r="N17" i="38"/>
  <c r="M17" i="38"/>
  <c r="L17" i="38"/>
  <c r="K17" i="38"/>
  <c r="H17" i="38"/>
  <c r="G17" i="38"/>
  <c r="E17" i="38"/>
  <c r="D17" i="38"/>
  <c r="W16" i="38"/>
  <c r="V16" i="38"/>
  <c r="U16" i="38"/>
  <c r="P16" i="38"/>
  <c r="O16" i="38"/>
  <c r="N16" i="38"/>
  <c r="M16" i="38"/>
  <c r="L16" i="38"/>
  <c r="K16" i="38"/>
  <c r="H16" i="38"/>
  <c r="G16" i="38"/>
  <c r="E16" i="38"/>
  <c r="D16" i="38"/>
  <c r="W15" i="38"/>
  <c r="V15" i="38"/>
  <c r="U15" i="38"/>
  <c r="P15" i="38"/>
  <c r="O15" i="38"/>
  <c r="N15" i="38"/>
  <c r="M15" i="38"/>
  <c r="L15" i="38"/>
  <c r="K15" i="38"/>
  <c r="H15" i="38"/>
  <c r="G15" i="38"/>
  <c r="E15" i="38"/>
  <c r="D15" i="38"/>
  <c r="W14" i="38"/>
  <c r="V14" i="38"/>
  <c r="U14" i="38"/>
  <c r="P14" i="38"/>
  <c r="O14" i="38"/>
  <c r="N14" i="38"/>
  <c r="M14" i="38"/>
  <c r="L14" i="38"/>
  <c r="K14" i="38"/>
  <c r="H14" i="38"/>
  <c r="G14" i="38"/>
  <c r="E14" i="38"/>
  <c r="D14" i="38"/>
  <c r="W13" i="38"/>
  <c r="V13" i="38"/>
  <c r="U13" i="38"/>
  <c r="P13" i="38"/>
  <c r="O13" i="38"/>
  <c r="N13" i="38"/>
  <c r="M13" i="38"/>
  <c r="L13" i="38"/>
  <c r="K13" i="38"/>
  <c r="H13" i="38"/>
  <c r="G13" i="38"/>
  <c r="E13" i="38"/>
  <c r="D13" i="38"/>
  <c r="W12" i="38"/>
  <c r="V12" i="38"/>
  <c r="U12" i="38"/>
  <c r="P12" i="38"/>
  <c r="O12" i="38"/>
  <c r="N12" i="38"/>
  <c r="M12" i="38"/>
  <c r="L12" i="38"/>
  <c r="K12" i="38"/>
  <c r="H12" i="38"/>
  <c r="G12" i="38"/>
  <c r="E12" i="38"/>
  <c r="D12" i="38"/>
  <c r="W11" i="38"/>
  <c r="V11" i="38"/>
  <c r="U11" i="38"/>
  <c r="P11" i="38"/>
  <c r="O11" i="38"/>
  <c r="N11" i="38"/>
  <c r="M11" i="38"/>
  <c r="L11" i="38"/>
  <c r="K11" i="38"/>
  <c r="H11" i="38"/>
  <c r="G11" i="38"/>
  <c r="E11" i="38"/>
  <c r="D11" i="38"/>
  <c r="W10" i="38"/>
  <c r="V10" i="38"/>
  <c r="U10" i="38"/>
  <c r="P10" i="38"/>
  <c r="O10" i="38"/>
  <c r="N10" i="38"/>
  <c r="M10" i="38"/>
  <c r="L10" i="38"/>
  <c r="K10" i="38"/>
  <c r="H10" i="38"/>
  <c r="G10" i="38"/>
  <c r="E10" i="38"/>
  <c r="D10" i="38"/>
  <c r="W9" i="38"/>
  <c r="V9" i="38"/>
  <c r="U9" i="38"/>
  <c r="P9" i="38"/>
  <c r="O9" i="38"/>
  <c r="N9" i="38"/>
  <c r="M9" i="38"/>
  <c r="L9" i="38"/>
  <c r="K9" i="38"/>
  <c r="H9" i="38"/>
  <c r="G9" i="38"/>
  <c r="E9" i="38"/>
  <c r="D9" i="38"/>
  <c r="W8" i="38"/>
  <c r="V8" i="38"/>
  <c r="U8" i="38"/>
  <c r="P8" i="38"/>
  <c r="O8" i="38"/>
  <c r="N8" i="38"/>
  <c r="M8" i="38"/>
  <c r="L8" i="38"/>
  <c r="K8" i="38"/>
  <c r="H8" i="38"/>
  <c r="G8" i="38"/>
  <c r="E8" i="38"/>
  <c r="D8" i="38"/>
  <c r="W7" i="38"/>
  <c r="V7" i="38"/>
  <c r="U7" i="38"/>
  <c r="P7" i="38"/>
  <c r="O7" i="38"/>
  <c r="N7" i="38"/>
  <c r="M7" i="38"/>
  <c r="L7" i="38"/>
  <c r="K7" i="38"/>
  <c r="H7" i="38"/>
  <c r="G7" i="38"/>
  <c r="E7" i="38"/>
  <c r="D7" i="38"/>
  <c r="W6" i="38"/>
  <c r="V6" i="38"/>
  <c r="U6" i="38"/>
  <c r="P6" i="38"/>
  <c r="O6" i="38"/>
  <c r="N6" i="38"/>
  <c r="M6" i="38"/>
  <c r="L6" i="38"/>
  <c r="K6" i="38"/>
  <c r="H6" i="38"/>
  <c r="G6" i="38"/>
  <c r="E6" i="38"/>
  <c r="D6" i="38"/>
  <c r="W5" i="38"/>
  <c r="V5" i="38"/>
  <c r="U5" i="38"/>
  <c r="P5" i="38"/>
  <c r="O5" i="38"/>
  <c r="N5" i="38"/>
  <c r="M5" i="38"/>
  <c r="L5" i="38"/>
  <c r="K5" i="38"/>
  <c r="H5" i="38"/>
  <c r="G5" i="38"/>
  <c r="E5" i="38"/>
  <c r="D5" i="38"/>
  <c r="W4" i="38"/>
  <c r="V4" i="38"/>
  <c r="U4" i="38"/>
  <c r="P4" i="38"/>
  <c r="O4" i="38"/>
  <c r="N4" i="38"/>
  <c r="M4" i="38"/>
  <c r="L4" i="38"/>
  <c r="K4" i="38"/>
  <c r="H4" i="38"/>
  <c r="G4" i="38"/>
  <c r="E4" i="38"/>
  <c r="D4" i="38"/>
  <c r="W3" i="38"/>
  <c r="P3" i="38"/>
  <c r="O3" i="38"/>
  <c r="N3" i="38"/>
  <c r="M3" i="38"/>
  <c r="L3" i="38"/>
  <c r="K3" i="38"/>
  <c r="H3" i="38"/>
  <c r="G3" i="38"/>
  <c r="E3" i="38"/>
  <c r="D3" i="38"/>
  <c r="X2" i="38"/>
  <c r="N248" i="1" s="1"/>
  <c r="W2" i="38"/>
  <c r="P2" i="38"/>
  <c r="O2" i="38"/>
  <c r="N2" i="38"/>
  <c r="M2" i="38"/>
  <c r="T267" i="1"/>
  <c r="R267" i="1"/>
  <c r="N249" i="1"/>
  <c r="N245" i="1"/>
  <c r="N247" i="1" s="1"/>
  <c r="N244" i="1"/>
  <c r="N243" i="1"/>
  <c r="N242" i="1"/>
  <c r="O240" i="1"/>
  <c r="N240" i="1"/>
  <c r="K240" i="1"/>
  <c r="H240" i="1"/>
  <c r="F240" i="1"/>
  <c r="C240" i="1"/>
  <c r="K239" i="1"/>
  <c r="F239" i="1"/>
  <c r="O237" i="1"/>
  <c r="N237" i="1"/>
  <c r="K237" i="1"/>
  <c r="H237" i="1"/>
  <c r="F237" i="1"/>
  <c r="C237" i="1"/>
  <c r="F236" i="1"/>
  <c r="F235" i="1"/>
  <c r="K234" i="1"/>
  <c r="F234" i="1"/>
  <c r="K233" i="1"/>
  <c r="F233" i="1"/>
  <c r="K232" i="1"/>
  <c r="F232" i="1"/>
  <c r="O230" i="1"/>
  <c r="N230" i="1"/>
  <c r="K230" i="1"/>
  <c r="H230" i="1"/>
  <c r="F230" i="1"/>
  <c r="C230" i="1"/>
  <c r="F229" i="1"/>
  <c r="F228" i="1"/>
  <c r="F227" i="1"/>
  <c r="F226" i="1"/>
  <c r="F225" i="1"/>
  <c r="K224" i="1"/>
  <c r="F224" i="1"/>
  <c r="K223" i="1"/>
  <c r="F223" i="1"/>
  <c r="O221" i="1"/>
  <c r="N221" i="1"/>
  <c r="K221" i="1"/>
  <c r="H221" i="1"/>
  <c r="F221" i="1"/>
  <c r="C221" i="1"/>
  <c r="K220" i="1"/>
  <c r="F220" i="1"/>
  <c r="O218" i="1"/>
  <c r="N218" i="1"/>
  <c r="M218" i="1"/>
  <c r="K218" i="1"/>
  <c r="H218" i="1"/>
  <c r="F218" i="1"/>
  <c r="C218" i="1"/>
  <c r="K217" i="1"/>
  <c r="F217" i="1"/>
  <c r="O215" i="1"/>
  <c r="N215" i="1"/>
  <c r="M215" i="1"/>
  <c r="K215" i="1"/>
  <c r="H215" i="1"/>
  <c r="F215" i="1"/>
  <c r="C215" i="1"/>
  <c r="K214" i="1"/>
  <c r="F214" i="1"/>
  <c r="K213" i="1"/>
  <c r="F213" i="1"/>
  <c r="O211" i="1"/>
  <c r="N211" i="1"/>
  <c r="K211" i="1"/>
  <c r="H211" i="1"/>
  <c r="F211" i="1"/>
  <c r="C211" i="1"/>
  <c r="F210" i="1"/>
  <c r="K209" i="1"/>
  <c r="F209" i="1"/>
  <c r="O207" i="1"/>
  <c r="N207" i="1"/>
  <c r="K207" i="1"/>
  <c r="H207" i="1"/>
  <c r="F207" i="1"/>
  <c r="C207" i="1"/>
  <c r="K206" i="1"/>
  <c r="F206" i="1"/>
  <c r="O204" i="1"/>
  <c r="N204" i="1"/>
  <c r="K204" i="1"/>
  <c r="H204" i="1"/>
  <c r="F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O175" i="1"/>
  <c r="N175" i="1"/>
  <c r="K175" i="1"/>
  <c r="H175" i="1"/>
  <c r="F175" i="1"/>
  <c r="C175" i="1"/>
  <c r="K174" i="1"/>
  <c r="F174" i="1"/>
  <c r="O172" i="1"/>
  <c r="N172" i="1"/>
  <c r="K172" i="1"/>
  <c r="F172" i="1"/>
  <c r="F171" i="1"/>
  <c r="K170" i="1"/>
  <c r="F170" i="1"/>
  <c r="D170" i="1"/>
  <c r="K169" i="1"/>
  <c r="F169" i="1"/>
  <c r="K168" i="1"/>
  <c r="F168" i="1"/>
  <c r="O166" i="1"/>
  <c r="N166" i="1"/>
  <c r="M166" i="1"/>
  <c r="K166" i="1"/>
  <c r="H166" i="1"/>
  <c r="F166" i="1"/>
  <c r="C166" i="1"/>
  <c r="K165" i="1"/>
  <c r="F165" i="1"/>
  <c r="K164" i="1"/>
  <c r="F164" i="1"/>
  <c r="K163" i="1"/>
  <c r="F163" i="1"/>
  <c r="K162" i="1"/>
  <c r="F162" i="1"/>
  <c r="O160" i="1"/>
  <c r="N160" i="1"/>
  <c r="K160" i="1"/>
  <c r="O153" i="1"/>
  <c r="N153" i="1"/>
  <c r="M153" i="1"/>
  <c r="K153" i="1"/>
  <c r="H153" i="1"/>
  <c r="F153" i="1"/>
  <c r="C153" i="1"/>
  <c r="F152" i="1"/>
  <c r="F151" i="1"/>
  <c r="F150" i="1"/>
  <c r="F149" i="1"/>
  <c r="K148" i="1"/>
  <c r="F148" i="1"/>
  <c r="O146" i="1"/>
  <c r="N146" i="1"/>
  <c r="K146" i="1"/>
  <c r="H146" i="1"/>
  <c r="F146" i="1"/>
  <c r="C146" i="1"/>
  <c r="F145" i="1"/>
  <c r="K144" i="1"/>
  <c r="F144" i="1"/>
  <c r="O142" i="1"/>
  <c r="N142" i="1"/>
  <c r="K142" i="1"/>
  <c r="H142" i="1"/>
  <c r="F142" i="1"/>
  <c r="C142" i="1"/>
  <c r="K141" i="1"/>
  <c r="F141" i="1"/>
  <c r="O139" i="1"/>
  <c r="N139" i="1"/>
  <c r="M139" i="1"/>
  <c r="K139" i="1"/>
  <c r="H139" i="1"/>
  <c r="F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O107" i="1"/>
  <c r="N107" i="1"/>
  <c r="K107" i="1"/>
  <c r="H107" i="1"/>
  <c r="F107" i="1"/>
  <c r="C107" i="1"/>
  <c r="F106" i="1"/>
  <c r="F105" i="1"/>
  <c r="K104" i="1"/>
  <c r="F104" i="1"/>
  <c r="K103" i="1"/>
  <c r="F103" i="1"/>
  <c r="O101" i="1"/>
  <c r="N101" i="1"/>
  <c r="K101" i="1"/>
  <c r="H101" i="1"/>
  <c r="F101" i="1"/>
  <c r="C101" i="1"/>
  <c r="K100" i="1"/>
  <c r="F100" i="1"/>
  <c r="O98" i="1"/>
  <c r="N98" i="1"/>
  <c r="K98" i="1"/>
  <c r="H98" i="1"/>
  <c r="F98" i="1"/>
  <c r="C98" i="1"/>
  <c r="F97" i="1"/>
  <c r="K96" i="1"/>
  <c r="F96" i="1"/>
  <c r="O94" i="1"/>
  <c r="N94" i="1"/>
  <c r="M94" i="1"/>
  <c r="K94" i="1"/>
  <c r="F94" i="1"/>
  <c r="K91" i="1"/>
  <c r="K90" i="1"/>
  <c r="O88" i="1"/>
  <c r="N88" i="1"/>
  <c r="K88" i="1"/>
  <c r="H88" i="1"/>
  <c r="F88" i="1"/>
  <c r="C88" i="1"/>
  <c r="F87" i="1"/>
  <c r="K86" i="1"/>
  <c r="F86" i="1"/>
  <c r="K85" i="1"/>
  <c r="F85" i="1"/>
  <c r="O83" i="1"/>
  <c r="N83" i="1"/>
  <c r="M83" i="1"/>
  <c r="K83" i="1"/>
  <c r="H83" i="1"/>
  <c r="F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O70" i="1"/>
  <c r="N70" i="1"/>
  <c r="K70" i="1"/>
  <c r="F70" i="1"/>
  <c r="O61" i="1"/>
  <c r="N61" i="1"/>
  <c r="K61" i="1"/>
  <c r="H61" i="1"/>
  <c r="F61" i="1"/>
  <c r="C61" i="1"/>
  <c r="K60" i="1"/>
  <c r="F60" i="1"/>
  <c r="O58" i="1"/>
  <c r="N58" i="1"/>
  <c r="K58" i="1"/>
  <c r="H58" i="1"/>
  <c r="F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O32" i="1"/>
  <c r="N32" i="1"/>
  <c r="K32" i="1"/>
  <c r="H32" i="1"/>
  <c r="F32" i="1"/>
  <c r="C32" i="1"/>
  <c r="F31" i="1"/>
  <c r="F30" i="1"/>
  <c r="K29" i="1"/>
  <c r="F29" i="1"/>
  <c r="O27" i="1"/>
  <c r="N27" i="1"/>
  <c r="M27" i="1"/>
  <c r="K27" i="1"/>
  <c r="H27" i="1"/>
  <c r="F27" i="1"/>
  <c r="C27" i="1"/>
  <c r="F26" i="1"/>
  <c r="F25" i="1"/>
  <c r="F24" i="1"/>
  <c r="K23" i="1"/>
  <c r="F23" i="1"/>
  <c r="K22" i="1"/>
  <c r="F22" i="1"/>
  <c r="M21" i="1"/>
  <c r="K21" i="1"/>
  <c r="F21" i="1"/>
  <c r="O19" i="1"/>
  <c r="N19" i="1"/>
  <c r="K19" i="1"/>
  <c r="H19" i="1"/>
  <c r="F19" i="1"/>
  <c r="C19" i="1"/>
  <c r="K18" i="1"/>
  <c r="F18" i="1"/>
  <c r="O16" i="1"/>
  <c r="N16" i="1"/>
  <c r="K16" i="1"/>
  <c r="H16" i="1"/>
  <c r="F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O6" i="1"/>
  <c r="N6" i="1"/>
  <c r="K6" i="1"/>
  <c r="H6" i="1"/>
  <c r="F6" i="1"/>
  <c r="C6" i="1"/>
  <c r="F5" i="1"/>
  <c r="K4" i="1"/>
  <c r="F4" i="1"/>
  <c r="K3" i="1"/>
  <c r="F3" i="1"/>
  <c r="K2" i="1"/>
  <c r="F2" i="1"/>
  <c r="F264" i="25"/>
  <c r="C264" i="25"/>
  <c r="K264" i="25"/>
  <c r="H264" i="25"/>
  <c r="K156" i="49"/>
  <c r="H156" i="49"/>
  <c r="F156" i="49"/>
  <c r="H30" i="49"/>
  <c r="F30" i="49"/>
  <c r="M156" i="49"/>
  <c r="C30" i="49"/>
  <c r="C156" i="49"/>
  <c r="M30" i="49"/>
  <c r="K30" i="49"/>
  <c r="F29" i="51"/>
  <c r="C29" i="51"/>
  <c r="M29" i="51"/>
  <c r="K29" i="51"/>
  <c r="H29" i="51"/>
  <c r="K19" i="71"/>
  <c r="H19" i="71"/>
  <c r="K19" i="70"/>
  <c r="H19" i="70"/>
  <c r="Q5" i="26" l="1"/>
  <c r="Q3" i="26"/>
  <c r="Q6" i="26" s="1"/>
  <c r="Q9" i="26"/>
  <c r="Q7" i="26"/>
  <c r="M33" i="26"/>
  <c r="Q10" i="26" s="1"/>
  <c r="Q9" i="30"/>
  <c r="Q3" i="30"/>
  <c r="Q6" i="30" s="1"/>
  <c r="Q5" i="30"/>
  <c r="Q8" i="30"/>
  <c r="Q7" i="30" s="1"/>
  <c r="Q8" i="32"/>
  <c r="Q7" i="32" s="1"/>
  <c r="Q3" i="32"/>
  <c r="Q6" i="32" s="1"/>
  <c r="Q5" i="32"/>
  <c r="Q9" i="32"/>
  <c r="M104" i="49"/>
  <c r="Q10" i="49" s="1"/>
  <c r="Q3" i="49"/>
  <c r="Q6" i="49" s="1"/>
  <c r="Q9" i="49"/>
  <c r="Q5" i="49"/>
  <c r="Q8" i="49"/>
  <c r="Q7" i="49" s="1"/>
  <c r="Q9" i="44"/>
  <c r="Q3" i="44"/>
  <c r="Q6" i="44" s="1"/>
  <c r="Q5" i="44"/>
  <c r="M145" i="51"/>
  <c r="Q10" i="51" s="1"/>
  <c r="Q8" i="51"/>
  <c r="Q9" i="51" s="1"/>
  <c r="Q8" i="70"/>
  <c r="Q7" i="70" s="1"/>
  <c r="Q5" i="70"/>
  <c r="Q3" i="70"/>
  <c r="Q6" i="70" s="1"/>
  <c r="Q2" i="25"/>
  <c r="Q8" i="25" s="1"/>
  <c r="Q7" i="25" s="1"/>
  <c r="Q3" i="25"/>
  <c r="Q6" i="25" s="1"/>
  <c r="Q5" i="25"/>
  <c r="Q5" i="71"/>
  <c r="Q8" i="71"/>
  <c r="Q7" i="71" s="1"/>
  <c r="Q3" i="71"/>
  <c r="Q6" i="71" s="1"/>
  <c r="W362" i="38"/>
  <c r="N251" i="1"/>
  <c r="Q7" i="31"/>
  <c r="Q9" i="40"/>
  <c r="Q9" i="53"/>
  <c r="Q9" i="16"/>
  <c r="Q9" i="75"/>
  <c r="Q9" i="61"/>
  <c r="Q7" i="61"/>
  <c r="Q9" i="45"/>
  <c r="Q9" i="76"/>
  <c r="Q9" i="50"/>
  <c r="Q9" i="72"/>
  <c r="Q9" i="7"/>
  <c r="Q9" i="68"/>
  <c r="Q9" i="69"/>
  <c r="Q9" i="57"/>
  <c r="Q7" i="51" l="1"/>
  <c r="Q9" i="71"/>
  <c r="Q9" i="70"/>
  <c r="Q9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<sst xmlns="http://schemas.openxmlformats.org/spreadsheetml/2006/main" count="5520" uniqueCount="719">
  <si>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</si>
  <si>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</si>
  <si>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</si>
  <si>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</si>
  <si>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</si>
  <si>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</si>
  <si>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</si>
  <si>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</si>
  <si>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</si>
  <si>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</si>
  <si>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</si>
  <si>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</si>
  <si>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</si>
  <si>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</si>
  <si>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</si>
  <si>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</si>
  <si>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</si>
  <si>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</si>
  <si>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</si>
  <si>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</si>
  <si>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</si>
  <si>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</si>
  <si>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</si>
  <si>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</si>
  <si>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</si>
  <si>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</si>
  <si>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</si>
  <si>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</si>
  <si>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</si>
  <si>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</si>
  <si>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</si>
  <si>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</si>
  <si>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</si>
  <si>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</si>
  <si>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</si>
  <si>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</si>
  <si>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</si>
  <si>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</si>
  <si>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</si>
  <si>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</si>
  <si>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</si>
  <si>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</si>
  <si>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</si>
  <si>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</si>
  <si>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</si>
  <si>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</si>
  <si>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</si>
  <si>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</si>
  <si>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</si>
  <si>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</si>
  <si>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</si>
  <si>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</si>
  <si>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</si>
  <si>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</si>
  <si>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</si>
  <si>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</si>
  <si>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</si>
  <si>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</si>
  <si>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</si>
  <si>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</si>
  <si>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</si>
  <si>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</si>
  <si>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</si>
  <si>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</si>
  <si>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</si>
  <si>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</si>
  <si>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</si>
  <si>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</si>
  <si>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</si>
  <si>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</si>
  <si>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</si>
  <si>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</si>
  <si>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</si>
  <si>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</si>
  <si>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</si>
  <si>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</si>
  <si>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</si>
  <si>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</si>
  <si>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</si>
  <si>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</si>
  <si>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</si>
  <si>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</si>
  <si>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</si>
  <si>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</si>
  <si>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</si>
  <si>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</si>
  <si>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</si>
  <si>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</si>
  <si>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</si>
  <si>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</si>
  <si>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</si>
  <si>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</si>
  <si>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</si>
  <si>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</si>
  <si>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</si>
  <si>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</si>
  <si>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</si>
  <si>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</si>
  <si>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</si>
  <si>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</si>
  <si>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</si>
  <si>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</si>
  <si>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</si>
  <si>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</si>
  <si>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</si>
  <si>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</si>
  <si>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</si>
  <si>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</si>
  <si>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</si>
  <si>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</si>
  <si>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</si>
  <si>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</si>
  <si>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</si>
  <si>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</si>
  <si>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</si>
  <si>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</si>
  <si>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</si>
  <si>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</si>
  <si>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</si>
  <si>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</si>
  <si>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</si>
  <si>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</si>
  <si>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</si>
  <si>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</si>
  <si>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</si>
  <si>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</si>
  <si>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</si>
  <si>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</si>
  <si>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</si>
  <si>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</si>
  <si>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</si>
  <si>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</si>
  <si>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</si>
  <si>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</si>
  <si>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</si>
  <si>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</si>
  <si>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</si>
  <si>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</si>
  <si>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</si>
  <si>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</si>
  <si>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</si>
  <si>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</si>
  <si>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</si>
  <si>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</si>
  <si>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</si>
  <si>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</si>
  <si>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</si>
  <si>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</si>
  <si>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</si>
  <si>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</si>
  <si>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</si>
  <si>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</si>
  <si>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</si>
  <si>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</si>
  <si>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</si>
  <si>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</si>
  <si>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</si>
  <si>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</si>
  <si>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</si>
  <si>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</si>
  <si>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</si>
  <si>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</si>
  <si>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</si>
  <si>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</si>
  <si>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</si>
  <si>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</si>
  <si>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</si>
  <si>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</si>
  <si>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</si>
  <si>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</si>
  <si>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</si>
  <si>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</si>
  <si>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</si>
  <si>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</si>
  <si>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</si>
  <si>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</si>
  <si>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</si>
  <si>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</si>
  <si>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</si>
  <si>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</si>
  <si>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</si>
  <si>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</si>
  <si>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</si>
  <si>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</si>
  <si>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</si>
  <si>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</si>
  <si>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</si>
  <si>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</si>
  <si>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</si>
  <si>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</si>
  <si>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</si>
  <si>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</si>
  <si>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</si>
  <si>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</si>
  <si>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</si>
  <si>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</si>
  <si>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</si>
  <si>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</si>
  <si>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</si>
  <si>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</si>
  <si>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</si>
  <si>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</si>
  <si>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</si>
  <si>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</si>
  <si>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</si>
  <si>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</si>
  <si>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</si>
  <si>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</si>
  <si>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</si>
  <si>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</si>
  <si>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</si>
  <si>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</si>
  <si>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</si>
  <si>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</si>
  <si>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</si>
  <si>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</si>
  <si>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</si>
  <si>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</si>
  <si>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</si>
  <si>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</si>
  <si>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</si>
  <si>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</si>
  <si>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</si>
  <si>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</si>
  <si>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</si>
  <si>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</si>
  <si>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</si>
  <si>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</si>
  <si>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</si>
  <si>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</si>
  <si>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</si>
  <si>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</si>
  <si>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</si>
  <si>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</si>
  <si>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</si>
  <si>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</si>
  <si>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</si>
  <si>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</si>
  <si>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</si>
  <si>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</si>
  <si>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</si>
  <si>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</si>
  <si>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</si>
  <si>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</si>
  <si>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</si>
  <si>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</si>
  <si>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</si>
  <si>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</si>
  <si>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</si>
  <si>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</si>
  <si>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</si>
  <si>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</si>
  <si>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</si>
  <si>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</si>
  <si>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</si>
  <si>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</si>
  <si>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</si>
  <si>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</si>
  <si>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</si>
  <si>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</si>
  <si>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</si>
  <si>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</si>
  <si>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</si>
  <si>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</si>
  <si>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</si>
  <si>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</si>
  <si>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</si>
  <si>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</si>
  <si>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</si>
  <si>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</si>
  <si>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</si>
  <si>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</si>
  <si>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</si>
  <si>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</si>
  <si>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</si>
  <si>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</si>
  <si>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</si>
  <si>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</si>
  <si>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</si>
  <si>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</si>
  <si>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</si>
  <si>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</si>
  <si>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</si>
  <si>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</si>
  <si>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</si>
  <si>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</si>
  <si>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</si>
  <si>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</si>
  <si>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</si>
  <si>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</si>
  <si>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</si>
  <si>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</si>
  <si>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</si>
  <si>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</si>
  <si>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</si>
  <si>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</si>
  <si>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</si>
  <si>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</si>
  <si>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</si>
  <si>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</si>
  <si>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</si>
  <si>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</si>
  <si>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</si>
  <si>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</si>
  <si>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</si>
  <si>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</si>
  <si>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</si>
  <si>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</si>
  <si>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</si>
  <si>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</si>
  <si>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</si>
  <si>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</si>
  <si>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</si>
  <si>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</si>
  <si>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</si>
  <si>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</si>
  <si>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</si>
  <si>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</si>
  <si>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</si>
  <si>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</si>
  <si>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</si>
  <si>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</si>
  <si>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</si>
  <si>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</si>
  <si>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</si>
  <si>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</si>
  <si>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</si>
  <si>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</si>
  <si>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</si>
  <si>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</si>
  <si>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</si>
  <si>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</si>
  <si>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</si>
  <si>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</si>
  <si>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</si>
  <si>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</si>
  <si>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</si>
  <si>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</si>
  <si>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</si>
  <si>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</si>
  <si>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</si>
  <si>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</si>
  <si>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</si>
  <si>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</si>
  <si>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</si>
  <si>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</si>
  <si>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</si>
  <si>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</si>
  <si>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</si>
  <si>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</si>
  <si>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</si>
  <si>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</si>
  <si>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</si>
  <si>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</si>
  <si>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</si>
  <si>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</si>
  <si>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</si>
  <si>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</si>
  <si>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</si>
  <si>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</si>
  <si>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</si>
  <si>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</si>
  <si>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</si>
  <si>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</si>
  <si>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</si>
  <si>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</si>
  <si>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</si>
  <si>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</si>
  <si>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</si>
  <si>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</si>
  <si>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</si>
  <si>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</si>
  <si>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</si>
  <si>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</si>
  <si>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</si>
  <si>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</si>
  <si>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</si>
  <si>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</si>
  <si>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</si>
  <si>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</si>
  <si>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</si>
  <si>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</si>
  <si>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</si>
  <si>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</si>
  <si>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</si>
  <si>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</si>
  <si>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</si>
  <si>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</si>
  <si>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</si>
  <si>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</si>
  <si>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</si>
  <si>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</si>
  <si>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</si>
  <si>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</si>
  <si>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</si>
  <si>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</si>
  <si>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</si>
  <si>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</si>
  <si>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</si>
  <si>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</si>
  <si>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</si>
  <si>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</si>
  <si>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</si>
  <si>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</si>
  <si>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</si>
  <si>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</si>
  <si>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</si>
  <si>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</si>
  <si>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</si>
  <si>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</si>
  <si>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</si>
  <si>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</si>
  <si>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</si>
  <si>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</si>
  <si>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</si>
  <si>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</si>
  <si>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</si>
  <si>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</si>
  <si>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</si>
  <si>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</si>
  <si>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</si>
  <si>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</si>
  <si>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</si>
  <si>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</si>
  <si>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</si>
  <si>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</si>
  <si>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</si>
  <si>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</si>
  <si>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</si>
  <si>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</si>
  <si>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</si>
  <si>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</si>
  <si>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</si>
  <si>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</si>
  <si>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</si>
  <si>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</si>
  <si>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</si>
  <si>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</si>
  <si>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</si>
  <si>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</si>
  <si>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</si>
  <si>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</si>
  <si>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</si>
  <si>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</si>
  <si>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</si>
  <si>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</si>
  <si>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</si>
  <si>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</si>
  <si>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</si>
  <si>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</si>
  <si>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</si>
  <si>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</si>
  <si>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</si>
  <si>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</si>
  <si>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</si>
  <si>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</si>
  <si>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</si>
  <si>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</si>
  <si>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</si>
  <si>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</si>
  <si>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</si>
  <si>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</si>
  <si>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</si>
  <si>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</si>
  <si>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</si>
  <si>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</si>
  <si>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</si>
  <si>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</si>
  <si>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</si>
  <si>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</si>
  <si>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</si>
  <si>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</si>
  <si>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</si>
  <si>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</si>
  <si>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</si>
  <si>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</si>
  <si>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</si>
  <si>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</si>
  <si>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</si>
  <si>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</si>
  <si>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</si>
  <si>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</si>
  <si>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</si>
  <si>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</si>
  <si>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</si>
  <si>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</si>
  <si>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</si>
  <si>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</si>
  <si>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</si>
  <si>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</si>
  <si>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</si>
  <si>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0.50 (0.71%)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</si>
  <si>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</si>
  <si>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</si>
  <si>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</si>
  <si>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</si>
  <si>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</si>
  <si>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</si>
  <si>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</si>
  <si>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</si>
  <si>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</si>
  <si>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39.95 - 65.56</t>
  </si>
  <si>
    <t>22-Feb-17NCLH Earnings announcement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</si>
  <si>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</si>
  <si>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</si>
  <si>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</si>
  <si>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</si>
  <si>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</si>
  <si>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</si>
  <si>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</si>
  <si>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</si>
  <si>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</si>
  <si>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</si>
  <si>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</si>
  <si>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2.40 (3.65%)</t>
  </si>
  <si>
    <t>1-Mar-17AVGO Earnings announcement</t>
  </si>
  <si>
    <t>3.31 x 1000</t>
  </si>
  <si>
    <t>28.64 - 46.45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</si>
  <si>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</si>
  <si>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</si>
  <si>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</si>
  <si>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</si>
  <si>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</si>
  <si>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</si>
  <si>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</si>
  <si>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</si>
  <si>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ou</t>
  </si>
  <si>
    <t>75,   50</t>
  </si>
  <si>
    <t>2-Mar-17SWHC Earnings announcement</t>
  </si>
  <si>
    <t>600,   400</t>
  </si>
  <si>
    <t>288.60 x 100</t>
  </si>
  <si>
    <t>289.00 x 900</t>
  </si>
  <si>
    <t>287.76 - 291.90</t>
  </si>
  <si>
    <t>62.40B</t>
  </si>
  <si>
    <t>42.15 x 100</t>
  </si>
  <si>
    <t>42.27 x 2200</t>
  </si>
  <si>
    <t>41.78 - 42.33</t>
  </si>
  <si>
    <t>22.50B</t>
  </si>
  <si>
    <t>72.86 - 74.78</t>
  </si>
  <si>
    <t>5.14B</t>
  </si>
  <si>
    <t>1.04 (1.41%)</t>
  </si>
  <si>
    <t>135.61 x 100</t>
  </si>
  <si>
    <t>135.72 x 2200</t>
  </si>
  <si>
    <t>135.10 - 135.83</t>
  </si>
  <si>
    <t>89.47 - 136.27</t>
  </si>
  <si>
    <t>712.06B</t>
  </si>
  <si>
    <t>2.28 (1.68%)</t>
  </si>
  <si>
    <t>78.90 - 79.78</t>
  </si>
  <si>
    <t>53.56 - 80.10</t>
  </si>
  <si>
    <t>72.95B</t>
  </si>
  <si>
    <t>1.28 (1.61%)</t>
  </si>
  <si>
    <t>16-Mar-17DG Earnings announcement</t>
  </si>
  <si>
    <t>75.91 - 77.69</t>
  </si>
  <si>
    <t>21.46B</t>
  </si>
  <si>
    <t>1.00 (1.29%)</t>
  </si>
  <si>
    <t>24.15 x 100</t>
  </si>
  <si>
    <t>30.97 - 31.41</t>
  </si>
  <si>
    <t>4.46B</t>
  </si>
  <si>
    <t>20.12 x 100</t>
  </si>
  <si>
    <t>30.45 x 200</t>
  </si>
  <si>
    <t>30.16 - 30.51</t>
  </si>
  <si>
    <t>55.95B</t>
  </si>
  <si>
    <t>0.36 (1.19%)</t>
  </si>
  <si>
    <t>55.58 - 57.35</t>
  </si>
  <si>
    <t>35.42 - 58.06</t>
  </si>
  <si>
    <t>35.27B</t>
  </si>
  <si>
    <t>0.40 (0.70%)</t>
  </si>
  <si>
    <t>35.38 - 35.77</t>
  </si>
  <si>
    <t>17.03B</t>
  </si>
  <si>
    <t>54.08 - 54.72</t>
  </si>
  <si>
    <t>91.23B</t>
  </si>
  <si>
    <t>1.56 (2.86%)</t>
  </si>
  <si>
    <t>62.10 x 1000</t>
  </si>
  <si>
    <t>62.36 x 500</t>
  </si>
  <si>
    <t>62.00 - 63.87</t>
  </si>
  <si>
    <t>10.80B</t>
  </si>
  <si>
    <t>79.32 - 79.99</t>
  </si>
  <si>
    <t>84.55B</t>
  </si>
  <si>
    <t>2.00 (2.51%)</t>
  </si>
  <si>
    <t>15.93 - 16.26</t>
  </si>
  <si>
    <t>6.66 - 19.28</t>
  </si>
  <si>
    <t>13.75B</t>
  </si>
  <si>
    <t>0.20 (1.23%)</t>
  </si>
  <si>
    <t>33.77 - 34.54</t>
  </si>
  <si>
    <t>31.91B</t>
  </si>
  <si>
    <t>0.48 (1.41%)</t>
  </si>
  <si>
    <t>12.42 - 12.58</t>
  </si>
  <si>
    <t>49.45B</t>
  </si>
  <si>
    <t>0.60 (4.77%)</t>
  </si>
  <si>
    <t>118.05 - 118.90</t>
  </si>
  <si>
    <t>102.97 - 126.07</t>
  </si>
  <si>
    <t>323.36B</t>
  </si>
  <si>
    <t>3.20 (2.69%)</t>
  </si>
  <si>
    <t>11.29 - 11.56</t>
  </si>
  <si>
    <t>4.12B</t>
  </si>
  <si>
    <t>89.25 - 90.10</t>
  </si>
  <si>
    <t>19.44B</t>
  </si>
  <si>
    <t>55.86 - 56.80</t>
  </si>
  <si>
    <t>93.89B</t>
  </si>
  <si>
    <t>0.72 (1.27%)</t>
  </si>
  <si>
    <t>32.76 - 33.60</t>
  </si>
  <si>
    <t>22.77 - 34.36</t>
  </si>
  <si>
    <t>11.76B</t>
  </si>
  <si>
    <t>0.60 (1.79%)</t>
  </si>
  <si>
    <t>49.71 - 49.92</t>
  </si>
  <si>
    <t>23.32 x 900</t>
  </si>
  <si>
    <t>23.35 x 7300</t>
  </si>
  <si>
    <t>23.01 - 23.38</t>
  </si>
  <si>
    <t>25.74B</t>
  </si>
  <si>
    <t>51.93 - 53.36</t>
  </si>
  <si>
    <t>33.76 - 58.86</t>
  </si>
  <si>
    <t>21.44B</t>
  </si>
  <si>
    <t>1.85 (3.55%)</t>
  </si>
  <si>
    <t>36.35 x 5600</t>
  </si>
  <si>
    <t>36.43 x 200</t>
  </si>
  <si>
    <t>36.10 - 36.48</t>
  </si>
  <si>
    <t>28.38 - 38.45</t>
  </si>
  <si>
    <t>172.88B</t>
  </si>
  <si>
    <t>1.04 (2.85%)</t>
  </si>
  <si>
    <t>50.80 - 51.86</t>
  </si>
  <si>
    <t>16.23B</t>
  </si>
  <si>
    <t>1.00 (1.93%)</t>
  </si>
  <si>
    <t>121.77 - 123.18</t>
  </si>
  <si>
    <t>72.01 - 123.42</t>
  </si>
  <si>
    <t>35.67B</t>
  </si>
  <si>
    <t>2.44 (1.99%)</t>
  </si>
  <si>
    <t>47.20 x 500</t>
  </si>
  <si>
    <t>47.57 x 300</t>
  </si>
  <si>
    <t>47.27 - 47.85</t>
  </si>
  <si>
    <t>10.83B</t>
  </si>
  <si>
    <t>233.93 - 235.09</t>
  </si>
  <si>
    <t>189.32 - 235.16</t>
  </si>
  <si>
    <t>96.35 x 400</t>
  </si>
  <si>
    <t>97.89 x 100</t>
  </si>
  <si>
    <t>91.92 - 96.67</t>
  </si>
  <si>
    <t>57.11 - 96.67</t>
  </si>
  <si>
    <t>17.82B</t>
  </si>
  <si>
    <t>1.12 (1.16%)</t>
  </si>
  <si>
    <t>71.16 - 71.66</t>
  </si>
  <si>
    <t>55.27 - 71.83</t>
  </si>
  <si>
    <t>54.40B</t>
  </si>
  <si>
    <t>57.45 - 58.10</t>
  </si>
  <si>
    <t>43.55 - 59.01</t>
  </si>
  <si>
    <t>291.38B</t>
  </si>
  <si>
    <t>1.52 (2.62%)</t>
  </si>
  <si>
    <t>35.79 - 36.61</t>
  </si>
  <si>
    <t>6.66B</t>
  </si>
  <si>
    <t>22.56 - 24.12</t>
  </si>
  <si>
    <t>2.97B</t>
  </si>
  <si>
    <t>33.31 - 34.15</t>
  </si>
  <si>
    <t>7.95B</t>
  </si>
  <si>
    <t>1.20 (3.52%)</t>
  </si>
  <si>
    <t>64.92 - 65.90</t>
  </si>
  <si>
    <t>36.95B</t>
  </si>
  <si>
    <t>46.53 - 47.24</t>
  </si>
  <si>
    <t>36.72 - 55.45</t>
  </si>
  <si>
    <t>0.76 (1.63%)</t>
  </si>
  <si>
    <t>37.81 - 38.44</t>
  </si>
  <si>
    <t>6.22B</t>
  </si>
  <si>
    <t>80.08 - 80.48</t>
  </si>
  <si>
    <t>62.78 - 80.82</t>
  </si>
  <si>
    <t>29.44B</t>
  </si>
  <si>
    <t>1.36 (1.69%)</t>
  </si>
  <si>
    <t>210.41 x 300</t>
  </si>
  <si>
    <t>210.43 x 200</t>
  </si>
  <si>
    <t>206.82 - 210.41</t>
  </si>
  <si>
    <t>125.41 - 210.41</t>
  </si>
  <si>
    <t>88.75B</t>
  </si>
  <si>
    <t>4.08 (1.94%)</t>
  </si>
  <si>
    <t>79.56 - 80.78</t>
  </si>
  <si>
    <t>25.46B</t>
  </si>
  <si>
    <t>1.80 (2.22%)</t>
  </si>
  <si>
    <t>50.19 - 51.23</t>
  </si>
  <si>
    <t>37.29B</t>
  </si>
  <si>
    <t>0.81 (1.58%)</t>
  </si>
  <si>
    <t>35.17 - 36.01</t>
  </si>
  <si>
    <t>35.73B</t>
  </si>
  <si>
    <t>1.36 (3.86%)</t>
  </si>
  <si>
    <t>109.52 - 110.50</t>
  </si>
  <si>
    <t>174.03B</t>
  </si>
  <si>
    <t>1.56 (1.42%)</t>
  </si>
  <si>
    <t>3.28 x 5000</t>
  </si>
  <si>
    <t>3.23 - 3.30</t>
  </si>
  <si>
    <t>3.86B</t>
  </si>
  <si>
    <t>0.42 (12.77%)</t>
  </si>
  <si>
    <t>69.87 x 100</t>
  </si>
  <si>
    <t>70.25 x 300</t>
  </si>
  <si>
    <t>69.71 - 70.79</t>
  </si>
  <si>
    <t>91.50B</t>
  </si>
  <si>
    <t>2.08 (2.98%)</t>
  </si>
  <si>
    <t>69.74 - 70.40</t>
  </si>
  <si>
    <t>45.31 - 71.46</t>
  </si>
  <si>
    <t>4.32B</t>
  </si>
  <si>
    <t>0.125 Dividend</t>
  </si>
  <si>
    <t>58.70 - 60.18</t>
  </si>
  <si>
    <t>58.19 - 72.95</t>
  </si>
  <si>
    <t>34.35B</t>
  </si>
  <si>
    <t>1.92 (3.24%)</t>
  </si>
  <si>
    <t>36.41 - 37.90</t>
  </si>
  <si>
    <t>55.75B</t>
  </si>
  <si>
    <t>1.52 (4.08%)</t>
  </si>
  <si>
    <t>157.38 - 159.30</t>
  </si>
  <si>
    <t>127.65 - 160.68</t>
  </si>
  <si>
    <t>62.67B</t>
  </si>
  <si>
    <t>0.60 (0.38%)</t>
  </si>
  <si>
    <t>43.70 - 44.60</t>
  </si>
  <si>
    <t>3.46B</t>
  </si>
  <si>
    <t>1.04 (2.34%)</t>
  </si>
  <si>
    <t>111.61 - 112.33</t>
  </si>
  <si>
    <t>88.87 - 112.83</t>
  </si>
  <si>
    <t>90.38B</t>
  </si>
  <si>
    <t>2.64 (2.35%)</t>
  </si>
  <si>
    <t>156.49 - 160.16</t>
  </si>
  <si>
    <t>117.83 - 164.97</t>
  </si>
  <si>
    <t>149.92B</t>
  </si>
  <si>
    <t>2.50 (1.59%)</t>
  </si>
  <si>
    <t>0.625 Dividend</t>
  </si>
  <si>
    <t>74.60 - 75.97</t>
  </si>
  <si>
    <t>24.10B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</si>
</sst>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8" fontId="0" fillId="7" borderId="0" xfId="0" applyNumberFormat="1" applyFill="1"/>
    <xf numFmtId="168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7"/>
      <tableStyleElement type="headerRow" dxfId="110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96768"/>
        <c:axId val="511295984"/>
      </c:scatterChart>
      <c:valAx>
        <c:axId val="5112967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95984"/>
        <c:crosses val="autoZero"/>
        <c:crossBetween val="midCat"/>
      </c:valAx>
      <c:valAx>
        <c:axId val="5112959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9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97552"/>
        <c:axId val="511297944"/>
      </c:scatterChart>
      <c:valAx>
        <c:axId val="511297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97944"/>
        <c:crosses val="autoZero"/>
        <c:crossBetween val="midCat"/>
      </c:valAx>
      <c:valAx>
        <c:axId val="5112979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9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98728"/>
        <c:axId val="511299120"/>
      </c:scatterChart>
      <c:valAx>
        <c:axId val="511298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99120"/>
        <c:crosses val="autoZero"/>
        <c:crossBetween val="midCat"/>
      </c:valAx>
      <c:valAx>
        <c:axId val="5112991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98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1472"/>
        <c:axId val="511301864"/>
      </c:scatterChart>
      <c:valAx>
        <c:axId val="511301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1864"/>
        <c:crosses val="autoZero"/>
        <c:crossBetween val="midCat"/>
      </c:valAx>
      <c:valAx>
        <c:axId val="5113018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2648"/>
        <c:axId val="511303040"/>
      </c:scatterChart>
      <c:valAx>
        <c:axId val="511302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3040"/>
        <c:crosses val="autoZero"/>
        <c:crossBetween val="midCat"/>
      </c:valAx>
      <c:valAx>
        <c:axId val="51130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2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0688"/>
        <c:axId val="511300296"/>
      </c:scatterChart>
      <c:valAx>
        <c:axId val="511300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0296"/>
        <c:crosses val="autoZero"/>
        <c:crossBetween val="midCat"/>
      </c:valAx>
      <c:valAx>
        <c:axId val="5113002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3824"/>
        <c:axId val="511304216"/>
      </c:scatterChart>
      <c:valAx>
        <c:axId val="511303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4216"/>
        <c:crosses val="autoZero"/>
        <c:crossBetween val="midCat"/>
      </c:valAx>
      <c:valAx>
        <c:axId val="511304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38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288.94</c:v>
                </c:pt>
                <c:pt idx="1">
                  <c:v>290.13</c:v>
                </c:pt>
                <c:pt idx="2">
                  <c:v>292.64</c:v>
                </c:pt>
                <c:pt idx="3">
                  <c:v>285.14</c:v>
                </c:pt>
                <c:pt idx="4">
                  <c:v>278.91000000000003</c:v>
                </c:pt>
                <c:pt idx="5">
                  <c:v>274.76</c:v>
                </c:pt>
                <c:pt idx="6">
                  <c:v>270.44</c:v>
                </c:pt>
                <c:pt idx="7">
                  <c:v>268.74</c:v>
                </c:pt>
                <c:pt idx="8">
                  <c:v>266.11</c:v>
                </c:pt>
                <c:pt idx="9">
                  <c:v>264.91000000000003</c:v>
                </c:pt>
                <c:pt idx="10">
                  <c:v>264.67</c:v>
                </c:pt>
                <c:pt idx="11">
                  <c:v>264.23</c:v>
                </c:pt>
                <c:pt idx="12">
                  <c:v>281.69</c:v>
                </c:pt>
                <c:pt idx="13">
                  <c:v>277.24</c:v>
                </c:pt>
                <c:pt idx="14">
                  <c:v>276.06</c:v>
                </c:pt>
                <c:pt idx="15">
                  <c:v>278.20999999999998</c:v>
                </c:pt>
                <c:pt idx="16">
                  <c:v>278.89</c:v>
                </c:pt>
                <c:pt idx="17">
                  <c:v>273.24</c:v>
                </c:pt>
                <c:pt idx="18">
                  <c:v>273.82</c:v>
                </c:pt>
                <c:pt idx="19">
                  <c:v>276.02</c:v>
                </c:pt>
                <c:pt idx="20">
                  <c:v>280.66000000000003</c:v>
                </c:pt>
                <c:pt idx="21">
                  <c:v>280.35000000000002</c:v>
                </c:pt>
                <c:pt idx="22">
                  <c:v>283.61</c:v>
                </c:pt>
                <c:pt idx="23">
                  <c:v>283.01</c:v>
                </c:pt>
                <c:pt idx="24">
                  <c:v>284.75</c:v>
                </c:pt>
                <c:pt idx="25">
                  <c:v>287.77</c:v>
                </c:pt>
                <c:pt idx="26">
                  <c:v>287.11</c:v>
                </c:pt>
                <c:pt idx="27">
                  <c:v>297.79000000000002</c:v>
                </c:pt>
                <c:pt idx="28">
                  <c:v>299.02</c:v>
                </c:pt>
                <c:pt idx="29">
                  <c:v>295</c:v>
                </c:pt>
                <c:pt idx="30">
                  <c:v>293.57</c:v>
                </c:pt>
                <c:pt idx="31">
                  <c:v>294.05</c:v>
                </c:pt>
                <c:pt idx="32">
                  <c:v>291.70999999999998</c:v>
                </c:pt>
                <c:pt idx="33">
                  <c:v>283.58</c:v>
                </c:pt>
                <c:pt idx="34">
                  <c:v>287.02999999999997</c:v>
                </c:pt>
                <c:pt idx="35">
                  <c:v>289.25</c:v>
                </c:pt>
                <c:pt idx="36">
                  <c:v>291.12</c:v>
                </c:pt>
                <c:pt idx="37">
                  <c:v>287.52999999999997</c:v>
                </c:pt>
                <c:pt idx="38">
                  <c:v>283.07</c:v>
                </c:pt>
                <c:pt idx="39">
                  <c:v>283.11</c:v>
                </c:pt>
                <c:pt idx="40">
                  <c:v>285.58999999999997</c:v>
                </c:pt>
                <c:pt idx="41">
                  <c:v>278.77</c:v>
                </c:pt>
                <c:pt idx="42">
                  <c:v>286.39999999999998</c:v>
                </c:pt>
                <c:pt idx="43">
                  <c:v>286.97000000000003</c:v>
                </c:pt>
                <c:pt idx="44">
                  <c:v>286.25</c:v>
                </c:pt>
                <c:pt idx="45">
                  <c:v>287.38</c:v>
                </c:pt>
                <c:pt idx="46">
                  <c:v>286.49</c:v>
                </c:pt>
                <c:pt idx="47">
                  <c:v>287.77</c:v>
                </c:pt>
                <c:pt idx="48">
                  <c:v>289.54000000000002</c:v>
                </c:pt>
                <c:pt idx="49">
                  <c:v>285.3</c:v>
                </c:pt>
                <c:pt idx="50">
                  <c:v>291.16000000000003</c:v>
                </c:pt>
                <c:pt idx="51">
                  <c:v>290.22000000000003</c:v>
                </c:pt>
                <c:pt idx="52">
                  <c:v>297.19</c:v>
                </c:pt>
                <c:pt idx="53">
                  <c:v>295.77999999999997</c:v>
                </c:pt>
                <c:pt idx="54">
                  <c:v>294.07</c:v>
                </c:pt>
                <c:pt idx="55">
                  <c:v>302.77</c:v>
                </c:pt>
                <c:pt idx="56">
                  <c:v>303.77999999999997</c:v>
                </c:pt>
                <c:pt idx="57">
                  <c:v>305.2</c:v>
                </c:pt>
                <c:pt idx="58">
                  <c:v>305.93</c:v>
                </c:pt>
                <c:pt idx="59">
                  <c:v>318.11</c:v>
                </c:pt>
                <c:pt idx="60">
                  <c:v>318.32</c:v>
                </c:pt>
                <c:pt idx="61">
                  <c:v>317</c:v>
                </c:pt>
                <c:pt idx="62">
                  <c:v>319.3</c:v>
                </c:pt>
                <c:pt idx="63">
                  <c:v>317.64999999999998</c:v>
                </c:pt>
                <c:pt idx="64">
                  <c:v>322.58</c:v>
                </c:pt>
                <c:pt idx="65">
                  <c:v>321.49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6176"/>
        <c:axId val="511306568"/>
      </c:lineChart>
      <c:dateAx>
        <c:axId val="51130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6568"/>
        <c:crosses val="autoZero"/>
        <c:auto val="1"/>
        <c:lblOffset val="100"/>
        <c:baseTimeUnit val="days"/>
      </c:dateAx>
      <c:valAx>
        <c:axId val="5113065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42.05</c:v>
                </c:pt>
                <c:pt idx="1">
                  <c:v>42</c:v>
                </c:pt>
                <c:pt idx="2">
                  <c:v>42.44</c:v>
                </c:pt>
                <c:pt idx="3">
                  <c:v>40.75</c:v>
                </c:pt>
                <c:pt idx="4">
                  <c:v>39.78</c:v>
                </c:pt>
                <c:pt idx="5">
                  <c:v>39.31</c:v>
                </c:pt>
                <c:pt idx="6">
                  <c:v>39.299999999999997</c:v>
                </c:pt>
                <c:pt idx="7">
                  <c:v>39.19</c:v>
                </c:pt>
                <c:pt idx="8">
                  <c:v>39.39</c:v>
                </c:pt>
                <c:pt idx="9">
                  <c:v>39.979999999999997</c:v>
                </c:pt>
                <c:pt idx="10">
                  <c:v>39.21</c:v>
                </c:pt>
                <c:pt idx="11">
                  <c:v>39</c:v>
                </c:pt>
                <c:pt idx="12">
                  <c:v>38.659999999999997</c:v>
                </c:pt>
                <c:pt idx="13">
                  <c:v>38.049999999999997</c:v>
                </c:pt>
                <c:pt idx="14">
                  <c:v>36.340000000000003</c:v>
                </c:pt>
                <c:pt idx="15">
                  <c:v>36.659999999999997</c:v>
                </c:pt>
                <c:pt idx="16">
                  <c:v>36.1</c:v>
                </c:pt>
                <c:pt idx="17">
                  <c:v>36.479999999999997</c:v>
                </c:pt>
                <c:pt idx="18">
                  <c:v>35.81</c:v>
                </c:pt>
                <c:pt idx="19">
                  <c:v>36.03</c:v>
                </c:pt>
                <c:pt idx="20">
                  <c:v>37.07</c:v>
                </c:pt>
                <c:pt idx="21">
                  <c:v>36.950000000000003</c:v>
                </c:pt>
                <c:pt idx="22">
                  <c:v>37.19</c:v>
                </c:pt>
                <c:pt idx="23">
                  <c:v>37.07</c:v>
                </c:pt>
                <c:pt idx="24">
                  <c:v>36.729999999999997</c:v>
                </c:pt>
                <c:pt idx="25">
                  <c:v>36.770000000000003</c:v>
                </c:pt>
                <c:pt idx="26">
                  <c:v>37.28</c:v>
                </c:pt>
                <c:pt idx="27">
                  <c:v>38.950000000000003</c:v>
                </c:pt>
                <c:pt idx="28">
                  <c:v>38.950000000000003</c:v>
                </c:pt>
                <c:pt idx="29">
                  <c:v>38.5</c:v>
                </c:pt>
                <c:pt idx="30">
                  <c:v>39.159999999999997</c:v>
                </c:pt>
                <c:pt idx="31">
                  <c:v>39.630000000000003</c:v>
                </c:pt>
                <c:pt idx="32">
                  <c:v>39.11</c:v>
                </c:pt>
                <c:pt idx="33">
                  <c:v>38.15</c:v>
                </c:pt>
                <c:pt idx="34">
                  <c:v>37.380000000000003</c:v>
                </c:pt>
                <c:pt idx="35">
                  <c:v>37.21</c:v>
                </c:pt>
                <c:pt idx="36">
                  <c:v>37.58</c:v>
                </c:pt>
                <c:pt idx="37">
                  <c:v>37.5</c:v>
                </c:pt>
                <c:pt idx="38">
                  <c:v>37.31</c:v>
                </c:pt>
                <c:pt idx="39">
                  <c:v>37.520000000000003</c:v>
                </c:pt>
                <c:pt idx="40">
                  <c:v>37.29</c:v>
                </c:pt>
                <c:pt idx="41">
                  <c:v>37.49</c:v>
                </c:pt>
                <c:pt idx="42">
                  <c:v>37.82</c:v>
                </c:pt>
                <c:pt idx="43">
                  <c:v>37.76</c:v>
                </c:pt>
                <c:pt idx="44">
                  <c:v>37.69</c:v>
                </c:pt>
                <c:pt idx="45">
                  <c:v>38.299999999999997</c:v>
                </c:pt>
                <c:pt idx="46">
                  <c:v>37.130000000000003</c:v>
                </c:pt>
                <c:pt idx="47">
                  <c:v>36.51</c:v>
                </c:pt>
                <c:pt idx="48">
                  <c:v>36.06</c:v>
                </c:pt>
                <c:pt idx="49">
                  <c:v>34.5</c:v>
                </c:pt>
                <c:pt idx="50">
                  <c:v>35.86</c:v>
                </c:pt>
                <c:pt idx="51">
                  <c:v>35.65</c:v>
                </c:pt>
                <c:pt idx="52">
                  <c:v>35.99</c:v>
                </c:pt>
                <c:pt idx="53">
                  <c:v>36.03</c:v>
                </c:pt>
                <c:pt idx="54">
                  <c:v>36.61</c:v>
                </c:pt>
                <c:pt idx="55">
                  <c:v>36.06</c:v>
                </c:pt>
                <c:pt idx="56">
                  <c:v>36.74</c:v>
                </c:pt>
                <c:pt idx="57">
                  <c:v>36.68</c:v>
                </c:pt>
                <c:pt idx="58">
                  <c:v>36.85</c:v>
                </c:pt>
                <c:pt idx="59">
                  <c:v>36.32</c:v>
                </c:pt>
                <c:pt idx="60">
                  <c:v>36.68</c:v>
                </c:pt>
                <c:pt idx="61">
                  <c:v>36.47</c:v>
                </c:pt>
                <c:pt idx="62">
                  <c:v>37.56</c:v>
                </c:pt>
                <c:pt idx="63">
                  <c:v>37.9</c:v>
                </c:pt>
                <c:pt idx="64">
                  <c:v>38.659999999999997</c:v>
                </c:pt>
                <c:pt idx="65">
                  <c:v>38.44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1080"/>
        <c:axId val="511308528"/>
      </c:lineChart>
      <c:dateAx>
        <c:axId val="51130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8528"/>
        <c:crosses val="autoZero"/>
        <c:auto val="1"/>
        <c:lblOffset val="100"/>
        <c:baseTimeUnit val="days"/>
      </c:dateAx>
      <c:valAx>
        <c:axId val="5113085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73.91</c:v>
                </c:pt>
                <c:pt idx="1">
                  <c:v>73.48</c:v>
                </c:pt>
                <c:pt idx="2">
                  <c:v>75.45</c:v>
                </c:pt>
                <c:pt idx="3">
                  <c:v>74.62</c:v>
                </c:pt>
                <c:pt idx="4">
                  <c:v>73.099999999999994</c:v>
                </c:pt>
                <c:pt idx="5">
                  <c:v>72.89</c:v>
                </c:pt>
                <c:pt idx="6">
                  <c:v>73.62</c:v>
                </c:pt>
                <c:pt idx="7">
                  <c:v>72.45</c:v>
                </c:pt>
                <c:pt idx="8">
                  <c:v>71.95</c:v>
                </c:pt>
                <c:pt idx="9">
                  <c:v>74.06</c:v>
                </c:pt>
                <c:pt idx="10">
                  <c:v>76.3</c:v>
                </c:pt>
                <c:pt idx="11">
                  <c:v>76.12</c:v>
                </c:pt>
                <c:pt idx="12">
                  <c:v>77.010000000000005</c:v>
                </c:pt>
                <c:pt idx="13">
                  <c:v>77.67</c:v>
                </c:pt>
                <c:pt idx="14">
                  <c:v>79.16</c:v>
                </c:pt>
                <c:pt idx="15">
                  <c:v>79.989999999999995</c:v>
                </c:pt>
                <c:pt idx="16">
                  <c:v>81.95</c:v>
                </c:pt>
                <c:pt idx="17">
                  <c:v>82.98</c:v>
                </c:pt>
                <c:pt idx="19">
                  <c:v>82.73</c:v>
                </c:pt>
                <c:pt idx="20">
                  <c:v>80.91</c:v>
                </c:pt>
                <c:pt idx="21">
                  <c:v>80.72</c:v>
                </c:pt>
                <c:pt idx="22">
                  <c:v>80.77</c:v>
                </c:pt>
                <c:pt idx="23">
                  <c:v>82.03</c:v>
                </c:pt>
                <c:pt idx="24">
                  <c:v>81.150000000000006</c:v>
                </c:pt>
                <c:pt idx="25">
                  <c:v>80.78</c:v>
                </c:pt>
                <c:pt idx="26">
                  <c:v>84.36</c:v>
                </c:pt>
                <c:pt idx="27">
                  <c:v>84.7</c:v>
                </c:pt>
                <c:pt idx="28">
                  <c:v>87.46</c:v>
                </c:pt>
                <c:pt idx="29">
                  <c:v>86.12</c:v>
                </c:pt>
                <c:pt idx="30">
                  <c:v>88.22</c:v>
                </c:pt>
                <c:pt idx="31">
                  <c:v>87.97</c:v>
                </c:pt>
                <c:pt idx="32">
                  <c:v>95.63</c:v>
                </c:pt>
                <c:pt idx="33">
                  <c:v>94.94</c:v>
                </c:pt>
                <c:pt idx="34">
                  <c:v>94.26</c:v>
                </c:pt>
                <c:pt idx="35">
                  <c:v>93.95</c:v>
                </c:pt>
                <c:pt idx="36">
                  <c:v>93.7</c:v>
                </c:pt>
                <c:pt idx="37">
                  <c:v>93.71</c:v>
                </c:pt>
                <c:pt idx="38">
                  <c:v>93.21</c:v>
                </c:pt>
                <c:pt idx="39">
                  <c:v>93.4</c:v>
                </c:pt>
                <c:pt idx="40">
                  <c:v>94.76</c:v>
                </c:pt>
                <c:pt idx="41">
                  <c:v>95.18</c:v>
                </c:pt>
                <c:pt idx="42">
                  <c:v>94.41</c:v>
                </c:pt>
                <c:pt idx="43">
                  <c:v>94.07</c:v>
                </c:pt>
                <c:pt idx="44">
                  <c:v>95.02</c:v>
                </c:pt>
                <c:pt idx="45">
                  <c:v>94.97</c:v>
                </c:pt>
                <c:pt idx="46">
                  <c:v>96.17</c:v>
                </c:pt>
                <c:pt idx="47">
                  <c:v>96.39</c:v>
                </c:pt>
                <c:pt idx="48">
                  <c:v>98.72</c:v>
                </c:pt>
                <c:pt idx="49">
                  <c:v>98.05</c:v>
                </c:pt>
                <c:pt idx="50">
                  <c:v>95.29</c:v>
                </c:pt>
                <c:pt idx="51">
                  <c:v>93.98</c:v>
                </c:pt>
                <c:pt idx="52">
                  <c:v>93.64</c:v>
                </c:pt>
                <c:pt idx="53">
                  <c:v>92.07</c:v>
                </c:pt>
                <c:pt idx="54">
                  <c:v>91.25</c:v>
                </c:pt>
                <c:pt idx="55">
                  <c:v>91.29</c:v>
                </c:pt>
                <c:pt idx="56">
                  <c:v>91.82</c:v>
                </c:pt>
                <c:pt idx="57">
                  <c:v>92.24</c:v>
                </c:pt>
                <c:pt idx="58">
                  <c:v>93.07</c:v>
                </c:pt>
                <c:pt idx="59">
                  <c:v>93.86</c:v>
                </c:pt>
                <c:pt idx="60">
                  <c:v>90.79</c:v>
                </c:pt>
                <c:pt idx="61">
                  <c:v>88.88</c:v>
                </c:pt>
                <c:pt idx="62">
                  <c:v>88.96</c:v>
                </c:pt>
                <c:pt idx="63">
                  <c:v>92.12</c:v>
                </c:pt>
                <c:pt idx="64">
                  <c:v>90.85</c:v>
                </c:pt>
                <c:pt idx="65">
                  <c:v>89.6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48056"/>
        <c:axId val="648148448"/>
      </c:lineChart>
      <c:dateAx>
        <c:axId val="64814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48448"/>
        <c:crosses val="autoZero"/>
        <c:auto val="1"/>
        <c:lblOffset val="100"/>
        <c:baseTimeUnit val="days"/>
      </c:dateAx>
      <c:valAx>
        <c:axId val="648148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4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135.72</c:v>
                </c:pt>
                <c:pt idx="1">
                  <c:v>135.35</c:v>
                </c:pt>
                <c:pt idx="2">
                  <c:v>135.51</c:v>
                </c:pt>
                <c:pt idx="3">
                  <c:v>135.02000000000001</c:v>
                </c:pt>
                <c:pt idx="4">
                  <c:v>133.29</c:v>
                </c:pt>
                <c:pt idx="5">
                  <c:v>132.12</c:v>
                </c:pt>
                <c:pt idx="6">
                  <c:v>132.41999999999999</c:v>
                </c:pt>
                <c:pt idx="8">
                  <c:v>132.04</c:v>
                </c:pt>
                <c:pt idx="9">
                  <c:v>131.53</c:v>
                </c:pt>
                <c:pt idx="10">
                  <c:v>130.29</c:v>
                </c:pt>
                <c:pt idx="11">
                  <c:v>129.08000000000001</c:v>
                </c:pt>
                <c:pt idx="12">
                  <c:v>128.53</c:v>
                </c:pt>
                <c:pt idx="13">
                  <c:v>128.75</c:v>
                </c:pt>
                <c:pt idx="14">
                  <c:v>121.35</c:v>
                </c:pt>
                <c:pt idx="15">
                  <c:v>121.63</c:v>
                </c:pt>
                <c:pt idx="16">
                  <c:v>121.95</c:v>
                </c:pt>
                <c:pt idx="17">
                  <c:v>121.94</c:v>
                </c:pt>
                <c:pt idx="18">
                  <c:v>121.88</c:v>
                </c:pt>
                <c:pt idx="19">
                  <c:v>119.97</c:v>
                </c:pt>
                <c:pt idx="20">
                  <c:v>120.08</c:v>
                </c:pt>
                <c:pt idx="21">
                  <c:v>120</c:v>
                </c:pt>
                <c:pt idx="22">
                  <c:v>119.78</c:v>
                </c:pt>
                <c:pt idx="23">
                  <c:v>119.99</c:v>
                </c:pt>
                <c:pt idx="24">
                  <c:v>120</c:v>
                </c:pt>
                <c:pt idx="25">
                  <c:v>119.04</c:v>
                </c:pt>
                <c:pt idx="26">
                  <c:v>119.25</c:v>
                </c:pt>
                <c:pt idx="27">
                  <c:v>119.75</c:v>
                </c:pt>
                <c:pt idx="28">
                  <c:v>119.11</c:v>
                </c:pt>
                <c:pt idx="29">
                  <c:v>118.99</c:v>
                </c:pt>
                <c:pt idx="30">
                  <c:v>117.91</c:v>
                </c:pt>
                <c:pt idx="31">
                  <c:v>116.61</c:v>
                </c:pt>
                <c:pt idx="32">
                  <c:v>116.02</c:v>
                </c:pt>
                <c:pt idx="33">
                  <c:v>116.15</c:v>
                </c:pt>
                <c:pt idx="34">
                  <c:v>115.82</c:v>
                </c:pt>
                <c:pt idx="35">
                  <c:v>116.73</c:v>
                </c:pt>
                <c:pt idx="36">
                  <c:v>116.76</c:v>
                </c:pt>
                <c:pt idx="37">
                  <c:v>117.26</c:v>
                </c:pt>
                <c:pt idx="38">
                  <c:v>116.52</c:v>
                </c:pt>
                <c:pt idx="39">
                  <c:v>116.29</c:v>
                </c:pt>
                <c:pt idx="40">
                  <c:v>117.06</c:v>
                </c:pt>
                <c:pt idx="41">
                  <c:v>116.95</c:v>
                </c:pt>
                <c:pt idx="42">
                  <c:v>116.64</c:v>
                </c:pt>
                <c:pt idx="43">
                  <c:v>115.97</c:v>
                </c:pt>
                <c:pt idx="44">
                  <c:v>115.82</c:v>
                </c:pt>
                <c:pt idx="45">
                  <c:v>115.19</c:v>
                </c:pt>
                <c:pt idx="46">
                  <c:v>115.19</c:v>
                </c:pt>
                <c:pt idx="47">
                  <c:v>113.3</c:v>
                </c:pt>
                <c:pt idx="48">
                  <c:v>113.95</c:v>
                </c:pt>
                <c:pt idx="49">
                  <c:v>112.12</c:v>
                </c:pt>
                <c:pt idx="50">
                  <c:v>111.03</c:v>
                </c:pt>
                <c:pt idx="51">
                  <c:v>109.95</c:v>
                </c:pt>
                <c:pt idx="52">
                  <c:v>109.11</c:v>
                </c:pt>
                <c:pt idx="53">
                  <c:v>109.9</c:v>
                </c:pt>
                <c:pt idx="54">
                  <c:v>109.49</c:v>
                </c:pt>
                <c:pt idx="55">
                  <c:v>110.52</c:v>
                </c:pt>
                <c:pt idx="56">
                  <c:v>111.46</c:v>
                </c:pt>
                <c:pt idx="57">
                  <c:v>111.57</c:v>
                </c:pt>
                <c:pt idx="58">
                  <c:v>111.79</c:v>
                </c:pt>
                <c:pt idx="59">
                  <c:v>111.23</c:v>
                </c:pt>
                <c:pt idx="60">
                  <c:v>111.8</c:v>
                </c:pt>
                <c:pt idx="61">
                  <c:v>111.73</c:v>
                </c:pt>
                <c:pt idx="62">
                  <c:v>110.06</c:v>
                </c:pt>
                <c:pt idx="63">
                  <c:v>109.95</c:v>
                </c:pt>
                <c:pt idx="64">
                  <c:v>109.99</c:v>
                </c:pt>
                <c:pt idx="65">
                  <c:v>107.11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50408"/>
        <c:axId val="648150800"/>
      </c:lineChart>
      <c:dateAx>
        <c:axId val="64815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0800"/>
        <c:crosses val="autoZero"/>
        <c:auto val="1"/>
        <c:lblOffset val="100"/>
        <c:baseTimeUnit val="days"/>
      </c:dateAx>
      <c:valAx>
        <c:axId val="648150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79.709999999999994</c:v>
                </c:pt>
                <c:pt idx="1">
                  <c:v>79.510000000000005</c:v>
                </c:pt>
                <c:pt idx="2">
                  <c:v>79.599999999999994</c:v>
                </c:pt>
                <c:pt idx="3">
                  <c:v>79.41</c:v>
                </c:pt>
                <c:pt idx="4">
                  <c:v>78.91</c:v>
                </c:pt>
                <c:pt idx="5">
                  <c:v>78.48</c:v>
                </c:pt>
                <c:pt idx="6">
                  <c:v>78.180000000000007</c:v>
                </c:pt>
                <c:pt idx="7">
                  <c:v>77.8</c:v>
                </c:pt>
                <c:pt idx="8">
                  <c:v>77.72</c:v>
                </c:pt>
                <c:pt idx="9">
                  <c:v>77.819999999999993</c:v>
                </c:pt>
                <c:pt idx="10">
                  <c:v>78.040000000000006</c:v>
                </c:pt>
                <c:pt idx="11">
                  <c:v>76.510000000000005</c:v>
                </c:pt>
                <c:pt idx="12">
                  <c:v>76.760000000000005</c:v>
                </c:pt>
                <c:pt idx="13">
                  <c:v>76.38</c:v>
                </c:pt>
                <c:pt idx="14">
                  <c:v>77.28</c:v>
                </c:pt>
                <c:pt idx="15">
                  <c:v>76.849999999999994</c:v>
                </c:pt>
                <c:pt idx="16">
                  <c:v>76.930000000000007</c:v>
                </c:pt>
                <c:pt idx="17">
                  <c:v>76.89</c:v>
                </c:pt>
                <c:pt idx="18">
                  <c:v>77.430000000000007</c:v>
                </c:pt>
                <c:pt idx="19">
                  <c:v>75.97</c:v>
                </c:pt>
                <c:pt idx="20">
                  <c:v>76.2</c:v>
                </c:pt>
                <c:pt idx="21">
                  <c:v>76.69</c:v>
                </c:pt>
                <c:pt idx="22">
                  <c:v>77.489999999999995</c:v>
                </c:pt>
                <c:pt idx="23">
                  <c:v>76.599999999999994</c:v>
                </c:pt>
                <c:pt idx="24">
                  <c:v>76.62</c:v>
                </c:pt>
                <c:pt idx="25">
                  <c:v>76.88</c:v>
                </c:pt>
                <c:pt idx="26">
                  <c:v>76.91</c:v>
                </c:pt>
                <c:pt idx="27">
                  <c:v>76.650000000000006</c:v>
                </c:pt>
                <c:pt idx="28">
                  <c:v>75.86</c:v>
                </c:pt>
                <c:pt idx="29">
                  <c:v>75.47</c:v>
                </c:pt>
                <c:pt idx="30">
                  <c:v>75.319999999999993</c:v>
                </c:pt>
                <c:pt idx="31">
                  <c:v>76.260000000000005</c:v>
                </c:pt>
                <c:pt idx="33">
                  <c:v>75.349999999999994</c:v>
                </c:pt>
                <c:pt idx="34">
                  <c:v>74.08</c:v>
                </c:pt>
                <c:pt idx="35">
                  <c:v>73.92</c:v>
                </c:pt>
                <c:pt idx="36">
                  <c:v>74.37</c:v>
                </c:pt>
                <c:pt idx="37">
                  <c:v>74.98</c:v>
                </c:pt>
                <c:pt idx="38">
                  <c:v>74.97</c:v>
                </c:pt>
                <c:pt idx="39">
                  <c:v>74.58</c:v>
                </c:pt>
                <c:pt idx="40">
                  <c:v>75.319999999999993</c:v>
                </c:pt>
                <c:pt idx="41">
                  <c:v>75.06</c:v>
                </c:pt>
                <c:pt idx="42">
                  <c:v>74.55</c:v>
                </c:pt>
                <c:pt idx="43">
                  <c:v>75</c:v>
                </c:pt>
                <c:pt idx="44">
                  <c:v>74.94</c:v>
                </c:pt>
                <c:pt idx="45">
                  <c:v>74.069999999999993</c:v>
                </c:pt>
                <c:pt idx="46">
                  <c:v>73.84</c:v>
                </c:pt>
                <c:pt idx="47">
                  <c:v>73.58</c:v>
                </c:pt>
                <c:pt idx="48">
                  <c:v>74.77</c:v>
                </c:pt>
                <c:pt idx="49">
                  <c:v>74.91</c:v>
                </c:pt>
                <c:pt idx="50">
                  <c:v>74.290000000000006</c:v>
                </c:pt>
                <c:pt idx="51">
                  <c:v>72.31</c:v>
                </c:pt>
                <c:pt idx="52">
                  <c:v>72.03</c:v>
                </c:pt>
                <c:pt idx="53">
                  <c:v>71.86</c:v>
                </c:pt>
                <c:pt idx="54">
                  <c:v>72.53</c:v>
                </c:pt>
                <c:pt idx="55">
                  <c:v>72.040000000000006</c:v>
                </c:pt>
                <c:pt idx="56">
                  <c:v>71.489999999999995</c:v>
                </c:pt>
                <c:pt idx="57">
                  <c:v>72.13</c:v>
                </c:pt>
                <c:pt idx="58">
                  <c:v>72.86</c:v>
                </c:pt>
                <c:pt idx="59">
                  <c:v>72.88</c:v>
                </c:pt>
                <c:pt idx="60">
                  <c:v>71.72</c:v>
                </c:pt>
                <c:pt idx="61">
                  <c:v>71.540000000000006</c:v>
                </c:pt>
                <c:pt idx="62">
                  <c:v>71</c:v>
                </c:pt>
                <c:pt idx="63">
                  <c:v>71.78</c:v>
                </c:pt>
                <c:pt idx="64">
                  <c:v>71.680000000000007</c:v>
                </c:pt>
                <c:pt idx="65">
                  <c:v>72.47</c:v>
                </c:pt>
                <c:pt idx="66">
                  <c:v>72.42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52760"/>
        <c:axId val="648153152"/>
      </c:lineChart>
      <c:dateAx>
        <c:axId val="64815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3152"/>
        <c:crosses val="autoZero"/>
        <c:auto val="1"/>
        <c:lblOffset val="100"/>
        <c:baseTimeUnit val="days"/>
      </c:dateAx>
      <c:valAx>
        <c:axId val="6481531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77.67</c:v>
                </c:pt>
                <c:pt idx="1">
                  <c:v>76.02</c:v>
                </c:pt>
                <c:pt idx="2">
                  <c:v>77.38</c:v>
                </c:pt>
                <c:pt idx="3">
                  <c:v>77.14</c:v>
                </c:pt>
                <c:pt idx="4">
                  <c:v>76.02</c:v>
                </c:pt>
                <c:pt idx="5">
                  <c:v>76.790000000000006</c:v>
                </c:pt>
                <c:pt idx="6">
                  <c:v>77.709999999999994</c:v>
                </c:pt>
                <c:pt idx="7">
                  <c:v>75.069999999999993</c:v>
                </c:pt>
                <c:pt idx="8">
                  <c:v>72.8</c:v>
                </c:pt>
                <c:pt idx="9">
                  <c:v>72.260000000000005</c:v>
                </c:pt>
                <c:pt idx="10">
                  <c:v>73.14</c:v>
                </c:pt>
                <c:pt idx="11">
                  <c:v>73.5</c:v>
                </c:pt>
                <c:pt idx="12">
                  <c:v>73.39</c:v>
                </c:pt>
                <c:pt idx="13">
                  <c:v>73.819999999999993</c:v>
                </c:pt>
                <c:pt idx="14">
                  <c:v>72</c:v>
                </c:pt>
                <c:pt idx="15">
                  <c:v>70.31</c:v>
                </c:pt>
                <c:pt idx="16">
                  <c:v>71.69</c:v>
                </c:pt>
                <c:pt idx="17">
                  <c:v>71.959999999999994</c:v>
                </c:pt>
                <c:pt idx="18">
                  <c:v>71.75</c:v>
                </c:pt>
                <c:pt idx="19">
                  <c:v>70.459999999999994</c:v>
                </c:pt>
                <c:pt idx="20">
                  <c:v>71</c:v>
                </c:pt>
                <c:pt idx="21">
                  <c:v>71.010000000000005</c:v>
                </c:pt>
                <c:pt idx="22">
                  <c:v>72.44</c:v>
                </c:pt>
                <c:pt idx="23">
                  <c:v>74.33</c:v>
                </c:pt>
                <c:pt idx="24">
                  <c:v>73.09</c:v>
                </c:pt>
                <c:pt idx="25">
                  <c:v>73.59</c:v>
                </c:pt>
                <c:pt idx="26">
                  <c:v>73.42</c:v>
                </c:pt>
                <c:pt idx="27">
                  <c:v>74.25</c:v>
                </c:pt>
                <c:pt idx="28">
                  <c:v>73.73</c:v>
                </c:pt>
                <c:pt idx="29">
                  <c:v>73.349999999999994</c:v>
                </c:pt>
                <c:pt idx="30">
                  <c:v>74.52</c:v>
                </c:pt>
                <c:pt idx="31">
                  <c:v>76.040000000000006</c:v>
                </c:pt>
                <c:pt idx="32">
                  <c:v>74.19</c:v>
                </c:pt>
                <c:pt idx="33">
                  <c:v>74.069999999999993</c:v>
                </c:pt>
                <c:pt idx="34">
                  <c:v>74.13</c:v>
                </c:pt>
                <c:pt idx="35">
                  <c:v>74.02</c:v>
                </c:pt>
                <c:pt idx="36">
                  <c:v>74.53</c:v>
                </c:pt>
                <c:pt idx="37">
                  <c:v>74.14</c:v>
                </c:pt>
                <c:pt idx="38">
                  <c:v>74.36</c:v>
                </c:pt>
                <c:pt idx="39">
                  <c:v>77.430000000000007</c:v>
                </c:pt>
                <c:pt idx="40">
                  <c:v>77.27</c:v>
                </c:pt>
                <c:pt idx="41">
                  <c:v>75.95</c:v>
                </c:pt>
                <c:pt idx="43">
                  <c:v>77.099999999999994</c:v>
                </c:pt>
                <c:pt idx="44">
                  <c:v>77.11</c:v>
                </c:pt>
                <c:pt idx="45">
                  <c:v>75.89</c:v>
                </c:pt>
                <c:pt idx="46">
                  <c:v>75.959999999999994</c:v>
                </c:pt>
                <c:pt idx="47">
                  <c:v>76.209999999999994</c:v>
                </c:pt>
                <c:pt idx="48">
                  <c:v>77.2</c:v>
                </c:pt>
                <c:pt idx="49">
                  <c:v>76.92</c:v>
                </c:pt>
                <c:pt idx="50">
                  <c:v>77.099999999999994</c:v>
                </c:pt>
                <c:pt idx="51">
                  <c:v>75.69</c:v>
                </c:pt>
                <c:pt idx="52">
                  <c:v>76.37</c:v>
                </c:pt>
                <c:pt idx="53">
                  <c:v>74.56</c:v>
                </c:pt>
                <c:pt idx="54">
                  <c:v>73.48</c:v>
                </c:pt>
                <c:pt idx="55">
                  <c:v>77.319999999999993</c:v>
                </c:pt>
                <c:pt idx="56">
                  <c:v>78.31</c:v>
                </c:pt>
                <c:pt idx="57">
                  <c:v>78.66</c:v>
                </c:pt>
                <c:pt idx="58">
                  <c:v>80.06</c:v>
                </c:pt>
                <c:pt idx="59">
                  <c:v>79.709999999999994</c:v>
                </c:pt>
                <c:pt idx="60">
                  <c:v>79.3</c:v>
                </c:pt>
                <c:pt idx="61">
                  <c:v>76.739999999999995</c:v>
                </c:pt>
                <c:pt idx="62">
                  <c:v>76.87</c:v>
                </c:pt>
                <c:pt idx="63">
                  <c:v>76.91</c:v>
                </c:pt>
                <c:pt idx="64">
                  <c:v>76.64</c:v>
                </c:pt>
                <c:pt idx="65">
                  <c:v>76.849999999999994</c:v>
                </c:pt>
                <c:pt idx="66">
                  <c:v>76.66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55112"/>
        <c:axId val="648155504"/>
      </c:lineChart>
      <c:dateAx>
        <c:axId val="64815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5504"/>
        <c:crosses val="autoZero"/>
        <c:auto val="1"/>
        <c:lblOffset val="100"/>
        <c:baseTimeUnit val="days"/>
      </c:dateAx>
      <c:valAx>
        <c:axId val="648155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31.35</c:v>
                </c:pt>
                <c:pt idx="1">
                  <c:v>31.2</c:v>
                </c:pt>
                <c:pt idx="2">
                  <c:v>31.44</c:v>
                </c:pt>
                <c:pt idx="3">
                  <c:v>31.95</c:v>
                </c:pt>
                <c:pt idx="4">
                  <c:v>31.55</c:v>
                </c:pt>
                <c:pt idx="5">
                  <c:v>31.33</c:v>
                </c:pt>
                <c:pt idx="6">
                  <c:v>31.47</c:v>
                </c:pt>
                <c:pt idx="7">
                  <c:v>31.08</c:v>
                </c:pt>
                <c:pt idx="8">
                  <c:v>30.75</c:v>
                </c:pt>
                <c:pt idx="9">
                  <c:v>32.18</c:v>
                </c:pt>
                <c:pt idx="10">
                  <c:v>31.84</c:v>
                </c:pt>
                <c:pt idx="11">
                  <c:v>31.48</c:v>
                </c:pt>
                <c:pt idx="12">
                  <c:v>31.65</c:v>
                </c:pt>
                <c:pt idx="13">
                  <c:v>31.86</c:v>
                </c:pt>
                <c:pt idx="14">
                  <c:v>31</c:v>
                </c:pt>
                <c:pt idx="15">
                  <c:v>31.22</c:v>
                </c:pt>
                <c:pt idx="16">
                  <c:v>31.51</c:v>
                </c:pt>
                <c:pt idx="17">
                  <c:v>31.4</c:v>
                </c:pt>
                <c:pt idx="18">
                  <c:v>31.67</c:v>
                </c:pt>
                <c:pt idx="19">
                  <c:v>31.8</c:v>
                </c:pt>
                <c:pt idx="20">
                  <c:v>32.39</c:v>
                </c:pt>
                <c:pt idx="21">
                  <c:v>32.35</c:v>
                </c:pt>
                <c:pt idx="22">
                  <c:v>32.770000000000003</c:v>
                </c:pt>
                <c:pt idx="23">
                  <c:v>32.64</c:v>
                </c:pt>
                <c:pt idx="24">
                  <c:v>32.520000000000003</c:v>
                </c:pt>
                <c:pt idx="25">
                  <c:v>32.11</c:v>
                </c:pt>
                <c:pt idx="26">
                  <c:v>31.85</c:v>
                </c:pt>
                <c:pt idx="27">
                  <c:v>32.1</c:v>
                </c:pt>
                <c:pt idx="28">
                  <c:v>31.79</c:v>
                </c:pt>
                <c:pt idx="29">
                  <c:v>31.81</c:v>
                </c:pt>
                <c:pt idx="30">
                  <c:v>31.12</c:v>
                </c:pt>
                <c:pt idx="31">
                  <c:v>31.11</c:v>
                </c:pt>
                <c:pt idx="32">
                  <c:v>31.08</c:v>
                </c:pt>
                <c:pt idx="33">
                  <c:v>30.36</c:v>
                </c:pt>
                <c:pt idx="34">
                  <c:v>30.43</c:v>
                </c:pt>
                <c:pt idx="35">
                  <c:v>30.29</c:v>
                </c:pt>
                <c:pt idx="36">
                  <c:v>30.64</c:v>
                </c:pt>
                <c:pt idx="37">
                  <c:v>30.3</c:v>
                </c:pt>
                <c:pt idx="38">
                  <c:v>30.44</c:v>
                </c:pt>
                <c:pt idx="39">
                  <c:v>30.44</c:v>
                </c:pt>
                <c:pt idx="40">
                  <c:v>30.26</c:v>
                </c:pt>
                <c:pt idx="41">
                  <c:v>30.54</c:v>
                </c:pt>
                <c:pt idx="42">
                  <c:v>30.81</c:v>
                </c:pt>
                <c:pt idx="43">
                  <c:v>30.86</c:v>
                </c:pt>
                <c:pt idx="44">
                  <c:v>30.88</c:v>
                </c:pt>
                <c:pt idx="45">
                  <c:v>31.26</c:v>
                </c:pt>
                <c:pt idx="46">
                  <c:v>31.32</c:v>
                </c:pt>
                <c:pt idx="47">
                  <c:v>31.26</c:v>
                </c:pt>
                <c:pt idx="48">
                  <c:v>30.79</c:v>
                </c:pt>
                <c:pt idx="49">
                  <c:v>30.13</c:v>
                </c:pt>
                <c:pt idx="50">
                  <c:v>30.23</c:v>
                </c:pt>
                <c:pt idx="51">
                  <c:v>29.8</c:v>
                </c:pt>
                <c:pt idx="52">
                  <c:v>29.38</c:v>
                </c:pt>
                <c:pt idx="53">
                  <c:v>29.67</c:v>
                </c:pt>
                <c:pt idx="54">
                  <c:v>30.14</c:v>
                </c:pt>
                <c:pt idx="55">
                  <c:v>30.49</c:v>
                </c:pt>
                <c:pt idx="56">
                  <c:v>29.82</c:v>
                </c:pt>
                <c:pt idx="57">
                  <c:v>29.98</c:v>
                </c:pt>
                <c:pt idx="58">
                  <c:v>30.04</c:v>
                </c:pt>
                <c:pt idx="59">
                  <c:v>29.87</c:v>
                </c:pt>
                <c:pt idx="60">
                  <c:v>29.63</c:v>
                </c:pt>
                <c:pt idx="61">
                  <c:v>29.51</c:v>
                </c:pt>
                <c:pt idx="62">
                  <c:v>29.87</c:v>
                </c:pt>
                <c:pt idx="63">
                  <c:v>29.74</c:v>
                </c:pt>
                <c:pt idx="64">
                  <c:v>29.44</c:v>
                </c:pt>
                <c:pt idx="65">
                  <c:v>29.75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57464"/>
        <c:axId val="648157856"/>
      </c:lineChart>
      <c:dateAx>
        <c:axId val="64815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7856"/>
        <c:crosses val="autoZero"/>
        <c:auto val="1"/>
        <c:lblOffset val="100"/>
        <c:baseTimeUnit val="days"/>
      </c:dateAx>
      <c:valAx>
        <c:axId val="64815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30.35</c:v>
                </c:pt>
                <c:pt idx="1">
                  <c:v>30.51</c:v>
                </c:pt>
                <c:pt idx="2">
                  <c:v>30.7</c:v>
                </c:pt>
                <c:pt idx="3">
                  <c:v>30.3</c:v>
                </c:pt>
                <c:pt idx="4">
                  <c:v>29.72</c:v>
                </c:pt>
                <c:pt idx="5">
                  <c:v>29.91</c:v>
                </c:pt>
                <c:pt idx="6">
                  <c:v>30.12</c:v>
                </c:pt>
                <c:pt idx="7">
                  <c:v>30.21</c:v>
                </c:pt>
                <c:pt idx="8">
                  <c:v>30.48</c:v>
                </c:pt>
                <c:pt idx="9">
                  <c:v>31.06</c:v>
                </c:pt>
                <c:pt idx="10">
                  <c:v>31.4</c:v>
                </c:pt>
                <c:pt idx="11">
                  <c:v>31.46</c:v>
                </c:pt>
                <c:pt idx="12">
                  <c:v>31.62</c:v>
                </c:pt>
                <c:pt idx="13">
                  <c:v>31.38</c:v>
                </c:pt>
                <c:pt idx="14">
                  <c:v>31.37</c:v>
                </c:pt>
                <c:pt idx="15">
                  <c:v>31.29</c:v>
                </c:pt>
                <c:pt idx="16">
                  <c:v>31</c:v>
                </c:pt>
                <c:pt idx="17">
                  <c:v>30.3</c:v>
                </c:pt>
                <c:pt idx="18">
                  <c:v>30.28</c:v>
                </c:pt>
                <c:pt idx="19">
                  <c:v>30</c:v>
                </c:pt>
                <c:pt idx="20">
                  <c:v>30.05</c:v>
                </c:pt>
                <c:pt idx="21">
                  <c:v>29.8</c:v>
                </c:pt>
                <c:pt idx="22">
                  <c:v>30.27</c:v>
                </c:pt>
                <c:pt idx="23">
                  <c:v>29.93</c:v>
                </c:pt>
                <c:pt idx="24">
                  <c:v>30.03</c:v>
                </c:pt>
                <c:pt idx="25">
                  <c:v>29.81</c:v>
                </c:pt>
                <c:pt idx="26">
                  <c:v>30.08</c:v>
                </c:pt>
                <c:pt idx="27">
                  <c:v>29.67</c:v>
                </c:pt>
                <c:pt idx="28">
                  <c:v>29.47</c:v>
                </c:pt>
                <c:pt idx="29">
                  <c:v>29.52</c:v>
                </c:pt>
                <c:pt idx="30">
                  <c:v>29</c:v>
                </c:pt>
                <c:pt idx="31">
                  <c:v>29.02</c:v>
                </c:pt>
                <c:pt idx="32">
                  <c:v>28.72</c:v>
                </c:pt>
                <c:pt idx="33">
                  <c:v>28.04</c:v>
                </c:pt>
                <c:pt idx="34">
                  <c:v>28.28</c:v>
                </c:pt>
                <c:pt idx="35">
                  <c:v>28.45</c:v>
                </c:pt>
                <c:pt idx="36">
                  <c:v>28.54</c:v>
                </c:pt>
                <c:pt idx="37">
                  <c:v>28.38</c:v>
                </c:pt>
                <c:pt idx="38">
                  <c:v>28.43</c:v>
                </c:pt>
                <c:pt idx="39">
                  <c:v>28.45</c:v>
                </c:pt>
                <c:pt idx="40">
                  <c:v>28.18</c:v>
                </c:pt>
                <c:pt idx="41">
                  <c:v>28.12</c:v>
                </c:pt>
                <c:pt idx="42">
                  <c:v>28.03</c:v>
                </c:pt>
                <c:pt idx="43">
                  <c:v>27.99</c:v>
                </c:pt>
                <c:pt idx="44">
                  <c:v>28.02</c:v>
                </c:pt>
                <c:pt idx="45">
                  <c:v>27.04</c:v>
                </c:pt>
                <c:pt idx="46">
                  <c:v>26.34</c:v>
                </c:pt>
                <c:pt idx="47">
                  <c:v>28.21</c:v>
                </c:pt>
                <c:pt idx="48">
                  <c:v>28.64</c:v>
                </c:pt>
                <c:pt idx="49">
                  <c:v>28.11</c:v>
                </c:pt>
                <c:pt idx="50">
                  <c:v>27.5</c:v>
                </c:pt>
                <c:pt idx="51">
                  <c:v>27.56</c:v>
                </c:pt>
                <c:pt idx="52">
                  <c:v>27.4</c:v>
                </c:pt>
                <c:pt idx="53">
                  <c:v>28.2</c:v>
                </c:pt>
                <c:pt idx="54">
                  <c:v>28.11</c:v>
                </c:pt>
                <c:pt idx="55">
                  <c:v>28.47</c:v>
                </c:pt>
                <c:pt idx="56">
                  <c:v>28.31</c:v>
                </c:pt>
                <c:pt idx="57">
                  <c:v>28.36</c:v>
                </c:pt>
                <c:pt idx="58">
                  <c:v>28.4</c:v>
                </c:pt>
                <c:pt idx="59">
                  <c:v>28.27</c:v>
                </c:pt>
                <c:pt idx="60">
                  <c:v>27.8</c:v>
                </c:pt>
                <c:pt idx="61">
                  <c:v>27.82</c:v>
                </c:pt>
                <c:pt idx="62">
                  <c:v>27.92</c:v>
                </c:pt>
                <c:pt idx="63">
                  <c:v>27.54</c:v>
                </c:pt>
                <c:pt idx="64">
                  <c:v>27.45</c:v>
                </c:pt>
                <c:pt idx="65">
                  <c:v>27.52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59816"/>
        <c:axId val="648160208"/>
      </c:lineChart>
      <c:dateAx>
        <c:axId val="64815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60208"/>
        <c:crosses val="autoZero"/>
        <c:auto val="1"/>
        <c:lblOffset val="100"/>
        <c:baseTimeUnit val="days"/>
      </c:dateAx>
      <c:valAx>
        <c:axId val="648160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5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19.22</c:v>
                </c:pt>
                <c:pt idx="1">
                  <c:v>19.399999999999999</c:v>
                </c:pt>
                <c:pt idx="2">
                  <c:v>18.84</c:v>
                </c:pt>
                <c:pt idx="3">
                  <c:v>19.22</c:v>
                </c:pt>
                <c:pt idx="4">
                  <c:v>19.23</c:v>
                </c:pt>
                <c:pt idx="5">
                  <c:v>20.07</c:v>
                </c:pt>
                <c:pt idx="6">
                  <c:v>19.670000000000002</c:v>
                </c:pt>
                <c:pt idx="7">
                  <c:v>20.29</c:v>
                </c:pt>
                <c:pt idx="8">
                  <c:v>19.61</c:v>
                </c:pt>
                <c:pt idx="9">
                  <c:v>20</c:v>
                </c:pt>
                <c:pt idx="10">
                  <c:v>20.12</c:v>
                </c:pt>
                <c:pt idx="11">
                  <c:v>20.52</c:v>
                </c:pt>
                <c:pt idx="12">
                  <c:v>21.24</c:v>
                </c:pt>
                <c:pt idx="13">
                  <c:v>21.3</c:v>
                </c:pt>
                <c:pt idx="14">
                  <c:v>20.2</c:v>
                </c:pt>
                <c:pt idx="15">
                  <c:v>20.58</c:v>
                </c:pt>
                <c:pt idx="16">
                  <c:v>20.8</c:v>
                </c:pt>
                <c:pt idx="17">
                  <c:v>20.89</c:v>
                </c:pt>
                <c:pt idx="18">
                  <c:v>20.74</c:v>
                </c:pt>
                <c:pt idx="19">
                  <c:v>20.12</c:v>
                </c:pt>
                <c:pt idx="20">
                  <c:v>20.13</c:v>
                </c:pt>
                <c:pt idx="21">
                  <c:v>20.260000000000002</c:v>
                </c:pt>
                <c:pt idx="22">
                  <c:v>20.46</c:v>
                </c:pt>
                <c:pt idx="23">
                  <c:v>20.72</c:v>
                </c:pt>
                <c:pt idx="24">
                  <c:v>20.6</c:v>
                </c:pt>
                <c:pt idx="25">
                  <c:v>20.62</c:v>
                </c:pt>
                <c:pt idx="26">
                  <c:v>20.309999999999999</c:v>
                </c:pt>
                <c:pt idx="27">
                  <c:v>20.58</c:v>
                </c:pt>
                <c:pt idx="28">
                  <c:v>21</c:v>
                </c:pt>
                <c:pt idx="29">
                  <c:v>21</c:v>
                </c:pt>
                <c:pt idx="30">
                  <c:v>21.23</c:v>
                </c:pt>
                <c:pt idx="31">
                  <c:v>20.9</c:v>
                </c:pt>
                <c:pt idx="32">
                  <c:v>21.51</c:v>
                </c:pt>
                <c:pt idx="33">
                  <c:v>21.08</c:v>
                </c:pt>
                <c:pt idx="34">
                  <c:v>21.33</c:v>
                </c:pt>
                <c:pt idx="35">
                  <c:v>21.11</c:v>
                </c:pt>
                <c:pt idx="36">
                  <c:v>21.56</c:v>
                </c:pt>
                <c:pt idx="37">
                  <c:v>22.11</c:v>
                </c:pt>
                <c:pt idx="38">
                  <c:v>21.6</c:v>
                </c:pt>
                <c:pt idx="39">
                  <c:v>22.01</c:v>
                </c:pt>
                <c:pt idx="40">
                  <c:v>21.97</c:v>
                </c:pt>
                <c:pt idx="41">
                  <c:v>21.81</c:v>
                </c:pt>
                <c:pt idx="42">
                  <c:v>21.59</c:v>
                </c:pt>
                <c:pt idx="43">
                  <c:v>21.15</c:v>
                </c:pt>
                <c:pt idx="44">
                  <c:v>21.2</c:v>
                </c:pt>
                <c:pt idx="45">
                  <c:v>21.26</c:v>
                </c:pt>
                <c:pt idx="46">
                  <c:v>21.09</c:v>
                </c:pt>
                <c:pt idx="47">
                  <c:v>21.07</c:v>
                </c:pt>
                <c:pt idx="48">
                  <c:v>21.23</c:v>
                </c:pt>
                <c:pt idx="49">
                  <c:v>20.55</c:v>
                </c:pt>
                <c:pt idx="50">
                  <c:v>20.89</c:v>
                </c:pt>
                <c:pt idx="51">
                  <c:v>20.93</c:v>
                </c:pt>
                <c:pt idx="52">
                  <c:v>21.1</c:v>
                </c:pt>
                <c:pt idx="53">
                  <c:v>23.98</c:v>
                </c:pt>
                <c:pt idx="54">
                  <c:v>23.33</c:v>
                </c:pt>
                <c:pt idx="55">
                  <c:v>24</c:v>
                </c:pt>
                <c:pt idx="56">
                  <c:v>23.88</c:v>
                </c:pt>
                <c:pt idx="57">
                  <c:v>23.82</c:v>
                </c:pt>
                <c:pt idx="58">
                  <c:v>23.51</c:v>
                </c:pt>
                <c:pt idx="59">
                  <c:v>24.01</c:v>
                </c:pt>
                <c:pt idx="60">
                  <c:v>24.14</c:v>
                </c:pt>
                <c:pt idx="61">
                  <c:v>24.13</c:v>
                </c:pt>
                <c:pt idx="62">
                  <c:v>24.4</c:v>
                </c:pt>
                <c:pt idx="63">
                  <c:v>23.99</c:v>
                </c:pt>
                <c:pt idx="64">
                  <c:v>23.66</c:v>
                </c:pt>
                <c:pt idx="65">
                  <c:v>23.58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162168"/>
        <c:axId val="648056680"/>
      </c:lineChart>
      <c:dateAx>
        <c:axId val="64816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56680"/>
        <c:crosses val="autoZero"/>
        <c:auto val="1"/>
        <c:lblOffset val="100"/>
        <c:baseTimeUnit val="days"/>
      </c:dateAx>
      <c:valAx>
        <c:axId val="6480566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6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57.32</c:v>
                </c:pt>
                <c:pt idx="1">
                  <c:v>56.34</c:v>
                </c:pt>
                <c:pt idx="2">
                  <c:v>57.29</c:v>
                </c:pt>
                <c:pt idx="3">
                  <c:v>55.31</c:v>
                </c:pt>
                <c:pt idx="4">
                  <c:v>55.73</c:v>
                </c:pt>
                <c:pt idx="5">
                  <c:v>54.71</c:v>
                </c:pt>
                <c:pt idx="6">
                  <c:v>54.52</c:v>
                </c:pt>
                <c:pt idx="7">
                  <c:v>52.92</c:v>
                </c:pt>
                <c:pt idx="8">
                  <c:v>53.04</c:v>
                </c:pt>
                <c:pt idx="9">
                  <c:v>53.07</c:v>
                </c:pt>
                <c:pt idx="10">
                  <c:v>52.88</c:v>
                </c:pt>
                <c:pt idx="11">
                  <c:v>52.86</c:v>
                </c:pt>
                <c:pt idx="12">
                  <c:v>52.73</c:v>
                </c:pt>
                <c:pt idx="13">
                  <c:v>52.31</c:v>
                </c:pt>
                <c:pt idx="14">
                  <c:v>52.35</c:v>
                </c:pt>
                <c:pt idx="15">
                  <c:v>52.7</c:v>
                </c:pt>
                <c:pt idx="16">
                  <c:v>53.92</c:v>
                </c:pt>
                <c:pt idx="17">
                  <c:v>49.46</c:v>
                </c:pt>
                <c:pt idx="18">
                  <c:v>49.65</c:v>
                </c:pt>
                <c:pt idx="19">
                  <c:v>49.94</c:v>
                </c:pt>
                <c:pt idx="20">
                  <c:v>51.09</c:v>
                </c:pt>
                <c:pt idx="21">
                  <c:v>50.07</c:v>
                </c:pt>
                <c:pt idx="22">
                  <c:v>50.38</c:v>
                </c:pt>
                <c:pt idx="23">
                  <c:v>50.24</c:v>
                </c:pt>
                <c:pt idx="24">
                  <c:v>51.15</c:v>
                </c:pt>
                <c:pt idx="25">
                  <c:v>51.01</c:v>
                </c:pt>
                <c:pt idx="26">
                  <c:v>51.68</c:v>
                </c:pt>
                <c:pt idx="27">
                  <c:v>51.34</c:v>
                </c:pt>
                <c:pt idx="28">
                  <c:v>50.3</c:v>
                </c:pt>
                <c:pt idx="29">
                  <c:v>49.93</c:v>
                </c:pt>
                <c:pt idx="30">
                  <c:v>50.47</c:v>
                </c:pt>
                <c:pt idx="31">
                  <c:v>51.3</c:v>
                </c:pt>
                <c:pt idx="32">
                  <c:v>49.98</c:v>
                </c:pt>
                <c:pt idx="33">
                  <c:v>49.84</c:v>
                </c:pt>
                <c:pt idx="34">
                  <c:v>50.2</c:v>
                </c:pt>
                <c:pt idx="35">
                  <c:v>50.17</c:v>
                </c:pt>
                <c:pt idx="36">
                  <c:v>50.49</c:v>
                </c:pt>
                <c:pt idx="37">
                  <c:v>50.45</c:v>
                </c:pt>
                <c:pt idx="38">
                  <c:v>50.25</c:v>
                </c:pt>
                <c:pt idx="39">
                  <c:v>50.65</c:v>
                </c:pt>
                <c:pt idx="40">
                  <c:v>50.89</c:v>
                </c:pt>
                <c:pt idx="41">
                  <c:v>50.35</c:v>
                </c:pt>
                <c:pt idx="42">
                  <c:v>49.93</c:v>
                </c:pt>
                <c:pt idx="43">
                  <c:v>50.59</c:v>
                </c:pt>
                <c:pt idx="44">
                  <c:v>49.28</c:v>
                </c:pt>
                <c:pt idx="45">
                  <c:v>49.55</c:v>
                </c:pt>
                <c:pt idx="46">
                  <c:v>49.37</c:v>
                </c:pt>
                <c:pt idx="47">
                  <c:v>49.79</c:v>
                </c:pt>
                <c:pt idx="48">
                  <c:v>49.6</c:v>
                </c:pt>
                <c:pt idx="49">
                  <c:v>49.85</c:v>
                </c:pt>
                <c:pt idx="50">
                  <c:v>47.68</c:v>
                </c:pt>
                <c:pt idx="52">
                  <c:v>47.07</c:v>
                </c:pt>
                <c:pt idx="53">
                  <c:v>47.91</c:v>
                </c:pt>
                <c:pt idx="54">
                  <c:v>47.07</c:v>
                </c:pt>
                <c:pt idx="55">
                  <c:v>46.61</c:v>
                </c:pt>
                <c:pt idx="56">
                  <c:v>47.24</c:v>
                </c:pt>
                <c:pt idx="57">
                  <c:v>47.52</c:v>
                </c:pt>
                <c:pt idx="58">
                  <c:v>47.45</c:v>
                </c:pt>
                <c:pt idx="59">
                  <c:v>47.37</c:v>
                </c:pt>
                <c:pt idx="60">
                  <c:v>47.1</c:v>
                </c:pt>
                <c:pt idx="61">
                  <c:v>47.36</c:v>
                </c:pt>
                <c:pt idx="62">
                  <c:v>47.06</c:v>
                </c:pt>
                <c:pt idx="63">
                  <c:v>46.69</c:v>
                </c:pt>
                <c:pt idx="64">
                  <c:v>45.85</c:v>
                </c:pt>
                <c:pt idx="65">
                  <c:v>46.25</c:v>
                </c:pt>
                <c:pt idx="66">
                  <c:v>45.35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58640"/>
        <c:axId val="648059032"/>
      </c:lineChart>
      <c:dateAx>
        <c:axId val="64805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59032"/>
        <c:crosses val="autoZero"/>
        <c:auto val="1"/>
        <c:lblOffset val="100"/>
        <c:baseTimeUnit val="days"/>
      </c:dateAx>
      <c:valAx>
        <c:axId val="6480590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5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35.4</c:v>
                </c:pt>
                <c:pt idx="1">
                  <c:v>35.450000000000003</c:v>
                </c:pt>
                <c:pt idx="2">
                  <c:v>35.46</c:v>
                </c:pt>
                <c:pt idx="3">
                  <c:v>35.090000000000003</c:v>
                </c:pt>
                <c:pt idx="4">
                  <c:v>35.200000000000003</c:v>
                </c:pt>
                <c:pt idx="5">
                  <c:v>35.03</c:v>
                </c:pt>
                <c:pt idx="6">
                  <c:v>35.159999999999997</c:v>
                </c:pt>
                <c:pt idx="7">
                  <c:v>35.65</c:v>
                </c:pt>
                <c:pt idx="8">
                  <c:v>35.33</c:v>
                </c:pt>
                <c:pt idx="9">
                  <c:v>35.119999999999997</c:v>
                </c:pt>
                <c:pt idx="10">
                  <c:v>34.83</c:v>
                </c:pt>
                <c:pt idx="11">
                  <c:v>34.950000000000003</c:v>
                </c:pt>
                <c:pt idx="12">
                  <c:v>34.74</c:v>
                </c:pt>
                <c:pt idx="13">
                  <c:v>34.53</c:v>
                </c:pt>
                <c:pt idx="14">
                  <c:v>34.130000000000003</c:v>
                </c:pt>
                <c:pt idx="15">
                  <c:v>34.33</c:v>
                </c:pt>
                <c:pt idx="16">
                  <c:v>34.43</c:v>
                </c:pt>
                <c:pt idx="17">
                  <c:v>34.81</c:v>
                </c:pt>
                <c:pt idx="18">
                  <c:v>34.549999999999997</c:v>
                </c:pt>
                <c:pt idx="19">
                  <c:v>34.25</c:v>
                </c:pt>
                <c:pt idx="20">
                  <c:v>34.03</c:v>
                </c:pt>
                <c:pt idx="21">
                  <c:v>33.86</c:v>
                </c:pt>
                <c:pt idx="22">
                  <c:v>32.979999999999997</c:v>
                </c:pt>
                <c:pt idx="23">
                  <c:v>32.21</c:v>
                </c:pt>
                <c:pt idx="24">
                  <c:v>32.15</c:v>
                </c:pt>
                <c:pt idx="25">
                  <c:v>32.24</c:v>
                </c:pt>
                <c:pt idx="26">
                  <c:v>32.5</c:v>
                </c:pt>
                <c:pt idx="27">
                  <c:v>31.5</c:v>
                </c:pt>
                <c:pt idx="28">
                  <c:v>31.96</c:v>
                </c:pt>
                <c:pt idx="29">
                  <c:v>31.93</c:v>
                </c:pt>
                <c:pt idx="30">
                  <c:v>31.95</c:v>
                </c:pt>
                <c:pt idx="31">
                  <c:v>31.59</c:v>
                </c:pt>
                <c:pt idx="32">
                  <c:v>31.37</c:v>
                </c:pt>
                <c:pt idx="33">
                  <c:v>31.4</c:v>
                </c:pt>
                <c:pt idx="34">
                  <c:v>31.58</c:v>
                </c:pt>
                <c:pt idx="35">
                  <c:v>31.62</c:v>
                </c:pt>
                <c:pt idx="37">
                  <c:v>31.91</c:v>
                </c:pt>
                <c:pt idx="38">
                  <c:v>32.19</c:v>
                </c:pt>
                <c:pt idx="39">
                  <c:v>32.29</c:v>
                </c:pt>
                <c:pt idx="40">
                  <c:v>32.4</c:v>
                </c:pt>
                <c:pt idx="41">
                  <c:v>32.24</c:v>
                </c:pt>
                <c:pt idx="42">
                  <c:v>32.409999999999997</c:v>
                </c:pt>
                <c:pt idx="43">
                  <c:v>32.47</c:v>
                </c:pt>
                <c:pt idx="44">
                  <c:v>32.15</c:v>
                </c:pt>
                <c:pt idx="45">
                  <c:v>31.58</c:v>
                </c:pt>
                <c:pt idx="46">
                  <c:v>31.83</c:v>
                </c:pt>
                <c:pt idx="47">
                  <c:v>32.130000000000003</c:v>
                </c:pt>
                <c:pt idx="48">
                  <c:v>32.299999999999997</c:v>
                </c:pt>
                <c:pt idx="49">
                  <c:v>31.64</c:v>
                </c:pt>
                <c:pt idx="50">
                  <c:v>32.049999999999997</c:v>
                </c:pt>
                <c:pt idx="51">
                  <c:v>31.31</c:v>
                </c:pt>
                <c:pt idx="52">
                  <c:v>31.59</c:v>
                </c:pt>
                <c:pt idx="53">
                  <c:v>31.52</c:v>
                </c:pt>
                <c:pt idx="54">
                  <c:v>31.4</c:v>
                </c:pt>
                <c:pt idx="55">
                  <c:v>32.46</c:v>
                </c:pt>
                <c:pt idx="56">
                  <c:v>33.01</c:v>
                </c:pt>
                <c:pt idx="57">
                  <c:v>33.47</c:v>
                </c:pt>
                <c:pt idx="58">
                  <c:v>33.49</c:v>
                </c:pt>
                <c:pt idx="59">
                  <c:v>33.24</c:v>
                </c:pt>
                <c:pt idx="60">
                  <c:v>33.729999999999997</c:v>
                </c:pt>
                <c:pt idx="61">
                  <c:v>33.96</c:v>
                </c:pt>
                <c:pt idx="62">
                  <c:v>33.729999999999997</c:v>
                </c:pt>
                <c:pt idx="63">
                  <c:v>34.07</c:v>
                </c:pt>
                <c:pt idx="64">
                  <c:v>34.71</c:v>
                </c:pt>
                <c:pt idx="65">
                  <c:v>35.130000000000003</c:v>
                </c:pt>
                <c:pt idx="66">
                  <c:v>35.07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60992"/>
        <c:axId val="648061384"/>
      </c:lineChart>
      <c:dateAx>
        <c:axId val="648060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1384"/>
        <c:crosses val="autoZero"/>
        <c:auto val="1"/>
        <c:lblOffset val="100"/>
        <c:baseTimeUnit val="days"/>
      </c:dateAx>
      <c:valAx>
        <c:axId val="6480613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54.59</c:v>
                </c:pt>
                <c:pt idx="1">
                  <c:v>54.28</c:v>
                </c:pt>
                <c:pt idx="2">
                  <c:v>55.03</c:v>
                </c:pt>
                <c:pt idx="3">
                  <c:v>53.71</c:v>
                </c:pt>
                <c:pt idx="4">
                  <c:v>52.03</c:v>
                </c:pt>
                <c:pt idx="5">
                  <c:v>51.65</c:v>
                </c:pt>
                <c:pt idx="6">
                  <c:v>51.51</c:v>
                </c:pt>
                <c:pt idx="7">
                  <c:v>52</c:v>
                </c:pt>
                <c:pt idx="8">
                  <c:v>51.66</c:v>
                </c:pt>
                <c:pt idx="9">
                  <c:v>51.04</c:v>
                </c:pt>
                <c:pt idx="10">
                  <c:v>50.78</c:v>
                </c:pt>
                <c:pt idx="11">
                  <c:v>50.5</c:v>
                </c:pt>
                <c:pt idx="12">
                  <c:v>49.29</c:v>
                </c:pt>
                <c:pt idx="13">
                  <c:v>49.16</c:v>
                </c:pt>
                <c:pt idx="14">
                  <c:v>48.69</c:v>
                </c:pt>
                <c:pt idx="15">
                  <c:v>47.74</c:v>
                </c:pt>
                <c:pt idx="16">
                  <c:v>46.82</c:v>
                </c:pt>
                <c:pt idx="17">
                  <c:v>49.55</c:v>
                </c:pt>
                <c:pt idx="18">
                  <c:v>48.96</c:v>
                </c:pt>
                <c:pt idx="19">
                  <c:v>50</c:v>
                </c:pt>
                <c:pt idx="20">
                  <c:v>49.23</c:v>
                </c:pt>
                <c:pt idx="21">
                  <c:v>55.49</c:v>
                </c:pt>
                <c:pt idx="22">
                  <c:v>56.07</c:v>
                </c:pt>
                <c:pt idx="23">
                  <c:v>56.28</c:v>
                </c:pt>
                <c:pt idx="24">
                  <c:v>56.22</c:v>
                </c:pt>
                <c:pt idx="25">
                  <c:v>56.55</c:v>
                </c:pt>
                <c:pt idx="26">
                  <c:v>56.8</c:v>
                </c:pt>
                <c:pt idx="27">
                  <c:v>59.98</c:v>
                </c:pt>
                <c:pt idx="28">
                  <c:v>59.73</c:v>
                </c:pt>
                <c:pt idx="29">
                  <c:v>59.95</c:v>
                </c:pt>
                <c:pt idx="30">
                  <c:v>60.13</c:v>
                </c:pt>
                <c:pt idx="31">
                  <c:v>59.14</c:v>
                </c:pt>
                <c:pt idx="33">
                  <c:v>59.45</c:v>
                </c:pt>
                <c:pt idx="34">
                  <c:v>58.44</c:v>
                </c:pt>
                <c:pt idx="35">
                  <c:v>58.9</c:v>
                </c:pt>
                <c:pt idx="36">
                  <c:v>58.61</c:v>
                </c:pt>
                <c:pt idx="37">
                  <c:v>59.33</c:v>
                </c:pt>
                <c:pt idx="38">
                  <c:v>59.61</c:v>
                </c:pt>
                <c:pt idx="39">
                  <c:v>58.76</c:v>
                </c:pt>
                <c:pt idx="40">
                  <c:v>58.69</c:v>
                </c:pt>
                <c:pt idx="41">
                  <c:v>59.12</c:v>
                </c:pt>
                <c:pt idx="42">
                  <c:v>59.42</c:v>
                </c:pt>
                <c:pt idx="43">
                  <c:v>58.62</c:v>
                </c:pt>
                <c:pt idx="44">
                  <c:v>58.65</c:v>
                </c:pt>
                <c:pt idx="45">
                  <c:v>58.5</c:v>
                </c:pt>
                <c:pt idx="46">
                  <c:v>57.17</c:v>
                </c:pt>
                <c:pt idx="47">
                  <c:v>56.55</c:v>
                </c:pt>
                <c:pt idx="48">
                  <c:v>57.04</c:v>
                </c:pt>
                <c:pt idx="49">
                  <c:v>55.23</c:v>
                </c:pt>
                <c:pt idx="50">
                  <c:v>55.24</c:v>
                </c:pt>
                <c:pt idx="51">
                  <c:v>56.03</c:v>
                </c:pt>
                <c:pt idx="52">
                  <c:v>55.55</c:v>
                </c:pt>
                <c:pt idx="53">
                  <c:v>55.96</c:v>
                </c:pt>
                <c:pt idx="54">
                  <c:v>55.8</c:v>
                </c:pt>
                <c:pt idx="55">
                  <c:v>56.44</c:v>
                </c:pt>
                <c:pt idx="56">
                  <c:v>56.36</c:v>
                </c:pt>
                <c:pt idx="57">
                  <c:v>56.51</c:v>
                </c:pt>
                <c:pt idx="58">
                  <c:v>56.98</c:v>
                </c:pt>
                <c:pt idx="59">
                  <c:v>56.75</c:v>
                </c:pt>
                <c:pt idx="60">
                  <c:v>56.55</c:v>
                </c:pt>
                <c:pt idx="61">
                  <c:v>56.73</c:v>
                </c:pt>
                <c:pt idx="62">
                  <c:v>56.76</c:v>
                </c:pt>
                <c:pt idx="63">
                  <c:v>56.68</c:v>
                </c:pt>
                <c:pt idx="64">
                  <c:v>56.2</c:v>
                </c:pt>
                <c:pt idx="65">
                  <c:v>56.69</c:v>
                </c:pt>
                <c:pt idx="66">
                  <c:v>56.56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63344"/>
        <c:axId val="648063736"/>
      </c:lineChart>
      <c:dateAx>
        <c:axId val="64806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3736"/>
        <c:crosses val="autoZero"/>
        <c:auto val="1"/>
        <c:lblOffset val="100"/>
        <c:baseTimeUnit val="days"/>
      </c:dateAx>
      <c:valAx>
        <c:axId val="648063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62.34</c:v>
                </c:pt>
                <c:pt idx="1">
                  <c:v>64.239999999999995</c:v>
                </c:pt>
                <c:pt idx="2">
                  <c:v>63.9</c:v>
                </c:pt>
                <c:pt idx="3">
                  <c:v>63.55</c:v>
                </c:pt>
                <c:pt idx="4">
                  <c:v>63.6</c:v>
                </c:pt>
                <c:pt idx="5">
                  <c:v>63.95</c:v>
                </c:pt>
                <c:pt idx="6">
                  <c:v>63.85</c:v>
                </c:pt>
                <c:pt idx="7">
                  <c:v>63.55</c:v>
                </c:pt>
                <c:pt idx="8">
                  <c:v>71.12</c:v>
                </c:pt>
                <c:pt idx="9">
                  <c:v>69.709999999999994</c:v>
                </c:pt>
                <c:pt idx="10">
                  <c:v>69.55</c:v>
                </c:pt>
                <c:pt idx="11">
                  <c:v>69.400000000000006</c:v>
                </c:pt>
                <c:pt idx="12">
                  <c:v>68.7</c:v>
                </c:pt>
                <c:pt idx="13">
                  <c:v>68.59</c:v>
                </c:pt>
                <c:pt idx="14">
                  <c:v>67.81</c:v>
                </c:pt>
                <c:pt idx="15">
                  <c:v>67.97</c:v>
                </c:pt>
                <c:pt idx="16">
                  <c:v>67.78</c:v>
                </c:pt>
                <c:pt idx="17">
                  <c:v>68.73</c:v>
                </c:pt>
                <c:pt idx="18">
                  <c:v>67.739999999999995</c:v>
                </c:pt>
                <c:pt idx="19">
                  <c:v>67.97</c:v>
                </c:pt>
                <c:pt idx="20">
                  <c:v>69.150000000000006</c:v>
                </c:pt>
                <c:pt idx="21">
                  <c:v>68.98</c:v>
                </c:pt>
                <c:pt idx="22">
                  <c:v>69.599999999999994</c:v>
                </c:pt>
                <c:pt idx="23">
                  <c:v>69.790000000000006</c:v>
                </c:pt>
                <c:pt idx="24">
                  <c:v>70.02</c:v>
                </c:pt>
                <c:pt idx="25">
                  <c:v>69.930000000000007</c:v>
                </c:pt>
                <c:pt idx="26">
                  <c:v>70.12</c:v>
                </c:pt>
                <c:pt idx="27">
                  <c:v>70.28</c:v>
                </c:pt>
                <c:pt idx="28">
                  <c:v>70</c:v>
                </c:pt>
                <c:pt idx="29">
                  <c:v>69.790000000000006</c:v>
                </c:pt>
                <c:pt idx="30">
                  <c:v>69.55</c:v>
                </c:pt>
                <c:pt idx="31">
                  <c:v>68.33</c:v>
                </c:pt>
                <c:pt idx="32">
                  <c:v>67.569999999999993</c:v>
                </c:pt>
                <c:pt idx="33">
                  <c:v>66.680000000000007</c:v>
                </c:pt>
                <c:pt idx="34">
                  <c:v>67.040000000000006</c:v>
                </c:pt>
                <c:pt idx="35">
                  <c:v>67.27</c:v>
                </c:pt>
                <c:pt idx="36">
                  <c:v>68.09</c:v>
                </c:pt>
                <c:pt idx="37">
                  <c:v>67.63</c:v>
                </c:pt>
                <c:pt idx="38">
                  <c:v>67.37</c:v>
                </c:pt>
                <c:pt idx="39">
                  <c:v>67.87</c:v>
                </c:pt>
                <c:pt idx="40">
                  <c:v>68.7</c:v>
                </c:pt>
                <c:pt idx="41">
                  <c:v>67.760000000000005</c:v>
                </c:pt>
                <c:pt idx="42">
                  <c:v>67.19</c:v>
                </c:pt>
                <c:pt idx="43">
                  <c:v>67.58</c:v>
                </c:pt>
                <c:pt idx="44">
                  <c:v>66.989999999999995</c:v>
                </c:pt>
                <c:pt idx="45">
                  <c:v>65.14</c:v>
                </c:pt>
                <c:pt idx="46">
                  <c:v>64.25</c:v>
                </c:pt>
                <c:pt idx="47">
                  <c:v>64.94</c:v>
                </c:pt>
                <c:pt idx="48">
                  <c:v>66.31</c:v>
                </c:pt>
                <c:pt idx="49">
                  <c:v>66.150000000000006</c:v>
                </c:pt>
                <c:pt idx="50">
                  <c:v>64.930000000000007</c:v>
                </c:pt>
                <c:pt idx="51">
                  <c:v>64.31</c:v>
                </c:pt>
                <c:pt idx="52">
                  <c:v>63.87</c:v>
                </c:pt>
                <c:pt idx="53">
                  <c:v>63.51</c:v>
                </c:pt>
                <c:pt idx="54">
                  <c:v>66.7</c:v>
                </c:pt>
                <c:pt idx="55">
                  <c:v>67.28</c:v>
                </c:pt>
                <c:pt idx="56">
                  <c:v>66.17</c:v>
                </c:pt>
                <c:pt idx="57">
                  <c:v>66.95</c:v>
                </c:pt>
                <c:pt idx="58">
                  <c:v>66.48</c:v>
                </c:pt>
                <c:pt idx="59">
                  <c:v>66.819999999999993</c:v>
                </c:pt>
                <c:pt idx="60">
                  <c:v>66.900000000000006</c:v>
                </c:pt>
                <c:pt idx="61">
                  <c:v>66.44</c:v>
                </c:pt>
                <c:pt idx="62">
                  <c:v>66.599999999999994</c:v>
                </c:pt>
                <c:pt idx="63">
                  <c:v>65.900000000000006</c:v>
                </c:pt>
                <c:pt idx="64">
                  <c:v>65.47</c:v>
                </c:pt>
                <c:pt idx="65">
                  <c:v>65.44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65696"/>
        <c:axId val="648066088"/>
      </c:lineChart>
      <c:dateAx>
        <c:axId val="64806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6088"/>
        <c:crosses val="autoZero"/>
        <c:auto val="1"/>
        <c:lblOffset val="100"/>
        <c:baseTimeUnit val="days"/>
      </c:dateAx>
      <c:valAx>
        <c:axId val="648066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79.69</c:v>
                </c:pt>
                <c:pt idx="1">
                  <c:v>79.45</c:v>
                </c:pt>
                <c:pt idx="2">
                  <c:v>79.41</c:v>
                </c:pt>
                <c:pt idx="3">
                  <c:v>78.67</c:v>
                </c:pt>
                <c:pt idx="4">
                  <c:v>78.7</c:v>
                </c:pt>
                <c:pt idx="5">
                  <c:v>78.53</c:v>
                </c:pt>
                <c:pt idx="6">
                  <c:v>77.31</c:v>
                </c:pt>
                <c:pt idx="7">
                  <c:v>77.03</c:v>
                </c:pt>
                <c:pt idx="8">
                  <c:v>76.36</c:v>
                </c:pt>
                <c:pt idx="9">
                  <c:v>76.069999999999993</c:v>
                </c:pt>
                <c:pt idx="10">
                  <c:v>75.459999999999994</c:v>
                </c:pt>
                <c:pt idx="11">
                  <c:v>74.8</c:v>
                </c:pt>
                <c:pt idx="12">
                  <c:v>77.97</c:v>
                </c:pt>
                <c:pt idx="13">
                  <c:v>78.81</c:v>
                </c:pt>
                <c:pt idx="14">
                  <c:v>78.680000000000007</c:v>
                </c:pt>
                <c:pt idx="15">
                  <c:v>77.75</c:v>
                </c:pt>
                <c:pt idx="16">
                  <c:v>79.33</c:v>
                </c:pt>
                <c:pt idx="17">
                  <c:v>79.489999999999995</c:v>
                </c:pt>
                <c:pt idx="18">
                  <c:v>81.78</c:v>
                </c:pt>
                <c:pt idx="19">
                  <c:v>81.25</c:v>
                </c:pt>
                <c:pt idx="20">
                  <c:v>81.56</c:v>
                </c:pt>
                <c:pt idx="22">
                  <c:v>83.2</c:v>
                </c:pt>
                <c:pt idx="23">
                  <c:v>83.54</c:v>
                </c:pt>
                <c:pt idx="24">
                  <c:v>83.92</c:v>
                </c:pt>
                <c:pt idx="25">
                  <c:v>81.98</c:v>
                </c:pt>
                <c:pt idx="26">
                  <c:v>82.6</c:v>
                </c:pt>
                <c:pt idx="27">
                  <c:v>82.77</c:v>
                </c:pt>
                <c:pt idx="28">
                  <c:v>82.67</c:v>
                </c:pt>
                <c:pt idx="29">
                  <c:v>81.7</c:v>
                </c:pt>
                <c:pt idx="30">
                  <c:v>82.2</c:v>
                </c:pt>
                <c:pt idx="31">
                  <c:v>81.42</c:v>
                </c:pt>
                <c:pt idx="32">
                  <c:v>79.75</c:v>
                </c:pt>
                <c:pt idx="33">
                  <c:v>80.349999999999994</c:v>
                </c:pt>
                <c:pt idx="34">
                  <c:v>78.91</c:v>
                </c:pt>
                <c:pt idx="35">
                  <c:v>79</c:v>
                </c:pt>
                <c:pt idx="36">
                  <c:v>79.040000000000006</c:v>
                </c:pt>
                <c:pt idx="37">
                  <c:v>79.290000000000006</c:v>
                </c:pt>
                <c:pt idx="38">
                  <c:v>79.14</c:v>
                </c:pt>
                <c:pt idx="39">
                  <c:v>78.790000000000006</c:v>
                </c:pt>
                <c:pt idx="40">
                  <c:v>79.849999999999994</c:v>
                </c:pt>
                <c:pt idx="41">
                  <c:v>79.84</c:v>
                </c:pt>
                <c:pt idx="42">
                  <c:v>79.930000000000007</c:v>
                </c:pt>
                <c:pt idx="43">
                  <c:v>79.56</c:v>
                </c:pt>
                <c:pt idx="44">
                  <c:v>78.290000000000006</c:v>
                </c:pt>
                <c:pt idx="45">
                  <c:v>78.959999999999994</c:v>
                </c:pt>
                <c:pt idx="46">
                  <c:v>80.150000000000006</c:v>
                </c:pt>
                <c:pt idx="47">
                  <c:v>79.73</c:v>
                </c:pt>
                <c:pt idx="48">
                  <c:v>80.13</c:v>
                </c:pt>
                <c:pt idx="49">
                  <c:v>78.11</c:v>
                </c:pt>
                <c:pt idx="50">
                  <c:v>80.53</c:v>
                </c:pt>
                <c:pt idx="51">
                  <c:v>79.42</c:v>
                </c:pt>
                <c:pt idx="52">
                  <c:v>77.989999999999995</c:v>
                </c:pt>
                <c:pt idx="53">
                  <c:v>77.62</c:v>
                </c:pt>
                <c:pt idx="54">
                  <c:v>76.760000000000005</c:v>
                </c:pt>
                <c:pt idx="55">
                  <c:v>76.89</c:v>
                </c:pt>
                <c:pt idx="56">
                  <c:v>75.88</c:v>
                </c:pt>
                <c:pt idx="57">
                  <c:v>74.78</c:v>
                </c:pt>
                <c:pt idx="58">
                  <c:v>74.06</c:v>
                </c:pt>
                <c:pt idx="59">
                  <c:v>73.67</c:v>
                </c:pt>
                <c:pt idx="60">
                  <c:v>73.59</c:v>
                </c:pt>
                <c:pt idx="61">
                  <c:v>74.2</c:v>
                </c:pt>
                <c:pt idx="62">
                  <c:v>74.040000000000006</c:v>
                </c:pt>
                <c:pt idx="63">
                  <c:v>74.27</c:v>
                </c:pt>
                <c:pt idx="64">
                  <c:v>74.56</c:v>
                </c:pt>
                <c:pt idx="65">
                  <c:v>75.040000000000006</c:v>
                </c:pt>
                <c:pt idx="66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68440"/>
        <c:axId val="648068832"/>
      </c:lineChart>
      <c:dateAx>
        <c:axId val="64806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8832"/>
        <c:crosses val="autoZero"/>
        <c:auto val="1"/>
        <c:lblOffset val="100"/>
        <c:baseTimeUnit val="days"/>
      </c:dateAx>
      <c:valAx>
        <c:axId val="648068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6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16.23</c:v>
                </c:pt>
                <c:pt idx="1">
                  <c:v>16.170000000000002</c:v>
                </c:pt>
                <c:pt idx="2">
                  <c:v>16.3</c:v>
                </c:pt>
                <c:pt idx="3">
                  <c:v>16.41</c:v>
                </c:pt>
                <c:pt idx="4">
                  <c:v>16.059999999999999</c:v>
                </c:pt>
                <c:pt idx="6">
                  <c:v>16.190000000000001</c:v>
                </c:pt>
                <c:pt idx="7">
                  <c:v>16.05</c:v>
                </c:pt>
                <c:pt idx="8">
                  <c:v>15.88</c:v>
                </c:pt>
                <c:pt idx="9">
                  <c:v>16.03</c:v>
                </c:pt>
                <c:pt idx="10">
                  <c:v>16.52</c:v>
                </c:pt>
                <c:pt idx="11">
                  <c:v>17.23</c:v>
                </c:pt>
                <c:pt idx="12">
                  <c:v>16.68</c:v>
                </c:pt>
                <c:pt idx="13">
                  <c:v>16.59</c:v>
                </c:pt>
                <c:pt idx="14">
                  <c:v>16.75</c:v>
                </c:pt>
                <c:pt idx="15">
                  <c:v>16.53</c:v>
                </c:pt>
                <c:pt idx="16">
                  <c:v>17.41</c:v>
                </c:pt>
                <c:pt idx="17">
                  <c:v>17.75</c:v>
                </c:pt>
                <c:pt idx="18">
                  <c:v>17.75</c:v>
                </c:pt>
                <c:pt idx="19">
                  <c:v>17.7</c:v>
                </c:pt>
                <c:pt idx="20">
                  <c:v>17.420000000000002</c:v>
                </c:pt>
                <c:pt idx="21">
                  <c:v>17.61</c:v>
                </c:pt>
                <c:pt idx="22">
                  <c:v>17.27</c:v>
                </c:pt>
                <c:pt idx="23">
                  <c:v>17.329999999999998</c:v>
                </c:pt>
                <c:pt idx="24">
                  <c:v>17.440000000000001</c:v>
                </c:pt>
                <c:pt idx="25">
                  <c:v>17.45</c:v>
                </c:pt>
                <c:pt idx="26">
                  <c:v>17.440000000000001</c:v>
                </c:pt>
                <c:pt idx="27">
                  <c:v>17.690000000000001</c:v>
                </c:pt>
                <c:pt idx="28">
                  <c:v>17.48</c:v>
                </c:pt>
                <c:pt idx="29">
                  <c:v>17.399999999999999</c:v>
                </c:pt>
                <c:pt idx="30">
                  <c:v>17.88</c:v>
                </c:pt>
                <c:pt idx="31">
                  <c:v>18.18</c:v>
                </c:pt>
                <c:pt idx="32">
                  <c:v>18.05</c:v>
                </c:pt>
                <c:pt idx="33">
                  <c:v>17.760000000000002</c:v>
                </c:pt>
                <c:pt idx="34">
                  <c:v>17.309999999999999</c:v>
                </c:pt>
                <c:pt idx="35">
                  <c:v>17.57</c:v>
                </c:pt>
                <c:pt idx="36">
                  <c:v>17.850000000000001</c:v>
                </c:pt>
                <c:pt idx="37">
                  <c:v>18.14</c:v>
                </c:pt>
                <c:pt idx="38">
                  <c:v>18.059999999999999</c:v>
                </c:pt>
                <c:pt idx="39">
                  <c:v>18.04</c:v>
                </c:pt>
                <c:pt idx="40">
                  <c:v>18.079999999999998</c:v>
                </c:pt>
                <c:pt idx="41">
                  <c:v>18.309999999999999</c:v>
                </c:pt>
                <c:pt idx="42">
                  <c:v>18.510000000000002</c:v>
                </c:pt>
                <c:pt idx="43">
                  <c:v>18.59</c:v>
                </c:pt>
                <c:pt idx="44">
                  <c:v>18.239999999999998</c:v>
                </c:pt>
                <c:pt idx="45">
                  <c:v>18.2</c:v>
                </c:pt>
                <c:pt idx="46">
                  <c:v>18.8</c:v>
                </c:pt>
                <c:pt idx="47">
                  <c:v>18.489999999999998</c:v>
                </c:pt>
                <c:pt idx="48">
                  <c:v>18.25</c:v>
                </c:pt>
                <c:pt idx="49">
                  <c:v>18.38</c:v>
                </c:pt>
                <c:pt idx="50">
                  <c:v>18.420000000000002</c:v>
                </c:pt>
                <c:pt idx="51">
                  <c:v>18.350000000000001</c:v>
                </c:pt>
                <c:pt idx="52">
                  <c:v>18.39</c:v>
                </c:pt>
                <c:pt idx="53">
                  <c:v>18.2</c:v>
                </c:pt>
                <c:pt idx="54">
                  <c:v>17.89</c:v>
                </c:pt>
                <c:pt idx="55">
                  <c:v>18.059999999999999</c:v>
                </c:pt>
                <c:pt idx="56">
                  <c:v>14.95</c:v>
                </c:pt>
                <c:pt idx="57">
                  <c:v>15.54</c:v>
                </c:pt>
                <c:pt idx="58">
                  <c:v>16.28</c:v>
                </c:pt>
                <c:pt idx="59">
                  <c:v>16.78</c:v>
                </c:pt>
                <c:pt idx="60">
                  <c:v>16.55</c:v>
                </c:pt>
                <c:pt idx="61">
                  <c:v>16.48</c:v>
                </c:pt>
                <c:pt idx="62">
                  <c:v>15.62</c:v>
                </c:pt>
                <c:pt idx="63">
                  <c:v>15.46</c:v>
                </c:pt>
                <c:pt idx="64">
                  <c:v>15.56</c:v>
                </c:pt>
                <c:pt idx="65">
                  <c:v>15.7</c:v>
                </c:pt>
                <c:pt idx="66">
                  <c:v>14.93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70792"/>
        <c:axId val="648071184"/>
      </c:lineChart>
      <c:dateAx>
        <c:axId val="648070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1184"/>
        <c:crosses val="autoZero"/>
        <c:auto val="1"/>
        <c:lblOffset val="100"/>
        <c:baseTimeUnit val="days"/>
      </c:dateAx>
      <c:valAx>
        <c:axId val="6480711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34.01</c:v>
                </c:pt>
                <c:pt idx="1">
                  <c:v>33.94</c:v>
                </c:pt>
                <c:pt idx="2">
                  <c:v>33.51</c:v>
                </c:pt>
                <c:pt idx="3">
                  <c:v>33.07</c:v>
                </c:pt>
                <c:pt idx="4">
                  <c:v>33.21</c:v>
                </c:pt>
                <c:pt idx="6">
                  <c:v>33.479999999999997</c:v>
                </c:pt>
                <c:pt idx="7">
                  <c:v>33.49</c:v>
                </c:pt>
                <c:pt idx="8">
                  <c:v>32.840000000000003</c:v>
                </c:pt>
                <c:pt idx="9">
                  <c:v>33.08</c:v>
                </c:pt>
                <c:pt idx="10">
                  <c:v>33.69</c:v>
                </c:pt>
                <c:pt idx="11">
                  <c:v>34.020000000000003</c:v>
                </c:pt>
                <c:pt idx="12">
                  <c:v>34.1</c:v>
                </c:pt>
                <c:pt idx="13">
                  <c:v>33.44</c:v>
                </c:pt>
                <c:pt idx="14">
                  <c:v>33.96</c:v>
                </c:pt>
                <c:pt idx="15">
                  <c:v>33.6</c:v>
                </c:pt>
                <c:pt idx="16">
                  <c:v>33.36</c:v>
                </c:pt>
                <c:pt idx="17">
                  <c:v>33.74</c:v>
                </c:pt>
                <c:pt idx="18">
                  <c:v>33.47</c:v>
                </c:pt>
                <c:pt idx="19">
                  <c:v>33.39</c:v>
                </c:pt>
                <c:pt idx="20">
                  <c:v>33.53</c:v>
                </c:pt>
                <c:pt idx="21">
                  <c:v>34.090000000000003</c:v>
                </c:pt>
                <c:pt idx="22">
                  <c:v>34.26</c:v>
                </c:pt>
                <c:pt idx="23">
                  <c:v>34.909999999999997</c:v>
                </c:pt>
                <c:pt idx="24">
                  <c:v>34.840000000000003</c:v>
                </c:pt>
                <c:pt idx="25">
                  <c:v>34.1</c:v>
                </c:pt>
                <c:pt idx="26">
                  <c:v>33.520000000000003</c:v>
                </c:pt>
                <c:pt idx="27">
                  <c:v>33.07</c:v>
                </c:pt>
                <c:pt idx="28">
                  <c:v>33.19</c:v>
                </c:pt>
                <c:pt idx="29">
                  <c:v>32.92</c:v>
                </c:pt>
                <c:pt idx="30">
                  <c:v>33.11</c:v>
                </c:pt>
                <c:pt idx="31">
                  <c:v>33.21</c:v>
                </c:pt>
                <c:pt idx="32">
                  <c:v>33.24</c:v>
                </c:pt>
                <c:pt idx="33">
                  <c:v>33.72</c:v>
                </c:pt>
                <c:pt idx="34">
                  <c:v>34.51</c:v>
                </c:pt>
                <c:pt idx="35">
                  <c:v>34.590000000000003</c:v>
                </c:pt>
                <c:pt idx="36">
                  <c:v>34.68</c:v>
                </c:pt>
                <c:pt idx="37">
                  <c:v>35.17</c:v>
                </c:pt>
                <c:pt idx="38">
                  <c:v>35.08</c:v>
                </c:pt>
                <c:pt idx="39">
                  <c:v>34.979999999999997</c:v>
                </c:pt>
                <c:pt idx="40">
                  <c:v>35.21</c:v>
                </c:pt>
                <c:pt idx="41">
                  <c:v>35.49</c:v>
                </c:pt>
                <c:pt idx="42">
                  <c:v>35.880000000000003</c:v>
                </c:pt>
                <c:pt idx="43">
                  <c:v>35.94</c:v>
                </c:pt>
                <c:pt idx="44">
                  <c:v>35.96</c:v>
                </c:pt>
                <c:pt idx="45">
                  <c:v>34.72</c:v>
                </c:pt>
                <c:pt idx="46">
                  <c:v>34.42</c:v>
                </c:pt>
                <c:pt idx="47">
                  <c:v>34.22</c:v>
                </c:pt>
                <c:pt idx="48">
                  <c:v>34.78</c:v>
                </c:pt>
                <c:pt idx="49">
                  <c:v>34.19</c:v>
                </c:pt>
                <c:pt idx="50">
                  <c:v>33.630000000000003</c:v>
                </c:pt>
                <c:pt idx="51">
                  <c:v>33.07</c:v>
                </c:pt>
                <c:pt idx="52">
                  <c:v>32.93</c:v>
                </c:pt>
                <c:pt idx="53">
                  <c:v>33.299999999999997</c:v>
                </c:pt>
                <c:pt idx="54">
                  <c:v>33.36</c:v>
                </c:pt>
                <c:pt idx="55">
                  <c:v>32.299999999999997</c:v>
                </c:pt>
                <c:pt idx="56">
                  <c:v>33.1</c:v>
                </c:pt>
                <c:pt idx="57">
                  <c:v>33.659999999999997</c:v>
                </c:pt>
                <c:pt idx="58">
                  <c:v>33.880000000000003</c:v>
                </c:pt>
                <c:pt idx="59">
                  <c:v>33.700000000000003</c:v>
                </c:pt>
                <c:pt idx="60">
                  <c:v>33.47</c:v>
                </c:pt>
                <c:pt idx="61">
                  <c:v>33.53</c:v>
                </c:pt>
                <c:pt idx="62">
                  <c:v>33.450000000000003</c:v>
                </c:pt>
                <c:pt idx="63">
                  <c:v>33.520000000000003</c:v>
                </c:pt>
                <c:pt idx="64">
                  <c:v>33.700000000000003</c:v>
                </c:pt>
                <c:pt idx="65">
                  <c:v>34.86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03144"/>
        <c:axId val="650403536"/>
      </c:lineChart>
      <c:dateAx>
        <c:axId val="65040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3536"/>
        <c:crosses val="autoZero"/>
        <c:auto val="1"/>
        <c:lblOffset val="100"/>
        <c:baseTimeUnit val="days"/>
      </c:dateAx>
      <c:valAx>
        <c:axId val="650403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12.58</c:v>
                </c:pt>
                <c:pt idx="1">
                  <c:v>12.54</c:v>
                </c:pt>
                <c:pt idx="2">
                  <c:v>12.63</c:v>
                </c:pt>
                <c:pt idx="3">
                  <c:v>12.65</c:v>
                </c:pt>
                <c:pt idx="4">
                  <c:v>12.56</c:v>
                </c:pt>
                <c:pt idx="5">
                  <c:v>12.51</c:v>
                </c:pt>
                <c:pt idx="6">
                  <c:v>12.38</c:v>
                </c:pt>
                <c:pt idx="7">
                  <c:v>12.38</c:v>
                </c:pt>
                <c:pt idx="8">
                  <c:v>12.34</c:v>
                </c:pt>
                <c:pt idx="9">
                  <c:v>12.52</c:v>
                </c:pt>
                <c:pt idx="10">
                  <c:v>12.56</c:v>
                </c:pt>
                <c:pt idx="11">
                  <c:v>12.28</c:v>
                </c:pt>
                <c:pt idx="12">
                  <c:v>12.32</c:v>
                </c:pt>
                <c:pt idx="13">
                  <c:v>12.36</c:v>
                </c:pt>
                <c:pt idx="14">
                  <c:v>12.37</c:v>
                </c:pt>
                <c:pt idx="15">
                  <c:v>12.49</c:v>
                </c:pt>
                <c:pt idx="16">
                  <c:v>12.37</c:v>
                </c:pt>
                <c:pt idx="17">
                  <c:v>12.79</c:v>
                </c:pt>
                <c:pt idx="18">
                  <c:v>12.61</c:v>
                </c:pt>
                <c:pt idx="19">
                  <c:v>12.31</c:v>
                </c:pt>
                <c:pt idx="20">
                  <c:v>12.36</c:v>
                </c:pt>
                <c:pt idx="21">
                  <c:v>12.43</c:v>
                </c:pt>
                <c:pt idx="22">
                  <c:v>12.41</c:v>
                </c:pt>
                <c:pt idx="24">
                  <c:v>12.61</c:v>
                </c:pt>
                <c:pt idx="25">
                  <c:v>12.63</c:v>
                </c:pt>
                <c:pt idx="26">
                  <c:v>12.59</c:v>
                </c:pt>
                <c:pt idx="27">
                  <c:v>12.67</c:v>
                </c:pt>
                <c:pt idx="28">
                  <c:v>12.85</c:v>
                </c:pt>
                <c:pt idx="29">
                  <c:v>12.63</c:v>
                </c:pt>
                <c:pt idx="30">
                  <c:v>12.76</c:v>
                </c:pt>
                <c:pt idx="31">
                  <c:v>12.77</c:v>
                </c:pt>
                <c:pt idx="32">
                  <c:v>13.17</c:v>
                </c:pt>
                <c:pt idx="33">
                  <c:v>12.59</c:v>
                </c:pt>
                <c:pt idx="34">
                  <c:v>12.13</c:v>
                </c:pt>
                <c:pt idx="35">
                  <c:v>12.23</c:v>
                </c:pt>
                <c:pt idx="36">
                  <c:v>12.25</c:v>
                </c:pt>
                <c:pt idx="37">
                  <c:v>12.39</c:v>
                </c:pt>
                <c:pt idx="38">
                  <c:v>12.46</c:v>
                </c:pt>
                <c:pt idx="39">
                  <c:v>12.4</c:v>
                </c:pt>
                <c:pt idx="40">
                  <c:v>12.64</c:v>
                </c:pt>
                <c:pt idx="41">
                  <c:v>12.78</c:v>
                </c:pt>
                <c:pt idx="42">
                  <c:v>12.66</c:v>
                </c:pt>
                <c:pt idx="43">
                  <c:v>12.63</c:v>
                </c:pt>
                <c:pt idx="44">
                  <c:v>12.58</c:v>
                </c:pt>
                <c:pt idx="45">
                  <c:v>12.53</c:v>
                </c:pt>
                <c:pt idx="46">
                  <c:v>12.77</c:v>
                </c:pt>
                <c:pt idx="47">
                  <c:v>12.82</c:v>
                </c:pt>
                <c:pt idx="48">
                  <c:v>13.17</c:v>
                </c:pt>
                <c:pt idx="49">
                  <c:v>13.03</c:v>
                </c:pt>
                <c:pt idx="50">
                  <c:v>13.06</c:v>
                </c:pt>
                <c:pt idx="51">
                  <c:v>12.56</c:v>
                </c:pt>
                <c:pt idx="52">
                  <c:v>12.44</c:v>
                </c:pt>
                <c:pt idx="53">
                  <c:v>12.24</c:v>
                </c:pt>
                <c:pt idx="54">
                  <c:v>12.43</c:v>
                </c:pt>
                <c:pt idx="55">
                  <c:v>11.96</c:v>
                </c:pt>
                <c:pt idx="56">
                  <c:v>11.92</c:v>
                </c:pt>
                <c:pt idx="57">
                  <c:v>11.92</c:v>
                </c:pt>
                <c:pt idx="58">
                  <c:v>12.04</c:v>
                </c:pt>
                <c:pt idx="59">
                  <c:v>11.9</c:v>
                </c:pt>
                <c:pt idx="60">
                  <c:v>11.89</c:v>
                </c:pt>
                <c:pt idx="61">
                  <c:v>11.79</c:v>
                </c:pt>
                <c:pt idx="62">
                  <c:v>11.76</c:v>
                </c:pt>
                <c:pt idx="63">
                  <c:v>11.87</c:v>
                </c:pt>
                <c:pt idx="64">
                  <c:v>12</c:v>
                </c:pt>
                <c:pt idx="65">
                  <c:v>12.04</c:v>
                </c:pt>
                <c:pt idx="66">
                  <c:v>12.06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05104"/>
        <c:axId val="650405496"/>
      </c:lineChart>
      <c:dateAx>
        <c:axId val="65040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5496"/>
        <c:crosses val="autoZero"/>
        <c:auto val="1"/>
        <c:lblOffset val="100"/>
        <c:baseTimeUnit val="days"/>
      </c:dateAx>
      <c:valAx>
        <c:axId val="6504054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118.86</c:v>
                </c:pt>
                <c:pt idx="1">
                  <c:v>118.08</c:v>
                </c:pt>
                <c:pt idx="2">
                  <c:v>117.2</c:v>
                </c:pt>
                <c:pt idx="3">
                  <c:v>116.36</c:v>
                </c:pt>
                <c:pt idx="4">
                  <c:v>115.88</c:v>
                </c:pt>
                <c:pt idx="5">
                  <c:v>115.24</c:v>
                </c:pt>
                <c:pt idx="6">
                  <c:v>114.08</c:v>
                </c:pt>
                <c:pt idx="7">
                  <c:v>113.4</c:v>
                </c:pt>
                <c:pt idx="8">
                  <c:v>113.48</c:v>
                </c:pt>
                <c:pt idx="9">
                  <c:v>113.4</c:v>
                </c:pt>
                <c:pt idx="10">
                  <c:v>113.64</c:v>
                </c:pt>
                <c:pt idx="11">
                  <c:v>113.57</c:v>
                </c:pt>
                <c:pt idx="12">
                  <c:v>113.23</c:v>
                </c:pt>
                <c:pt idx="13">
                  <c:v>113.25</c:v>
                </c:pt>
                <c:pt idx="14">
                  <c:v>113.13</c:v>
                </c:pt>
                <c:pt idx="15">
                  <c:v>113.38</c:v>
                </c:pt>
                <c:pt idx="16">
                  <c:v>111.84</c:v>
                </c:pt>
                <c:pt idx="17">
                  <c:v>112.8</c:v>
                </c:pt>
                <c:pt idx="18">
                  <c:v>111.76</c:v>
                </c:pt>
                <c:pt idx="19">
                  <c:v>113.91</c:v>
                </c:pt>
                <c:pt idx="20">
                  <c:v>114.15</c:v>
                </c:pt>
                <c:pt idx="21">
                  <c:v>114.2</c:v>
                </c:pt>
                <c:pt idx="22">
                  <c:v>114.7</c:v>
                </c:pt>
                <c:pt idx="23">
                  <c:v>114.87</c:v>
                </c:pt>
                <c:pt idx="24">
                  <c:v>114.6</c:v>
                </c:pt>
                <c:pt idx="25">
                  <c:v>114.62</c:v>
                </c:pt>
                <c:pt idx="26">
                  <c:v>114.73</c:v>
                </c:pt>
                <c:pt idx="27">
                  <c:v>116.16</c:v>
                </c:pt>
                <c:pt idx="28">
                  <c:v>116.28</c:v>
                </c:pt>
                <c:pt idx="29">
                  <c:v>116.3</c:v>
                </c:pt>
                <c:pt idx="30">
                  <c:v>116.86</c:v>
                </c:pt>
                <c:pt idx="31">
                  <c:v>115.65</c:v>
                </c:pt>
                <c:pt idx="32">
                  <c:v>115.84</c:v>
                </c:pt>
                <c:pt idx="33">
                  <c:v>115.21</c:v>
                </c:pt>
                <c:pt idx="34">
                  <c:v>115.49</c:v>
                </c:pt>
                <c:pt idx="35">
                  <c:v>115.1</c:v>
                </c:pt>
                <c:pt idx="36">
                  <c:v>115.91</c:v>
                </c:pt>
                <c:pt idx="37">
                  <c:v>115.96</c:v>
                </c:pt>
                <c:pt idx="38">
                  <c:v>115.44</c:v>
                </c:pt>
                <c:pt idx="39">
                  <c:v>115.31</c:v>
                </c:pt>
                <c:pt idx="40">
                  <c:v>115.66</c:v>
                </c:pt>
                <c:pt idx="41">
                  <c:v>116.02</c:v>
                </c:pt>
                <c:pt idx="42">
                  <c:v>115.88</c:v>
                </c:pt>
                <c:pt idx="43">
                  <c:v>115.89</c:v>
                </c:pt>
                <c:pt idx="44">
                  <c:v>114.99</c:v>
                </c:pt>
                <c:pt idx="45">
                  <c:v>115.89</c:v>
                </c:pt>
                <c:pt idx="46">
                  <c:v>115.36</c:v>
                </c:pt>
                <c:pt idx="47">
                  <c:v>112.26</c:v>
                </c:pt>
                <c:pt idx="48">
                  <c:v>110.99</c:v>
                </c:pt>
                <c:pt idx="49">
                  <c:v>111.1</c:v>
                </c:pt>
                <c:pt idx="50">
                  <c:v>112.06</c:v>
                </c:pt>
                <c:pt idx="51">
                  <c:v>111.94</c:v>
                </c:pt>
                <c:pt idx="52">
                  <c:v>111.96</c:v>
                </c:pt>
                <c:pt idx="53">
                  <c:v>111.38</c:v>
                </c:pt>
                <c:pt idx="54">
                  <c:v>111.3</c:v>
                </c:pt>
                <c:pt idx="55">
                  <c:v>112.48</c:v>
                </c:pt>
                <c:pt idx="56">
                  <c:v>113.13</c:v>
                </c:pt>
                <c:pt idx="57">
                  <c:v>114.13</c:v>
                </c:pt>
                <c:pt idx="58">
                  <c:v>113.07</c:v>
                </c:pt>
                <c:pt idx="59">
                  <c:v>112.74</c:v>
                </c:pt>
                <c:pt idx="60">
                  <c:v>115</c:v>
                </c:pt>
                <c:pt idx="61">
                  <c:v>115.36</c:v>
                </c:pt>
                <c:pt idx="63">
                  <c:v>116.57</c:v>
                </c:pt>
                <c:pt idx="64">
                  <c:v>116.36</c:v>
                </c:pt>
                <c:pt idx="65">
                  <c:v>116.32</c:v>
                </c:pt>
                <c:pt idx="66">
                  <c:v>116.6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07456"/>
        <c:axId val="650407848"/>
      </c:lineChart>
      <c:dateAx>
        <c:axId val="65040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7848"/>
        <c:crosses val="autoZero"/>
        <c:auto val="1"/>
        <c:lblOffset val="100"/>
        <c:baseTimeUnit val="days"/>
      </c:dateAx>
      <c:valAx>
        <c:axId val="65040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11.47</c:v>
                </c:pt>
                <c:pt idx="1">
                  <c:v>11.56</c:v>
                </c:pt>
                <c:pt idx="2">
                  <c:v>11.69</c:v>
                </c:pt>
                <c:pt idx="3">
                  <c:v>11.36</c:v>
                </c:pt>
                <c:pt idx="4">
                  <c:v>11.71</c:v>
                </c:pt>
                <c:pt idx="5">
                  <c:v>11.65</c:v>
                </c:pt>
                <c:pt idx="6">
                  <c:v>11.08</c:v>
                </c:pt>
                <c:pt idx="7">
                  <c:v>11.42</c:v>
                </c:pt>
                <c:pt idx="8">
                  <c:v>11.1</c:v>
                </c:pt>
                <c:pt idx="9">
                  <c:v>11.12</c:v>
                </c:pt>
                <c:pt idx="10">
                  <c:v>11.65</c:v>
                </c:pt>
                <c:pt idx="11">
                  <c:v>11.51</c:v>
                </c:pt>
                <c:pt idx="12">
                  <c:v>11.47</c:v>
                </c:pt>
                <c:pt idx="13">
                  <c:v>11.8</c:v>
                </c:pt>
                <c:pt idx="14">
                  <c:v>11.55</c:v>
                </c:pt>
                <c:pt idx="15">
                  <c:v>11.77</c:v>
                </c:pt>
                <c:pt idx="16">
                  <c:v>11.77</c:v>
                </c:pt>
                <c:pt idx="17">
                  <c:v>11.81</c:v>
                </c:pt>
                <c:pt idx="18">
                  <c:v>11.84</c:v>
                </c:pt>
                <c:pt idx="19">
                  <c:v>11.71</c:v>
                </c:pt>
                <c:pt idx="20">
                  <c:v>12.07</c:v>
                </c:pt>
                <c:pt idx="21">
                  <c:v>12.19</c:v>
                </c:pt>
                <c:pt idx="22">
                  <c:v>12.2</c:v>
                </c:pt>
                <c:pt idx="23">
                  <c:v>12.41</c:v>
                </c:pt>
                <c:pt idx="24">
                  <c:v>12.23</c:v>
                </c:pt>
                <c:pt idx="25">
                  <c:v>12.13</c:v>
                </c:pt>
                <c:pt idx="26">
                  <c:v>12.12</c:v>
                </c:pt>
                <c:pt idx="27">
                  <c:v>11.85</c:v>
                </c:pt>
                <c:pt idx="28">
                  <c:v>11.83</c:v>
                </c:pt>
                <c:pt idx="29">
                  <c:v>12.07</c:v>
                </c:pt>
                <c:pt idx="30">
                  <c:v>11.66</c:v>
                </c:pt>
                <c:pt idx="31">
                  <c:v>11.7</c:v>
                </c:pt>
                <c:pt idx="32">
                  <c:v>11.45</c:v>
                </c:pt>
                <c:pt idx="33">
                  <c:v>11.43</c:v>
                </c:pt>
                <c:pt idx="34">
                  <c:v>11.64</c:v>
                </c:pt>
                <c:pt idx="35">
                  <c:v>11.46</c:v>
                </c:pt>
                <c:pt idx="36">
                  <c:v>11.71</c:v>
                </c:pt>
                <c:pt idx="37">
                  <c:v>11.64</c:v>
                </c:pt>
                <c:pt idx="38">
                  <c:v>11.54</c:v>
                </c:pt>
                <c:pt idx="39">
                  <c:v>11.51</c:v>
                </c:pt>
                <c:pt idx="40">
                  <c:v>11.47</c:v>
                </c:pt>
                <c:pt idx="41">
                  <c:v>11.67</c:v>
                </c:pt>
                <c:pt idx="42">
                  <c:v>11.56</c:v>
                </c:pt>
                <c:pt idx="43">
                  <c:v>11.5</c:v>
                </c:pt>
                <c:pt idx="44">
                  <c:v>11.36</c:v>
                </c:pt>
                <c:pt idx="45">
                  <c:v>11.56</c:v>
                </c:pt>
                <c:pt idx="46">
                  <c:v>11.43</c:v>
                </c:pt>
                <c:pt idx="47">
                  <c:v>11.66</c:v>
                </c:pt>
                <c:pt idx="48">
                  <c:v>11.28</c:v>
                </c:pt>
                <c:pt idx="49">
                  <c:v>11.06</c:v>
                </c:pt>
                <c:pt idx="50">
                  <c:v>11.1</c:v>
                </c:pt>
                <c:pt idx="51">
                  <c:v>10.83</c:v>
                </c:pt>
                <c:pt idx="52">
                  <c:v>10.5</c:v>
                </c:pt>
                <c:pt idx="53">
                  <c:v>10.41</c:v>
                </c:pt>
                <c:pt idx="54">
                  <c:v>11.15</c:v>
                </c:pt>
                <c:pt idx="55">
                  <c:v>11.53</c:v>
                </c:pt>
                <c:pt idx="56">
                  <c:v>11.92</c:v>
                </c:pt>
                <c:pt idx="57">
                  <c:v>11.72</c:v>
                </c:pt>
                <c:pt idx="58">
                  <c:v>11.61</c:v>
                </c:pt>
                <c:pt idx="59">
                  <c:v>11.48</c:v>
                </c:pt>
                <c:pt idx="60">
                  <c:v>11.75</c:v>
                </c:pt>
                <c:pt idx="61">
                  <c:v>11.63</c:v>
                </c:pt>
                <c:pt idx="62">
                  <c:v>11.85</c:v>
                </c:pt>
                <c:pt idx="63">
                  <c:v>11.6</c:v>
                </c:pt>
                <c:pt idx="64">
                  <c:v>11.77</c:v>
                </c:pt>
                <c:pt idx="65">
                  <c:v>11.58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09808"/>
        <c:axId val="650410200"/>
      </c:lineChart>
      <c:dateAx>
        <c:axId val="650409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0200"/>
        <c:crosses val="autoZero"/>
        <c:auto val="1"/>
        <c:lblOffset val="100"/>
        <c:baseTimeUnit val="days"/>
      </c:dateAx>
      <c:valAx>
        <c:axId val="6504102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0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89.74</c:v>
                </c:pt>
                <c:pt idx="1">
                  <c:v>89.93</c:v>
                </c:pt>
                <c:pt idx="2">
                  <c:v>90.31</c:v>
                </c:pt>
                <c:pt idx="3">
                  <c:v>89.49</c:v>
                </c:pt>
                <c:pt idx="4">
                  <c:v>89.96</c:v>
                </c:pt>
                <c:pt idx="5">
                  <c:v>90.34</c:v>
                </c:pt>
                <c:pt idx="6">
                  <c:v>90.82</c:v>
                </c:pt>
                <c:pt idx="7">
                  <c:v>90.83</c:v>
                </c:pt>
                <c:pt idx="8">
                  <c:v>90.71</c:v>
                </c:pt>
                <c:pt idx="9">
                  <c:v>89.87</c:v>
                </c:pt>
                <c:pt idx="10">
                  <c:v>90.47</c:v>
                </c:pt>
                <c:pt idx="11">
                  <c:v>89.73</c:v>
                </c:pt>
                <c:pt idx="12">
                  <c:v>98.02</c:v>
                </c:pt>
                <c:pt idx="13">
                  <c:v>96.24</c:v>
                </c:pt>
                <c:pt idx="14">
                  <c:v>96.47</c:v>
                </c:pt>
                <c:pt idx="15">
                  <c:v>97.3</c:v>
                </c:pt>
                <c:pt idx="16">
                  <c:v>95.13</c:v>
                </c:pt>
                <c:pt idx="17">
                  <c:v>96.05</c:v>
                </c:pt>
                <c:pt idx="18">
                  <c:v>94.4</c:v>
                </c:pt>
                <c:pt idx="19">
                  <c:v>95</c:v>
                </c:pt>
                <c:pt idx="20">
                  <c:v>95.51</c:v>
                </c:pt>
                <c:pt idx="21">
                  <c:v>96.29</c:v>
                </c:pt>
                <c:pt idx="22">
                  <c:v>95.79</c:v>
                </c:pt>
                <c:pt idx="23">
                  <c:v>96.88</c:v>
                </c:pt>
                <c:pt idx="24">
                  <c:v>97.13</c:v>
                </c:pt>
                <c:pt idx="25">
                  <c:v>97.59</c:v>
                </c:pt>
                <c:pt idx="26">
                  <c:v>98.65</c:v>
                </c:pt>
                <c:pt idx="27">
                  <c:v>99.14</c:v>
                </c:pt>
                <c:pt idx="28">
                  <c:v>97.95</c:v>
                </c:pt>
                <c:pt idx="29">
                  <c:v>97.07</c:v>
                </c:pt>
                <c:pt idx="30">
                  <c:v>97.19</c:v>
                </c:pt>
                <c:pt idx="31">
                  <c:v>96.54</c:v>
                </c:pt>
                <c:pt idx="32">
                  <c:v>95.52</c:v>
                </c:pt>
                <c:pt idx="33">
                  <c:v>93.7</c:v>
                </c:pt>
                <c:pt idx="34">
                  <c:v>93.71</c:v>
                </c:pt>
                <c:pt idx="35">
                  <c:v>92.71</c:v>
                </c:pt>
                <c:pt idx="36">
                  <c:v>93.35</c:v>
                </c:pt>
                <c:pt idx="37">
                  <c:v>93</c:v>
                </c:pt>
                <c:pt idx="38">
                  <c:v>91.8</c:v>
                </c:pt>
                <c:pt idx="39">
                  <c:v>91.43</c:v>
                </c:pt>
                <c:pt idx="40">
                  <c:v>90.87</c:v>
                </c:pt>
                <c:pt idx="41">
                  <c:v>91.48</c:v>
                </c:pt>
                <c:pt idx="42">
                  <c:v>91.39</c:v>
                </c:pt>
                <c:pt idx="43">
                  <c:v>90.48</c:v>
                </c:pt>
                <c:pt idx="44">
                  <c:v>89.82</c:v>
                </c:pt>
                <c:pt idx="45">
                  <c:v>89.37</c:v>
                </c:pt>
                <c:pt idx="46">
                  <c:v>88.93</c:v>
                </c:pt>
                <c:pt idx="47">
                  <c:v>90.37</c:v>
                </c:pt>
                <c:pt idx="48">
                  <c:v>89.3</c:v>
                </c:pt>
                <c:pt idx="49">
                  <c:v>83.73</c:v>
                </c:pt>
                <c:pt idx="50">
                  <c:v>83.22</c:v>
                </c:pt>
                <c:pt idx="51">
                  <c:v>82.49</c:v>
                </c:pt>
                <c:pt idx="52">
                  <c:v>83.35</c:v>
                </c:pt>
                <c:pt idx="53">
                  <c:v>81.47</c:v>
                </c:pt>
                <c:pt idx="54">
                  <c:v>82.85</c:v>
                </c:pt>
                <c:pt idx="55">
                  <c:v>83.9</c:v>
                </c:pt>
                <c:pt idx="56">
                  <c:v>84.3</c:v>
                </c:pt>
                <c:pt idx="57">
                  <c:v>85.8</c:v>
                </c:pt>
                <c:pt idx="58">
                  <c:v>86.86</c:v>
                </c:pt>
                <c:pt idx="59">
                  <c:v>85.04</c:v>
                </c:pt>
                <c:pt idx="60">
                  <c:v>89.2</c:v>
                </c:pt>
                <c:pt idx="61">
                  <c:v>89.03</c:v>
                </c:pt>
                <c:pt idx="62">
                  <c:v>90.72</c:v>
                </c:pt>
                <c:pt idx="63">
                  <c:v>89.13</c:v>
                </c:pt>
                <c:pt idx="64">
                  <c:v>88.91</c:v>
                </c:pt>
                <c:pt idx="65">
                  <c:v>86.59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12160"/>
        <c:axId val="650412552"/>
      </c:lineChart>
      <c:dateAx>
        <c:axId val="65041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2552"/>
        <c:crosses val="autoZero"/>
        <c:auto val="1"/>
        <c:lblOffset val="100"/>
        <c:baseTimeUnit val="days"/>
      </c:dateAx>
      <c:valAx>
        <c:axId val="650412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56.75</c:v>
                </c:pt>
                <c:pt idx="1">
                  <c:v>56.29</c:v>
                </c:pt>
                <c:pt idx="2">
                  <c:v>56.64</c:v>
                </c:pt>
                <c:pt idx="3">
                  <c:v>56.45</c:v>
                </c:pt>
                <c:pt idx="4">
                  <c:v>56.09</c:v>
                </c:pt>
                <c:pt idx="5">
                  <c:v>56.22</c:v>
                </c:pt>
                <c:pt idx="6">
                  <c:v>55.31</c:v>
                </c:pt>
                <c:pt idx="7">
                  <c:v>53.88</c:v>
                </c:pt>
                <c:pt idx="8">
                  <c:v>52.81</c:v>
                </c:pt>
                <c:pt idx="9">
                  <c:v>52.8</c:v>
                </c:pt>
                <c:pt idx="10">
                  <c:v>52.36</c:v>
                </c:pt>
                <c:pt idx="11">
                  <c:v>52.8</c:v>
                </c:pt>
                <c:pt idx="12">
                  <c:v>53.02</c:v>
                </c:pt>
                <c:pt idx="13">
                  <c:v>52.9</c:v>
                </c:pt>
                <c:pt idx="14">
                  <c:v>53.08</c:v>
                </c:pt>
                <c:pt idx="15">
                  <c:v>53.19</c:v>
                </c:pt>
                <c:pt idx="16">
                  <c:v>53.65</c:v>
                </c:pt>
                <c:pt idx="17">
                  <c:v>53.86</c:v>
                </c:pt>
                <c:pt idx="18">
                  <c:v>53.45</c:v>
                </c:pt>
                <c:pt idx="19">
                  <c:v>53.24</c:v>
                </c:pt>
                <c:pt idx="20">
                  <c:v>53.2</c:v>
                </c:pt>
                <c:pt idx="21">
                  <c:v>52.93</c:v>
                </c:pt>
                <c:pt idx="22">
                  <c:v>53.27</c:v>
                </c:pt>
                <c:pt idx="23">
                  <c:v>53.65</c:v>
                </c:pt>
                <c:pt idx="24">
                  <c:v>52.92</c:v>
                </c:pt>
                <c:pt idx="25">
                  <c:v>52.4</c:v>
                </c:pt>
                <c:pt idx="26">
                  <c:v>52.69</c:v>
                </c:pt>
                <c:pt idx="27">
                  <c:v>53.11</c:v>
                </c:pt>
                <c:pt idx="28">
                  <c:v>53.38</c:v>
                </c:pt>
                <c:pt idx="29">
                  <c:v>53.91</c:v>
                </c:pt>
                <c:pt idx="30">
                  <c:v>53.06</c:v>
                </c:pt>
                <c:pt idx="31">
                  <c:v>53.07</c:v>
                </c:pt>
                <c:pt idx="32">
                  <c:v>51.98</c:v>
                </c:pt>
                <c:pt idx="33">
                  <c:v>50.83</c:v>
                </c:pt>
                <c:pt idx="34">
                  <c:v>51.06</c:v>
                </c:pt>
                <c:pt idx="35">
                  <c:v>51.02</c:v>
                </c:pt>
                <c:pt idx="36">
                  <c:v>51.29</c:v>
                </c:pt>
                <c:pt idx="37">
                  <c:v>51.91</c:v>
                </c:pt>
                <c:pt idx="38">
                  <c:v>52.14</c:v>
                </c:pt>
                <c:pt idx="39">
                  <c:v>52.3</c:v>
                </c:pt>
                <c:pt idx="40">
                  <c:v>51.79</c:v>
                </c:pt>
                <c:pt idx="41">
                  <c:v>50.85</c:v>
                </c:pt>
                <c:pt idx="42">
                  <c:v>50.92</c:v>
                </c:pt>
                <c:pt idx="43">
                  <c:v>51.29</c:v>
                </c:pt>
                <c:pt idx="44">
                  <c:v>51.79</c:v>
                </c:pt>
                <c:pt idx="45">
                  <c:v>52.3</c:v>
                </c:pt>
                <c:pt idx="46">
                  <c:v>51.54</c:v>
                </c:pt>
                <c:pt idx="47">
                  <c:v>51.72</c:v>
                </c:pt>
                <c:pt idx="48">
                  <c:v>51.55</c:v>
                </c:pt>
                <c:pt idx="49">
                  <c:v>52.1</c:v>
                </c:pt>
                <c:pt idx="50">
                  <c:v>50.57</c:v>
                </c:pt>
                <c:pt idx="51">
                  <c:v>51.85</c:v>
                </c:pt>
                <c:pt idx="52">
                  <c:v>50.46</c:v>
                </c:pt>
                <c:pt idx="53">
                  <c:v>50.65</c:v>
                </c:pt>
                <c:pt idx="55">
                  <c:v>50.07</c:v>
                </c:pt>
                <c:pt idx="56">
                  <c:v>50.63</c:v>
                </c:pt>
                <c:pt idx="57">
                  <c:v>51.01</c:v>
                </c:pt>
                <c:pt idx="58">
                  <c:v>51.52</c:v>
                </c:pt>
                <c:pt idx="59">
                  <c:v>51.34</c:v>
                </c:pt>
                <c:pt idx="60">
                  <c:v>51.71</c:v>
                </c:pt>
                <c:pt idx="61">
                  <c:v>51.28</c:v>
                </c:pt>
                <c:pt idx="62">
                  <c:v>51.1</c:v>
                </c:pt>
                <c:pt idx="63">
                  <c:v>51.59</c:v>
                </c:pt>
                <c:pt idx="64">
                  <c:v>50.68</c:v>
                </c:pt>
                <c:pt idx="65">
                  <c:v>50.13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14512"/>
        <c:axId val="650414904"/>
      </c:lineChart>
      <c:dateAx>
        <c:axId val="65041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4904"/>
        <c:crosses val="autoZero"/>
        <c:auto val="1"/>
        <c:lblOffset val="100"/>
        <c:baseTimeUnit val="days"/>
      </c:dateAx>
      <c:valAx>
        <c:axId val="650414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33.590000000000003</c:v>
                </c:pt>
                <c:pt idx="1">
                  <c:v>33.15</c:v>
                </c:pt>
                <c:pt idx="2">
                  <c:v>33.78</c:v>
                </c:pt>
                <c:pt idx="3">
                  <c:v>34.020000000000003</c:v>
                </c:pt>
                <c:pt idx="4">
                  <c:v>33.75</c:v>
                </c:pt>
                <c:pt idx="5">
                  <c:v>32.86</c:v>
                </c:pt>
                <c:pt idx="6">
                  <c:v>31.83</c:v>
                </c:pt>
                <c:pt idx="7">
                  <c:v>32.21</c:v>
                </c:pt>
                <c:pt idx="8">
                  <c:v>32.229999999999997</c:v>
                </c:pt>
                <c:pt idx="9">
                  <c:v>32.03</c:v>
                </c:pt>
                <c:pt idx="10">
                  <c:v>31.85</c:v>
                </c:pt>
                <c:pt idx="11">
                  <c:v>31.45</c:v>
                </c:pt>
                <c:pt idx="12">
                  <c:v>31.68</c:v>
                </c:pt>
                <c:pt idx="13">
                  <c:v>31.37</c:v>
                </c:pt>
                <c:pt idx="14">
                  <c:v>30.97</c:v>
                </c:pt>
                <c:pt idx="15">
                  <c:v>31.42</c:v>
                </c:pt>
                <c:pt idx="16">
                  <c:v>31.84</c:v>
                </c:pt>
                <c:pt idx="17">
                  <c:v>33.26</c:v>
                </c:pt>
                <c:pt idx="18">
                  <c:v>33.450000000000003</c:v>
                </c:pt>
                <c:pt idx="19">
                  <c:v>31.55</c:v>
                </c:pt>
                <c:pt idx="20">
                  <c:v>31.28</c:v>
                </c:pt>
                <c:pt idx="21">
                  <c:v>30.25</c:v>
                </c:pt>
                <c:pt idx="22">
                  <c:v>30.6</c:v>
                </c:pt>
                <c:pt idx="23">
                  <c:v>30.77</c:v>
                </c:pt>
                <c:pt idx="24">
                  <c:v>31.25</c:v>
                </c:pt>
                <c:pt idx="25">
                  <c:v>31.41</c:v>
                </c:pt>
                <c:pt idx="26">
                  <c:v>31.43</c:v>
                </c:pt>
                <c:pt idx="27">
                  <c:v>30.72</c:v>
                </c:pt>
                <c:pt idx="28">
                  <c:v>30.71</c:v>
                </c:pt>
                <c:pt idx="29">
                  <c:v>30.8</c:v>
                </c:pt>
                <c:pt idx="30">
                  <c:v>30.87</c:v>
                </c:pt>
                <c:pt idx="31">
                  <c:v>30.81</c:v>
                </c:pt>
                <c:pt idx="32">
                  <c:v>29.53</c:v>
                </c:pt>
                <c:pt idx="33">
                  <c:v>29.33</c:v>
                </c:pt>
                <c:pt idx="34">
                  <c:v>29.33</c:v>
                </c:pt>
                <c:pt idx="35">
                  <c:v>29.06</c:v>
                </c:pt>
                <c:pt idx="36">
                  <c:v>30.04</c:v>
                </c:pt>
                <c:pt idx="37">
                  <c:v>29.18</c:v>
                </c:pt>
                <c:pt idx="38">
                  <c:v>29.35</c:v>
                </c:pt>
                <c:pt idx="39">
                  <c:v>28.78</c:v>
                </c:pt>
                <c:pt idx="40">
                  <c:v>28.16</c:v>
                </c:pt>
                <c:pt idx="41">
                  <c:v>27.77</c:v>
                </c:pt>
                <c:pt idx="42">
                  <c:v>29.56</c:v>
                </c:pt>
                <c:pt idx="43">
                  <c:v>29.74</c:v>
                </c:pt>
                <c:pt idx="44">
                  <c:v>29.38</c:v>
                </c:pt>
                <c:pt idx="45">
                  <c:v>29.52</c:v>
                </c:pt>
                <c:pt idx="46">
                  <c:v>30.24</c:v>
                </c:pt>
                <c:pt idx="47">
                  <c:v>31.42</c:v>
                </c:pt>
                <c:pt idx="48">
                  <c:v>30.18</c:v>
                </c:pt>
                <c:pt idx="49">
                  <c:v>30.23</c:v>
                </c:pt>
                <c:pt idx="50">
                  <c:v>29.38</c:v>
                </c:pt>
                <c:pt idx="51">
                  <c:v>29.17</c:v>
                </c:pt>
                <c:pt idx="52">
                  <c:v>28.82</c:v>
                </c:pt>
                <c:pt idx="53">
                  <c:v>29.09</c:v>
                </c:pt>
                <c:pt idx="54">
                  <c:v>28.4</c:v>
                </c:pt>
                <c:pt idx="55">
                  <c:v>27.06</c:v>
                </c:pt>
                <c:pt idx="57">
                  <c:v>27.35</c:v>
                </c:pt>
                <c:pt idx="58">
                  <c:v>27.43</c:v>
                </c:pt>
                <c:pt idx="59">
                  <c:v>27.45</c:v>
                </c:pt>
                <c:pt idx="60">
                  <c:v>27.37</c:v>
                </c:pt>
                <c:pt idx="61">
                  <c:v>29.05</c:v>
                </c:pt>
                <c:pt idx="62">
                  <c:v>28.26</c:v>
                </c:pt>
                <c:pt idx="63">
                  <c:v>27.33</c:v>
                </c:pt>
                <c:pt idx="64">
                  <c:v>27.21</c:v>
                </c:pt>
                <c:pt idx="65">
                  <c:v>27.95</c:v>
                </c:pt>
                <c:pt idx="66">
                  <c:v>28.29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416864"/>
        <c:axId val="650417256"/>
      </c:lineChart>
      <c:dateAx>
        <c:axId val="65041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7256"/>
        <c:crosses val="autoZero"/>
        <c:auto val="1"/>
        <c:lblOffset val="100"/>
        <c:baseTimeUnit val="days"/>
      </c:dateAx>
      <c:valAx>
        <c:axId val="650417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4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49.91</c:v>
                </c:pt>
                <c:pt idx="1">
                  <c:v>50.09</c:v>
                </c:pt>
                <c:pt idx="2">
                  <c:v>49.89</c:v>
                </c:pt>
                <c:pt idx="3">
                  <c:v>49.66</c:v>
                </c:pt>
                <c:pt idx="4">
                  <c:v>49.65</c:v>
                </c:pt>
                <c:pt idx="5">
                  <c:v>49.47</c:v>
                </c:pt>
                <c:pt idx="6">
                  <c:v>49.46</c:v>
                </c:pt>
                <c:pt idx="7">
                  <c:v>49.29</c:v>
                </c:pt>
                <c:pt idx="8">
                  <c:v>49.2</c:v>
                </c:pt>
                <c:pt idx="9">
                  <c:v>49.18</c:v>
                </c:pt>
                <c:pt idx="10">
                  <c:v>49.65</c:v>
                </c:pt>
                <c:pt idx="11">
                  <c:v>49.47</c:v>
                </c:pt>
                <c:pt idx="12">
                  <c:v>49.51</c:v>
                </c:pt>
                <c:pt idx="13">
                  <c:v>49.36</c:v>
                </c:pt>
                <c:pt idx="14">
                  <c:v>49.12</c:v>
                </c:pt>
                <c:pt idx="15">
                  <c:v>49.53</c:v>
                </c:pt>
                <c:pt idx="16">
                  <c:v>49.54</c:v>
                </c:pt>
                <c:pt idx="17">
                  <c:v>49.86</c:v>
                </c:pt>
                <c:pt idx="18">
                  <c:v>49.27</c:v>
                </c:pt>
                <c:pt idx="19">
                  <c:v>49.16</c:v>
                </c:pt>
                <c:pt idx="20">
                  <c:v>49</c:v>
                </c:pt>
                <c:pt idx="21">
                  <c:v>48.73</c:v>
                </c:pt>
                <c:pt idx="22">
                  <c:v>48.83</c:v>
                </c:pt>
                <c:pt idx="23">
                  <c:v>49.03</c:v>
                </c:pt>
                <c:pt idx="24">
                  <c:v>49.03</c:v>
                </c:pt>
                <c:pt idx="25">
                  <c:v>48.82</c:v>
                </c:pt>
                <c:pt idx="26">
                  <c:v>48.77</c:v>
                </c:pt>
                <c:pt idx="27">
                  <c:v>48.52</c:v>
                </c:pt>
                <c:pt idx="28">
                  <c:v>48.53</c:v>
                </c:pt>
                <c:pt idx="29">
                  <c:v>48.7</c:v>
                </c:pt>
                <c:pt idx="30">
                  <c:v>48.94</c:v>
                </c:pt>
                <c:pt idx="31">
                  <c:v>48.5</c:v>
                </c:pt>
                <c:pt idx="32">
                  <c:v>48.1</c:v>
                </c:pt>
                <c:pt idx="33">
                  <c:v>47.94</c:v>
                </c:pt>
                <c:pt idx="34">
                  <c:v>47.68</c:v>
                </c:pt>
                <c:pt idx="35">
                  <c:v>47.35</c:v>
                </c:pt>
                <c:pt idx="36">
                  <c:v>47.65</c:v>
                </c:pt>
                <c:pt idx="37">
                  <c:v>47.58</c:v>
                </c:pt>
                <c:pt idx="38">
                  <c:v>47.39</c:v>
                </c:pt>
                <c:pt idx="39">
                  <c:v>47.48</c:v>
                </c:pt>
                <c:pt idx="40">
                  <c:v>47.36</c:v>
                </c:pt>
                <c:pt idx="42">
                  <c:v>47.46</c:v>
                </c:pt>
                <c:pt idx="43">
                  <c:v>47.63</c:v>
                </c:pt>
                <c:pt idx="44">
                  <c:v>47.39</c:v>
                </c:pt>
                <c:pt idx="45">
                  <c:v>47.42</c:v>
                </c:pt>
                <c:pt idx="46">
                  <c:v>48.17</c:v>
                </c:pt>
                <c:pt idx="47">
                  <c:v>47.66</c:v>
                </c:pt>
                <c:pt idx="48">
                  <c:v>47.73</c:v>
                </c:pt>
                <c:pt idx="49">
                  <c:v>47.47</c:v>
                </c:pt>
                <c:pt idx="50">
                  <c:v>47.75</c:v>
                </c:pt>
                <c:pt idx="51">
                  <c:v>47.11</c:v>
                </c:pt>
                <c:pt idx="52">
                  <c:v>46.68</c:v>
                </c:pt>
                <c:pt idx="53">
                  <c:v>45.99</c:v>
                </c:pt>
                <c:pt idx="54">
                  <c:v>45.84</c:v>
                </c:pt>
                <c:pt idx="55">
                  <c:v>45.91</c:v>
                </c:pt>
                <c:pt idx="56">
                  <c:v>45.94</c:v>
                </c:pt>
                <c:pt idx="57">
                  <c:v>45.54</c:v>
                </c:pt>
                <c:pt idx="58">
                  <c:v>46.08</c:v>
                </c:pt>
                <c:pt idx="59">
                  <c:v>45.7</c:v>
                </c:pt>
                <c:pt idx="60">
                  <c:v>46.03</c:v>
                </c:pt>
                <c:pt idx="61">
                  <c:v>45.99</c:v>
                </c:pt>
                <c:pt idx="62">
                  <c:v>45.6</c:v>
                </c:pt>
                <c:pt idx="63">
                  <c:v>46.07</c:v>
                </c:pt>
                <c:pt idx="64">
                  <c:v>45.85</c:v>
                </c:pt>
                <c:pt idx="65">
                  <c:v>46.36</c:v>
                </c:pt>
                <c:pt idx="66">
                  <c:v>46.04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26168"/>
        <c:axId val="680126560"/>
      </c:lineChart>
      <c:catAx>
        <c:axId val="680126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26560"/>
        <c:crosses val="autoZero"/>
        <c:auto val="1"/>
        <c:lblAlgn val="ctr"/>
        <c:lblOffset val="100"/>
        <c:noMultiLvlLbl val="0"/>
      </c:catAx>
      <c:valAx>
        <c:axId val="680126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49.91</c:v>
                </c:pt>
                <c:pt idx="1">
                  <c:v>50.09</c:v>
                </c:pt>
                <c:pt idx="2">
                  <c:v>49.89</c:v>
                </c:pt>
                <c:pt idx="3">
                  <c:v>49.66</c:v>
                </c:pt>
                <c:pt idx="4">
                  <c:v>49.65</c:v>
                </c:pt>
                <c:pt idx="5">
                  <c:v>49.47</c:v>
                </c:pt>
                <c:pt idx="6">
                  <c:v>49.46</c:v>
                </c:pt>
                <c:pt idx="7">
                  <c:v>49.29</c:v>
                </c:pt>
                <c:pt idx="8">
                  <c:v>49.2</c:v>
                </c:pt>
                <c:pt idx="9">
                  <c:v>49.18</c:v>
                </c:pt>
                <c:pt idx="10">
                  <c:v>49.65</c:v>
                </c:pt>
                <c:pt idx="11">
                  <c:v>49.47</c:v>
                </c:pt>
                <c:pt idx="12">
                  <c:v>49.51</c:v>
                </c:pt>
                <c:pt idx="13">
                  <c:v>49.36</c:v>
                </c:pt>
                <c:pt idx="14">
                  <c:v>49.12</c:v>
                </c:pt>
                <c:pt idx="15">
                  <c:v>49.53</c:v>
                </c:pt>
                <c:pt idx="16">
                  <c:v>49.54</c:v>
                </c:pt>
                <c:pt idx="17">
                  <c:v>49.86</c:v>
                </c:pt>
                <c:pt idx="18">
                  <c:v>49.27</c:v>
                </c:pt>
                <c:pt idx="19">
                  <c:v>49.16</c:v>
                </c:pt>
                <c:pt idx="20">
                  <c:v>49</c:v>
                </c:pt>
                <c:pt idx="21">
                  <c:v>48.73</c:v>
                </c:pt>
                <c:pt idx="22">
                  <c:v>48.83</c:v>
                </c:pt>
                <c:pt idx="23">
                  <c:v>49.03</c:v>
                </c:pt>
                <c:pt idx="24">
                  <c:v>49.03</c:v>
                </c:pt>
                <c:pt idx="25">
                  <c:v>48.82</c:v>
                </c:pt>
                <c:pt idx="26">
                  <c:v>48.77</c:v>
                </c:pt>
                <c:pt idx="27">
                  <c:v>48.52</c:v>
                </c:pt>
                <c:pt idx="28">
                  <c:v>48.53</c:v>
                </c:pt>
                <c:pt idx="29">
                  <c:v>48.7</c:v>
                </c:pt>
                <c:pt idx="30">
                  <c:v>48.94</c:v>
                </c:pt>
                <c:pt idx="31">
                  <c:v>48.5</c:v>
                </c:pt>
                <c:pt idx="32">
                  <c:v>48.1</c:v>
                </c:pt>
                <c:pt idx="33">
                  <c:v>47.94</c:v>
                </c:pt>
                <c:pt idx="34">
                  <c:v>47.68</c:v>
                </c:pt>
                <c:pt idx="35">
                  <c:v>47.35</c:v>
                </c:pt>
                <c:pt idx="36">
                  <c:v>47.65</c:v>
                </c:pt>
                <c:pt idx="37">
                  <c:v>47.58</c:v>
                </c:pt>
                <c:pt idx="38">
                  <c:v>47.39</c:v>
                </c:pt>
                <c:pt idx="39">
                  <c:v>47.48</c:v>
                </c:pt>
                <c:pt idx="40">
                  <c:v>47.36</c:v>
                </c:pt>
                <c:pt idx="42">
                  <c:v>47.46</c:v>
                </c:pt>
                <c:pt idx="43">
                  <c:v>47.63</c:v>
                </c:pt>
                <c:pt idx="44">
                  <c:v>47.39</c:v>
                </c:pt>
                <c:pt idx="45">
                  <c:v>47.42</c:v>
                </c:pt>
                <c:pt idx="46">
                  <c:v>48.17</c:v>
                </c:pt>
                <c:pt idx="47">
                  <c:v>47.66</c:v>
                </c:pt>
                <c:pt idx="48">
                  <c:v>47.73</c:v>
                </c:pt>
                <c:pt idx="49">
                  <c:v>47.47</c:v>
                </c:pt>
                <c:pt idx="50">
                  <c:v>47.75</c:v>
                </c:pt>
                <c:pt idx="51">
                  <c:v>47.11</c:v>
                </c:pt>
                <c:pt idx="52">
                  <c:v>46.68</c:v>
                </c:pt>
                <c:pt idx="53">
                  <c:v>45.99</c:v>
                </c:pt>
                <c:pt idx="54">
                  <c:v>45.84</c:v>
                </c:pt>
                <c:pt idx="55">
                  <c:v>45.91</c:v>
                </c:pt>
                <c:pt idx="56">
                  <c:v>45.94</c:v>
                </c:pt>
                <c:pt idx="57">
                  <c:v>45.54</c:v>
                </c:pt>
                <c:pt idx="58">
                  <c:v>46.08</c:v>
                </c:pt>
                <c:pt idx="59">
                  <c:v>45.7</c:v>
                </c:pt>
                <c:pt idx="60">
                  <c:v>46.03</c:v>
                </c:pt>
                <c:pt idx="61">
                  <c:v>45.99</c:v>
                </c:pt>
                <c:pt idx="62">
                  <c:v>45.6</c:v>
                </c:pt>
                <c:pt idx="63">
                  <c:v>46.07</c:v>
                </c:pt>
                <c:pt idx="64">
                  <c:v>45.85</c:v>
                </c:pt>
                <c:pt idx="65">
                  <c:v>46.36</c:v>
                </c:pt>
                <c:pt idx="66">
                  <c:v>46.04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28520"/>
        <c:axId val="680128912"/>
      </c:lineChart>
      <c:catAx>
        <c:axId val="68012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28912"/>
        <c:crosses val="autoZero"/>
        <c:auto val="1"/>
        <c:lblAlgn val="ctr"/>
        <c:lblOffset val="100"/>
        <c:noMultiLvlLbl val="0"/>
      </c:catAx>
      <c:valAx>
        <c:axId val="680128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2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23.35</c:v>
                </c:pt>
                <c:pt idx="1">
                  <c:v>22.98</c:v>
                </c:pt>
                <c:pt idx="2">
                  <c:v>23.02</c:v>
                </c:pt>
                <c:pt idx="3">
                  <c:v>23.12</c:v>
                </c:pt>
                <c:pt idx="4">
                  <c:v>23.9</c:v>
                </c:pt>
                <c:pt idx="5">
                  <c:v>24.05</c:v>
                </c:pt>
                <c:pt idx="6">
                  <c:v>24.45</c:v>
                </c:pt>
                <c:pt idx="7">
                  <c:v>24.21</c:v>
                </c:pt>
                <c:pt idx="8">
                  <c:v>24.6</c:v>
                </c:pt>
                <c:pt idx="9">
                  <c:v>24.34</c:v>
                </c:pt>
                <c:pt idx="10">
                  <c:v>24.6</c:v>
                </c:pt>
                <c:pt idx="11">
                  <c:v>24.79</c:v>
                </c:pt>
                <c:pt idx="12">
                  <c:v>24.75</c:v>
                </c:pt>
                <c:pt idx="13">
                  <c:v>24.11</c:v>
                </c:pt>
                <c:pt idx="14">
                  <c:v>24.18</c:v>
                </c:pt>
                <c:pt idx="15">
                  <c:v>23.97</c:v>
                </c:pt>
                <c:pt idx="16">
                  <c:v>23.52</c:v>
                </c:pt>
                <c:pt idx="17">
                  <c:v>23.56</c:v>
                </c:pt>
                <c:pt idx="18">
                  <c:v>22.85</c:v>
                </c:pt>
                <c:pt idx="19">
                  <c:v>21.89</c:v>
                </c:pt>
                <c:pt idx="20">
                  <c:v>21.96</c:v>
                </c:pt>
                <c:pt idx="21">
                  <c:v>21.71</c:v>
                </c:pt>
                <c:pt idx="22">
                  <c:v>22.32</c:v>
                </c:pt>
                <c:pt idx="23">
                  <c:v>21.74</c:v>
                </c:pt>
                <c:pt idx="24">
                  <c:v>22.18</c:v>
                </c:pt>
                <c:pt idx="25">
                  <c:v>22.31</c:v>
                </c:pt>
                <c:pt idx="26">
                  <c:v>22.79</c:v>
                </c:pt>
                <c:pt idx="27">
                  <c:v>22.48</c:v>
                </c:pt>
                <c:pt idx="28">
                  <c:v>22.34</c:v>
                </c:pt>
                <c:pt idx="29">
                  <c:v>22.04</c:v>
                </c:pt>
                <c:pt idx="30">
                  <c:v>22.11</c:v>
                </c:pt>
                <c:pt idx="31">
                  <c:v>22.36</c:v>
                </c:pt>
                <c:pt idx="32">
                  <c:v>22.55</c:v>
                </c:pt>
                <c:pt idx="33">
                  <c:v>21.92</c:v>
                </c:pt>
                <c:pt idx="34">
                  <c:v>22.27</c:v>
                </c:pt>
                <c:pt idx="35">
                  <c:v>22.78</c:v>
                </c:pt>
                <c:pt idx="36">
                  <c:v>23.3</c:v>
                </c:pt>
                <c:pt idx="37">
                  <c:v>23.26</c:v>
                </c:pt>
                <c:pt idx="38">
                  <c:v>23.19</c:v>
                </c:pt>
                <c:pt idx="39">
                  <c:v>20.58</c:v>
                </c:pt>
                <c:pt idx="40">
                  <c:v>20.65</c:v>
                </c:pt>
                <c:pt idx="41">
                  <c:v>20.350000000000001</c:v>
                </c:pt>
                <c:pt idx="42">
                  <c:v>20.27</c:v>
                </c:pt>
                <c:pt idx="43">
                  <c:v>20.29</c:v>
                </c:pt>
                <c:pt idx="44">
                  <c:v>20.02</c:v>
                </c:pt>
                <c:pt idx="45">
                  <c:v>20.13</c:v>
                </c:pt>
                <c:pt idx="46">
                  <c:v>20.02</c:v>
                </c:pt>
                <c:pt idx="47">
                  <c:v>20.5</c:v>
                </c:pt>
                <c:pt idx="48">
                  <c:v>20.66</c:v>
                </c:pt>
                <c:pt idx="49">
                  <c:v>20.440000000000001</c:v>
                </c:pt>
                <c:pt idx="50">
                  <c:v>19.059999999999999</c:v>
                </c:pt>
                <c:pt idx="51">
                  <c:v>18.61</c:v>
                </c:pt>
                <c:pt idx="52">
                  <c:v>18.79</c:v>
                </c:pt>
                <c:pt idx="53">
                  <c:v>18.48</c:v>
                </c:pt>
                <c:pt idx="54">
                  <c:v>19.53</c:v>
                </c:pt>
                <c:pt idx="55">
                  <c:v>19.420000000000002</c:v>
                </c:pt>
                <c:pt idx="56">
                  <c:v>19.989999999999998</c:v>
                </c:pt>
                <c:pt idx="57">
                  <c:v>20.13</c:v>
                </c:pt>
                <c:pt idx="58">
                  <c:v>19.91</c:v>
                </c:pt>
                <c:pt idx="59">
                  <c:v>19.739999999999998</c:v>
                </c:pt>
                <c:pt idx="60">
                  <c:v>19.489999999999998</c:v>
                </c:pt>
                <c:pt idx="61">
                  <c:v>19.21</c:v>
                </c:pt>
                <c:pt idx="62">
                  <c:v>19.18</c:v>
                </c:pt>
                <c:pt idx="63">
                  <c:v>18.239999999999998</c:v>
                </c:pt>
                <c:pt idx="64">
                  <c:v>18.100000000000001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30872"/>
        <c:axId val="680131264"/>
      </c:lineChart>
      <c:dateAx>
        <c:axId val="68013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1264"/>
        <c:crosses val="autoZero"/>
        <c:auto val="1"/>
        <c:lblOffset val="100"/>
        <c:baseTimeUnit val="days"/>
      </c:dateAx>
      <c:valAx>
        <c:axId val="6801312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52.15</c:v>
                </c:pt>
                <c:pt idx="1">
                  <c:v>53.38</c:v>
                </c:pt>
                <c:pt idx="2">
                  <c:v>52.76</c:v>
                </c:pt>
                <c:pt idx="3">
                  <c:v>52.88</c:v>
                </c:pt>
                <c:pt idx="4">
                  <c:v>52.68</c:v>
                </c:pt>
                <c:pt idx="6">
                  <c:v>52.89</c:v>
                </c:pt>
                <c:pt idx="7">
                  <c:v>52.16</c:v>
                </c:pt>
                <c:pt idx="8">
                  <c:v>53.1</c:v>
                </c:pt>
                <c:pt idx="9">
                  <c:v>52.13</c:v>
                </c:pt>
                <c:pt idx="10">
                  <c:v>51.6</c:v>
                </c:pt>
                <c:pt idx="11">
                  <c:v>53.01</c:v>
                </c:pt>
                <c:pt idx="12">
                  <c:v>53.35</c:v>
                </c:pt>
                <c:pt idx="13">
                  <c:v>56.5</c:v>
                </c:pt>
                <c:pt idx="14">
                  <c:v>56.6</c:v>
                </c:pt>
                <c:pt idx="15">
                  <c:v>56.89</c:v>
                </c:pt>
                <c:pt idx="16">
                  <c:v>57.34</c:v>
                </c:pt>
                <c:pt idx="17">
                  <c:v>57.51</c:v>
                </c:pt>
                <c:pt idx="18">
                  <c:v>57.99</c:v>
                </c:pt>
                <c:pt idx="19">
                  <c:v>55.9</c:v>
                </c:pt>
                <c:pt idx="20">
                  <c:v>54.31</c:v>
                </c:pt>
                <c:pt idx="21">
                  <c:v>53.69</c:v>
                </c:pt>
                <c:pt idx="22">
                  <c:v>52.68</c:v>
                </c:pt>
                <c:pt idx="23">
                  <c:v>53.03</c:v>
                </c:pt>
                <c:pt idx="24">
                  <c:v>52.99</c:v>
                </c:pt>
                <c:pt idx="25">
                  <c:v>53.55</c:v>
                </c:pt>
                <c:pt idx="26">
                  <c:v>53.67</c:v>
                </c:pt>
                <c:pt idx="27">
                  <c:v>54.14</c:v>
                </c:pt>
                <c:pt idx="28">
                  <c:v>53.78</c:v>
                </c:pt>
                <c:pt idx="29">
                  <c:v>53.62</c:v>
                </c:pt>
                <c:pt idx="30">
                  <c:v>53.72</c:v>
                </c:pt>
                <c:pt idx="31">
                  <c:v>53.61</c:v>
                </c:pt>
                <c:pt idx="32">
                  <c:v>54.05</c:v>
                </c:pt>
                <c:pt idx="33">
                  <c:v>53.39</c:v>
                </c:pt>
                <c:pt idx="34">
                  <c:v>53.06</c:v>
                </c:pt>
                <c:pt idx="35">
                  <c:v>53.37</c:v>
                </c:pt>
                <c:pt idx="36">
                  <c:v>53.38</c:v>
                </c:pt>
                <c:pt idx="37">
                  <c:v>54.28</c:v>
                </c:pt>
                <c:pt idx="38">
                  <c:v>54.03</c:v>
                </c:pt>
                <c:pt idx="39">
                  <c:v>53.79</c:v>
                </c:pt>
                <c:pt idx="40">
                  <c:v>53.95</c:v>
                </c:pt>
                <c:pt idx="41">
                  <c:v>53.99</c:v>
                </c:pt>
                <c:pt idx="42">
                  <c:v>53.68</c:v>
                </c:pt>
                <c:pt idx="43">
                  <c:v>53.75</c:v>
                </c:pt>
                <c:pt idx="44">
                  <c:v>53.6</c:v>
                </c:pt>
                <c:pt idx="45">
                  <c:v>52.92</c:v>
                </c:pt>
                <c:pt idx="46">
                  <c:v>53.29</c:v>
                </c:pt>
                <c:pt idx="47">
                  <c:v>53.6</c:v>
                </c:pt>
                <c:pt idx="48">
                  <c:v>53.83</c:v>
                </c:pt>
                <c:pt idx="49">
                  <c:v>53.66</c:v>
                </c:pt>
                <c:pt idx="50">
                  <c:v>53.3</c:v>
                </c:pt>
                <c:pt idx="51">
                  <c:v>51.77</c:v>
                </c:pt>
                <c:pt idx="52">
                  <c:v>51.41</c:v>
                </c:pt>
                <c:pt idx="53">
                  <c:v>50.46</c:v>
                </c:pt>
                <c:pt idx="54">
                  <c:v>49.73</c:v>
                </c:pt>
                <c:pt idx="55">
                  <c:v>48.72</c:v>
                </c:pt>
                <c:pt idx="56">
                  <c:v>48.84</c:v>
                </c:pt>
                <c:pt idx="57">
                  <c:v>48.69</c:v>
                </c:pt>
                <c:pt idx="58">
                  <c:v>48.85</c:v>
                </c:pt>
                <c:pt idx="59">
                  <c:v>48.72</c:v>
                </c:pt>
                <c:pt idx="60">
                  <c:v>48.58</c:v>
                </c:pt>
                <c:pt idx="61">
                  <c:v>48.31</c:v>
                </c:pt>
                <c:pt idx="62">
                  <c:v>48.45</c:v>
                </c:pt>
                <c:pt idx="63">
                  <c:v>48.32</c:v>
                </c:pt>
                <c:pt idx="64">
                  <c:v>47.94</c:v>
                </c:pt>
                <c:pt idx="65">
                  <c:v>47.75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33224"/>
        <c:axId val="680133616"/>
      </c:lineChart>
      <c:dateAx>
        <c:axId val="68013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3616"/>
        <c:crosses val="autoZero"/>
        <c:auto val="1"/>
        <c:lblOffset val="100"/>
        <c:baseTimeUnit val="days"/>
      </c:dateAx>
      <c:valAx>
        <c:axId val="680133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36.479999999999997</c:v>
                </c:pt>
                <c:pt idx="1">
                  <c:v>36.409999999999997</c:v>
                </c:pt>
                <c:pt idx="2">
                  <c:v>36.049999999999997</c:v>
                </c:pt>
                <c:pt idx="3">
                  <c:v>35.93</c:v>
                </c:pt>
                <c:pt idx="4">
                  <c:v>35.799999999999997</c:v>
                </c:pt>
                <c:pt idx="5">
                  <c:v>35.340000000000003</c:v>
                </c:pt>
                <c:pt idx="6">
                  <c:v>35.46</c:v>
                </c:pt>
                <c:pt idx="7">
                  <c:v>36.380000000000003</c:v>
                </c:pt>
                <c:pt idx="8">
                  <c:v>36.35</c:v>
                </c:pt>
                <c:pt idx="9">
                  <c:v>36.270000000000003</c:v>
                </c:pt>
                <c:pt idx="10">
                  <c:v>36.520000000000003</c:v>
                </c:pt>
                <c:pt idx="12">
                  <c:v>36.68</c:v>
                </c:pt>
                <c:pt idx="13">
                  <c:v>36.520000000000003</c:v>
                </c:pt>
                <c:pt idx="14">
                  <c:v>36.82</c:v>
                </c:pt>
                <c:pt idx="15">
                  <c:v>37.42</c:v>
                </c:pt>
                <c:pt idx="16">
                  <c:v>37.979999999999997</c:v>
                </c:pt>
                <c:pt idx="17">
                  <c:v>37.56</c:v>
                </c:pt>
                <c:pt idx="18">
                  <c:v>37.799999999999997</c:v>
                </c:pt>
                <c:pt idx="19">
                  <c:v>37.619999999999997</c:v>
                </c:pt>
                <c:pt idx="20">
                  <c:v>36.770000000000003</c:v>
                </c:pt>
                <c:pt idx="21">
                  <c:v>36.94</c:v>
                </c:pt>
                <c:pt idx="22">
                  <c:v>36.57</c:v>
                </c:pt>
                <c:pt idx="23">
                  <c:v>36.76</c:v>
                </c:pt>
                <c:pt idx="24">
                  <c:v>36.799999999999997</c:v>
                </c:pt>
                <c:pt idx="25">
                  <c:v>36.79</c:v>
                </c:pt>
                <c:pt idx="26">
                  <c:v>36.71</c:v>
                </c:pt>
                <c:pt idx="27">
                  <c:v>36.950000000000003</c:v>
                </c:pt>
                <c:pt idx="28">
                  <c:v>36.54</c:v>
                </c:pt>
                <c:pt idx="29">
                  <c:v>36.61</c:v>
                </c:pt>
                <c:pt idx="30">
                  <c:v>36.479999999999997</c:v>
                </c:pt>
                <c:pt idx="31">
                  <c:v>36.35</c:v>
                </c:pt>
                <c:pt idx="32">
                  <c:v>36.409999999999997</c:v>
                </c:pt>
                <c:pt idx="33">
                  <c:v>36.6</c:v>
                </c:pt>
                <c:pt idx="34">
                  <c:v>36.270000000000003</c:v>
                </c:pt>
                <c:pt idx="35">
                  <c:v>36.659999999999997</c:v>
                </c:pt>
                <c:pt idx="36">
                  <c:v>36.630000000000003</c:v>
                </c:pt>
                <c:pt idx="37">
                  <c:v>37.07</c:v>
                </c:pt>
                <c:pt idx="38">
                  <c:v>36.97</c:v>
                </c:pt>
                <c:pt idx="39">
                  <c:v>36.93</c:v>
                </c:pt>
                <c:pt idx="40">
                  <c:v>36.979999999999997</c:v>
                </c:pt>
                <c:pt idx="41">
                  <c:v>37.21</c:v>
                </c:pt>
                <c:pt idx="42">
                  <c:v>36.89</c:v>
                </c:pt>
                <c:pt idx="43">
                  <c:v>36.31</c:v>
                </c:pt>
                <c:pt idx="44">
                  <c:v>36.79</c:v>
                </c:pt>
                <c:pt idx="45">
                  <c:v>36.549999999999997</c:v>
                </c:pt>
                <c:pt idx="46">
                  <c:v>36.799999999999997</c:v>
                </c:pt>
                <c:pt idx="47">
                  <c:v>35.97</c:v>
                </c:pt>
                <c:pt idx="48">
                  <c:v>35.76</c:v>
                </c:pt>
                <c:pt idx="49">
                  <c:v>35.700000000000003</c:v>
                </c:pt>
                <c:pt idx="50">
                  <c:v>35.5</c:v>
                </c:pt>
                <c:pt idx="51">
                  <c:v>34.72</c:v>
                </c:pt>
                <c:pt idx="52">
                  <c:v>34.39</c:v>
                </c:pt>
                <c:pt idx="53">
                  <c:v>34.159999999999997</c:v>
                </c:pt>
                <c:pt idx="54">
                  <c:v>33.76</c:v>
                </c:pt>
                <c:pt idx="55">
                  <c:v>34.700000000000003</c:v>
                </c:pt>
                <c:pt idx="56">
                  <c:v>35.31</c:v>
                </c:pt>
                <c:pt idx="57">
                  <c:v>35.51</c:v>
                </c:pt>
                <c:pt idx="58">
                  <c:v>35.44</c:v>
                </c:pt>
                <c:pt idx="59">
                  <c:v>35.200000000000003</c:v>
                </c:pt>
                <c:pt idx="60">
                  <c:v>35.479999999999997</c:v>
                </c:pt>
                <c:pt idx="61">
                  <c:v>34.979999999999997</c:v>
                </c:pt>
                <c:pt idx="62">
                  <c:v>34.950000000000003</c:v>
                </c:pt>
                <c:pt idx="63">
                  <c:v>35.020000000000003</c:v>
                </c:pt>
                <c:pt idx="64">
                  <c:v>34.840000000000003</c:v>
                </c:pt>
                <c:pt idx="65">
                  <c:v>34.909999999999997</c:v>
                </c:pt>
                <c:pt idx="66">
                  <c:v>34.479999999999997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35576"/>
        <c:axId val="680135968"/>
      </c:lineChart>
      <c:catAx>
        <c:axId val="680135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5968"/>
        <c:crosses val="autoZero"/>
        <c:auto val="1"/>
        <c:lblAlgn val="ctr"/>
        <c:lblOffset val="100"/>
        <c:noMultiLvlLbl val="0"/>
      </c:catAx>
      <c:valAx>
        <c:axId val="680135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51.75</c:v>
                </c:pt>
                <c:pt idx="1">
                  <c:v>51.3</c:v>
                </c:pt>
                <c:pt idx="2">
                  <c:v>51.05</c:v>
                </c:pt>
                <c:pt idx="3">
                  <c:v>52</c:v>
                </c:pt>
                <c:pt idx="4">
                  <c:v>51.88</c:v>
                </c:pt>
                <c:pt idx="5">
                  <c:v>52.51</c:v>
                </c:pt>
                <c:pt idx="6">
                  <c:v>52.32</c:v>
                </c:pt>
                <c:pt idx="7">
                  <c:v>51.54</c:v>
                </c:pt>
                <c:pt idx="8">
                  <c:v>51.51</c:v>
                </c:pt>
                <c:pt idx="9">
                  <c:v>53.16</c:v>
                </c:pt>
                <c:pt idx="10">
                  <c:v>54.31</c:v>
                </c:pt>
                <c:pt idx="11">
                  <c:v>53.96</c:v>
                </c:pt>
                <c:pt idx="12">
                  <c:v>53.51</c:v>
                </c:pt>
                <c:pt idx="13">
                  <c:v>54.18</c:v>
                </c:pt>
                <c:pt idx="14">
                  <c:v>53.94</c:v>
                </c:pt>
                <c:pt idx="15">
                  <c:v>54.87</c:v>
                </c:pt>
                <c:pt idx="16">
                  <c:v>56.17</c:v>
                </c:pt>
                <c:pt idx="17">
                  <c:v>56.46</c:v>
                </c:pt>
                <c:pt idx="18">
                  <c:v>57.52</c:v>
                </c:pt>
                <c:pt idx="19">
                  <c:v>57.15</c:v>
                </c:pt>
                <c:pt idx="20">
                  <c:v>57.98</c:v>
                </c:pt>
                <c:pt idx="21">
                  <c:v>57.72</c:v>
                </c:pt>
                <c:pt idx="22">
                  <c:v>58.83</c:v>
                </c:pt>
                <c:pt idx="23">
                  <c:v>59.3</c:v>
                </c:pt>
                <c:pt idx="24">
                  <c:v>58.89</c:v>
                </c:pt>
                <c:pt idx="25">
                  <c:v>58.85</c:v>
                </c:pt>
                <c:pt idx="26">
                  <c:v>61.84</c:v>
                </c:pt>
                <c:pt idx="27">
                  <c:v>61.45</c:v>
                </c:pt>
                <c:pt idx="28">
                  <c:v>60.61</c:v>
                </c:pt>
                <c:pt idx="29">
                  <c:v>61.9</c:v>
                </c:pt>
                <c:pt idx="30">
                  <c:v>62.1</c:v>
                </c:pt>
                <c:pt idx="31">
                  <c:v>61.93</c:v>
                </c:pt>
                <c:pt idx="32">
                  <c:v>62.82</c:v>
                </c:pt>
                <c:pt idx="33">
                  <c:v>62.29</c:v>
                </c:pt>
                <c:pt idx="34">
                  <c:v>62.9</c:v>
                </c:pt>
                <c:pt idx="35">
                  <c:v>63.48</c:v>
                </c:pt>
                <c:pt idx="36">
                  <c:v>64.41</c:v>
                </c:pt>
                <c:pt idx="37">
                  <c:v>63.78</c:v>
                </c:pt>
                <c:pt idx="38">
                  <c:v>63.71</c:v>
                </c:pt>
                <c:pt idx="39">
                  <c:v>63.56</c:v>
                </c:pt>
                <c:pt idx="40">
                  <c:v>63.39</c:v>
                </c:pt>
                <c:pt idx="41">
                  <c:v>63.37</c:v>
                </c:pt>
                <c:pt idx="42">
                  <c:v>62.5</c:v>
                </c:pt>
                <c:pt idx="43">
                  <c:v>62.68</c:v>
                </c:pt>
                <c:pt idx="45">
                  <c:v>63.17</c:v>
                </c:pt>
                <c:pt idx="46">
                  <c:v>65.14</c:v>
                </c:pt>
                <c:pt idx="47">
                  <c:v>62.9</c:v>
                </c:pt>
                <c:pt idx="48">
                  <c:v>62.76</c:v>
                </c:pt>
                <c:pt idx="49">
                  <c:v>61.67</c:v>
                </c:pt>
                <c:pt idx="50">
                  <c:v>60.95</c:v>
                </c:pt>
                <c:pt idx="51">
                  <c:v>59.81</c:v>
                </c:pt>
                <c:pt idx="52">
                  <c:v>59</c:v>
                </c:pt>
                <c:pt idx="53">
                  <c:v>57.92</c:v>
                </c:pt>
                <c:pt idx="54">
                  <c:v>56.11</c:v>
                </c:pt>
                <c:pt idx="55">
                  <c:v>55.96</c:v>
                </c:pt>
                <c:pt idx="56">
                  <c:v>49.05</c:v>
                </c:pt>
                <c:pt idx="57">
                  <c:v>51</c:v>
                </c:pt>
                <c:pt idx="58">
                  <c:v>52.73</c:v>
                </c:pt>
                <c:pt idx="59">
                  <c:v>53.2</c:v>
                </c:pt>
                <c:pt idx="60">
                  <c:v>52.62</c:v>
                </c:pt>
                <c:pt idx="61">
                  <c:v>52.81</c:v>
                </c:pt>
                <c:pt idx="62">
                  <c:v>50.97</c:v>
                </c:pt>
                <c:pt idx="63">
                  <c:v>50.5</c:v>
                </c:pt>
                <c:pt idx="64">
                  <c:v>50.82</c:v>
                </c:pt>
                <c:pt idx="65">
                  <c:v>50.59</c:v>
                </c:pt>
                <c:pt idx="66">
                  <c:v>48.07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37928"/>
        <c:axId val="680138320"/>
      </c:lineChart>
      <c:dateAx>
        <c:axId val="68013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8320"/>
        <c:crosses val="autoZero"/>
        <c:auto val="1"/>
        <c:lblOffset val="100"/>
        <c:baseTimeUnit val="days"/>
      </c:dateAx>
      <c:valAx>
        <c:axId val="680138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3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42758.00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13-Dec-16</c:v>
                </c:pt>
                <c:pt idx="46">
                  <c:v>12-Dec-16</c:v>
                </c:pt>
                <c:pt idx="47">
                  <c:v>9-Dec-16</c:v>
                </c:pt>
                <c:pt idx="48">
                  <c:v>8-Dec-16</c:v>
                </c:pt>
                <c:pt idx="49">
                  <c:v>7-Dec-16</c:v>
                </c:pt>
                <c:pt idx="50">
                  <c:v>6-Dec-16</c:v>
                </c:pt>
                <c:pt idx="51">
                  <c:v>5-Dec-16</c:v>
                </c:pt>
                <c:pt idx="52">
                  <c:v>2-Dec-16</c:v>
                </c:pt>
                <c:pt idx="53">
                  <c:v>1-Dec-16</c:v>
                </c:pt>
                <c:pt idx="54">
                  <c:v>30-Nov-16</c:v>
                </c:pt>
                <c:pt idx="55">
                  <c:v>29-Nov-16</c:v>
                </c:pt>
                <c:pt idx="56">
                  <c:v>28-Nov-16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109.82</c:v>
                </c:pt>
                <c:pt idx="1">
                  <c:v>109.39</c:v>
                </c:pt>
                <c:pt idx="2">
                  <c:v>109.78</c:v>
                </c:pt>
                <c:pt idx="3">
                  <c:v>109.16</c:v>
                </c:pt>
                <c:pt idx="4">
                  <c:v>108.32</c:v>
                </c:pt>
                <c:pt idx="5">
                  <c:v>107.87</c:v>
                </c:pt>
                <c:pt idx="6">
                  <c:v>107.42</c:v>
                </c:pt>
                <c:pt idx="7">
                  <c:v>107.34</c:v>
                </c:pt>
                <c:pt idx="8">
                  <c:v>107.65</c:v>
                </c:pt>
                <c:pt idx="9">
                  <c:v>107.69</c:v>
                </c:pt>
                <c:pt idx="10">
                  <c:v>108.51</c:v>
                </c:pt>
                <c:pt idx="11">
                  <c:v>107.3</c:v>
                </c:pt>
                <c:pt idx="12">
                  <c:v>107.7</c:v>
                </c:pt>
                <c:pt idx="13">
                  <c:v>106.58</c:v>
                </c:pt>
                <c:pt idx="14">
                  <c:v>108</c:v>
                </c:pt>
                <c:pt idx="15">
                  <c:v>109.2</c:v>
                </c:pt>
                <c:pt idx="16">
                  <c:v>110.15</c:v>
                </c:pt>
                <c:pt idx="17">
                  <c:v>110.42</c:v>
                </c:pt>
                <c:pt idx="18">
                  <c:v>108.72</c:v>
                </c:pt>
                <c:pt idx="19">
                  <c:v>107.99</c:v>
                </c:pt>
                <c:pt idx="20">
                  <c:v>108.6</c:v>
                </c:pt>
                <c:pt idx="21">
                  <c:v>106.24</c:v>
                </c:pt>
                <c:pt idx="22">
                  <c:v>103.77</c:v>
                </c:pt>
                <c:pt idx="23">
                  <c:v>103.37</c:v>
                </c:pt>
                <c:pt idx="24">
                  <c:v>105.25</c:v>
                </c:pt>
                <c:pt idx="25">
                  <c:v>104.7</c:v>
                </c:pt>
                <c:pt idx="26">
                  <c:v>104.27</c:v>
                </c:pt>
                <c:pt idx="27">
                  <c:v>103.42</c:v>
                </c:pt>
                <c:pt idx="28">
                  <c:v>102.42</c:v>
                </c:pt>
                <c:pt idx="29">
                  <c:v>103.19</c:v>
                </c:pt>
                <c:pt idx="30">
                  <c:v>102.13</c:v>
                </c:pt>
                <c:pt idx="31">
                  <c:v>103.14</c:v>
                </c:pt>
                <c:pt idx="32">
                  <c:v>102.52</c:v>
                </c:pt>
                <c:pt idx="33">
                  <c:v>103.68</c:v>
                </c:pt>
                <c:pt idx="34">
                  <c:v>104.42</c:v>
                </c:pt>
                <c:pt idx="35">
                  <c:v>104.76</c:v>
                </c:pt>
                <c:pt idx="36">
                  <c:v>105.71</c:v>
                </c:pt>
                <c:pt idx="37">
                  <c:v>105.18</c:v>
                </c:pt>
                <c:pt idx="38">
                  <c:v>105.19</c:v>
                </c:pt>
                <c:pt idx="39">
                  <c:v>104.65</c:v>
                </c:pt>
                <c:pt idx="40">
                  <c:v>104.65</c:v>
                </c:pt>
                <c:pt idx="41">
                  <c:v>103.4</c:v>
                </c:pt>
                <c:pt idx="42">
                  <c:v>103.31</c:v>
                </c:pt>
                <c:pt idx="43">
                  <c:v>104.68</c:v>
                </c:pt>
                <c:pt idx="44">
                  <c:v>102.82</c:v>
                </c:pt>
                <c:pt idx="45">
                  <c:v>104.04</c:v>
                </c:pt>
                <c:pt idx="46">
                  <c:v>104.32</c:v>
                </c:pt>
                <c:pt idx="47">
                  <c:v>104.99</c:v>
                </c:pt>
                <c:pt idx="48">
                  <c:v>105.37</c:v>
                </c:pt>
                <c:pt idx="49">
                  <c:v>106.33</c:v>
                </c:pt>
                <c:pt idx="50">
                  <c:v>103.15</c:v>
                </c:pt>
                <c:pt idx="51">
                  <c:v>102.84</c:v>
                </c:pt>
                <c:pt idx="52">
                  <c:v>102.65</c:v>
                </c:pt>
                <c:pt idx="53">
                  <c:v>103.39</c:v>
                </c:pt>
                <c:pt idx="54">
                  <c:v>101.33</c:v>
                </c:pt>
                <c:pt idx="55">
                  <c:v>100.57</c:v>
                </c:pt>
                <c:pt idx="56">
                  <c:v>100.69</c:v>
                </c:pt>
                <c:pt idx="58">
                  <c:v>102.1</c:v>
                </c:pt>
                <c:pt idx="59">
                  <c:v>101.39</c:v>
                </c:pt>
                <c:pt idx="60">
                  <c:v>100.49</c:v>
                </c:pt>
                <c:pt idx="61">
                  <c:v>100.75</c:v>
                </c:pt>
                <c:pt idx="62">
                  <c:v>99.83</c:v>
                </c:pt>
                <c:pt idx="63">
                  <c:v>98.81</c:v>
                </c:pt>
                <c:pt idx="64">
                  <c:v>98.01</c:v>
                </c:pt>
                <c:pt idx="65">
                  <c:v>99.11</c:v>
                </c:pt>
                <c:pt idx="66">
                  <c:v>99.43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40280"/>
        <c:axId val="680140672"/>
      </c:lineChart>
      <c:catAx>
        <c:axId val="68014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40672"/>
        <c:crosses val="autoZero"/>
        <c:auto val="1"/>
        <c:lblAlgn val="ctr"/>
        <c:lblOffset val="100"/>
        <c:noMultiLvlLbl val="0"/>
      </c:catAx>
      <c:valAx>
        <c:axId val="680140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47.69</c:v>
                </c:pt>
                <c:pt idx="1">
                  <c:v>47.63</c:v>
                </c:pt>
                <c:pt idx="2">
                  <c:v>47.92</c:v>
                </c:pt>
                <c:pt idx="3">
                  <c:v>47.77</c:v>
                </c:pt>
                <c:pt idx="4">
                  <c:v>47.87</c:v>
                </c:pt>
                <c:pt idx="5">
                  <c:v>47.8</c:v>
                </c:pt>
                <c:pt idx="6">
                  <c:v>48.06</c:v>
                </c:pt>
                <c:pt idx="7">
                  <c:v>47.86</c:v>
                </c:pt>
                <c:pt idx="8">
                  <c:v>47.7</c:v>
                </c:pt>
                <c:pt idx="9">
                  <c:v>47.52</c:v>
                </c:pt>
                <c:pt idx="10">
                  <c:v>47.74</c:v>
                </c:pt>
                <c:pt idx="11">
                  <c:v>47.66</c:v>
                </c:pt>
                <c:pt idx="12">
                  <c:v>48.08</c:v>
                </c:pt>
                <c:pt idx="13">
                  <c:v>47</c:v>
                </c:pt>
                <c:pt idx="14">
                  <c:v>48.03</c:v>
                </c:pt>
                <c:pt idx="15">
                  <c:v>49.02</c:v>
                </c:pt>
                <c:pt idx="16">
                  <c:v>49.33</c:v>
                </c:pt>
                <c:pt idx="17">
                  <c:v>48.09</c:v>
                </c:pt>
                <c:pt idx="18">
                  <c:v>46.84</c:v>
                </c:pt>
                <c:pt idx="19">
                  <c:v>46</c:v>
                </c:pt>
                <c:pt idx="20">
                  <c:v>45.63</c:v>
                </c:pt>
                <c:pt idx="21">
                  <c:v>45.62</c:v>
                </c:pt>
                <c:pt idx="22">
                  <c:v>45.67</c:v>
                </c:pt>
                <c:pt idx="23">
                  <c:v>44.74</c:v>
                </c:pt>
                <c:pt idx="24">
                  <c:v>44.95</c:v>
                </c:pt>
                <c:pt idx="25">
                  <c:v>45.35</c:v>
                </c:pt>
                <c:pt idx="26">
                  <c:v>45.75</c:v>
                </c:pt>
                <c:pt idx="27">
                  <c:v>45.22</c:v>
                </c:pt>
                <c:pt idx="28">
                  <c:v>44.39</c:v>
                </c:pt>
                <c:pt idx="29">
                  <c:v>44.25</c:v>
                </c:pt>
                <c:pt idx="30">
                  <c:v>44.55</c:v>
                </c:pt>
                <c:pt idx="31">
                  <c:v>44.77</c:v>
                </c:pt>
                <c:pt idx="32">
                  <c:v>42.79</c:v>
                </c:pt>
                <c:pt idx="33">
                  <c:v>42.53</c:v>
                </c:pt>
                <c:pt idx="34">
                  <c:v>42.66</c:v>
                </c:pt>
                <c:pt idx="35">
                  <c:v>42.93</c:v>
                </c:pt>
                <c:pt idx="36">
                  <c:v>43.69</c:v>
                </c:pt>
                <c:pt idx="37">
                  <c:v>43.51</c:v>
                </c:pt>
                <c:pt idx="38">
                  <c:v>43.38</c:v>
                </c:pt>
                <c:pt idx="39">
                  <c:v>44.93</c:v>
                </c:pt>
                <c:pt idx="40">
                  <c:v>44.92</c:v>
                </c:pt>
                <c:pt idx="41">
                  <c:v>43.06</c:v>
                </c:pt>
                <c:pt idx="42">
                  <c:v>44.13</c:v>
                </c:pt>
                <c:pt idx="43">
                  <c:v>45.14</c:v>
                </c:pt>
                <c:pt idx="44">
                  <c:v>44.03</c:v>
                </c:pt>
                <c:pt idx="45">
                  <c:v>43.9</c:v>
                </c:pt>
                <c:pt idx="46">
                  <c:v>43.99</c:v>
                </c:pt>
                <c:pt idx="47">
                  <c:v>44.5</c:v>
                </c:pt>
                <c:pt idx="48">
                  <c:v>44.02</c:v>
                </c:pt>
                <c:pt idx="49">
                  <c:v>42.66</c:v>
                </c:pt>
                <c:pt idx="50">
                  <c:v>41.25</c:v>
                </c:pt>
                <c:pt idx="51">
                  <c:v>40.64</c:v>
                </c:pt>
                <c:pt idx="52">
                  <c:v>39.28</c:v>
                </c:pt>
                <c:pt idx="53">
                  <c:v>38.85</c:v>
                </c:pt>
                <c:pt idx="54">
                  <c:v>39.81</c:v>
                </c:pt>
                <c:pt idx="55">
                  <c:v>40.71</c:v>
                </c:pt>
                <c:pt idx="56">
                  <c:v>40.1</c:v>
                </c:pt>
                <c:pt idx="57">
                  <c:v>40.58</c:v>
                </c:pt>
                <c:pt idx="58">
                  <c:v>39.979999999999997</c:v>
                </c:pt>
                <c:pt idx="59">
                  <c:v>40.25</c:v>
                </c:pt>
                <c:pt idx="60">
                  <c:v>39.590000000000003</c:v>
                </c:pt>
                <c:pt idx="61">
                  <c:v>39.68</c:v>
                </c:pt>
                <c:pt idx="62">
                  <c:v>39.83</c:v>
                </c:pt>
                <c:pt idx="63">
                  <c:v>39.57</c:v>
                </c:pt>
                <c:pt idx="64">
                  <c:v>40.17</c:v>
                </c:pt>
                <c:pt idx="65">
                  <c:v>41.34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9496"/>
        <c:axId val="714359888"/>
      </c:lineChart>
      <c:dateAx>
        <c:axId val="71435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9888"/>
        <c:crosses val="autoZero"/>
        <c:auto val="1"/>
        <c:lblOffset val="100"/>
        <c:baseTimeUnit val="days"/>
      </c:dateAx>
      <c:valAx>
        <c:axId val="7143598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235.09</c:v>
                </c:pt>
                <c:pt idx="1">
                  <c:v>234.72</c:v>
                </c:pt>
                <c:pt idx="2">
                  <c:v>234.92</c:v>
                </c:pt>
                <c:pt idx="3">
                  <c:v>233.7</c:v>
                </c:pt>
                <c:pt idx="4">
                  <c:v>232.77</c:v>
                </c:pt>
                <c:pt idx="5">
                  <c:v>231.51</c:v>
                </c:pt>
                <c:pt idx="6">
                  <c:v>230.6</c:v>
                </c:pt>
                <c:pt idx="7">
                  <c:v>229.24</c:v>
                </c:pt>
                <c:pt idx="8">
                  <c:v>228.94</c:v>
                </c:pt>
                <c:pt idx="9">
                  <c:v>228.93</c:v>
                </c:pt>
                <c:pt idx="10">
                  <c:v>229.34</c:v>
                </c:pt>
                <c:pt idx="11">
                  <c:v>227.77</c:v>
                </c:pt>
                <c:pt idx="12">
                  <c:v>227.62</c:v>
                </c:pt>
                <c:pt idx="13">
                  <c:v>227.53</c:v>
                </c:pt>
                <c:pt idx="14">
                  <c:v>227.55</c:v>
                </c:pt>
                <c:pt idx="15">
                  <c:v>228.97</c:v>
                </c:pt>
                <c:pt idx="16">
                  <c:v>229.33</c:v>
                </c:pt>
                <c:pt idx="17">
                  <c:v>229.57</c:v>
                </c:pt>
                <c:pt idx="18">
                  <c:v>227.6</c:v>
                </c:pt>
                <c:pt idx="19">
                  <c:v>226.15</c:v>
                </c:pt>
                <c:pt idx="20">
                  <c:v>226.74</c:v>
                </c:pt>
                <c:pt idx="21">
                  <c:v>225.91</c:v>
                </c:pt>
                <c:pt idx="22">
                  <c:v>226.75</c:v>
                </c:pt>
                <c:pt idx="23">
                  <c:v>226.25</c:v>
                </c:pt>
                <c:pt idx="24">
                  <c:v>227.05</c:v>
                </c:pt>
                <c:pt idx="25">
                  <c:v>226.53</c:v>
                </c:pt>
                <c:pt idx="26">
                  <c:v>227.1</c:v>
                </c:pt>
                <c:pt idx="27">
                  <c:v>226.46</c:v>
                </c:pt>
                <c:pt idx="28">
                  <c:v>226.46</c:v>
                </c:pt>
                <c:pt idx="29">
                  <c:v>227.21</c:v>
                </c:pt>
                <c:pt idx="30">
                  <c:v>226.4</c:v>
                </c:pt>
                <c:pt idx="31">
                  <c:v>226.58</c:v>
                </c:pt>
                <c:pt idx="32">
                  <c:v>225.24</c:v>
                </c:pt>
                <c:pt idx="33">
                  <c:v>223.53</c:v>
                </c:pt>
                <c:pt idx="34">
                  <c:v>224.35</c:v>
                </c:pt>
                <c:pt idx="35">
                  <c:v>224.4</c:v>
                </c:pt>
                <c:pt idx="36">
                  <c:v>226.27</c:v>
                </c:pt>
                <c:pt idx="37">
                  <c:v>225.71</c:v>
                </c:pt>
                <c:pt idx="38">
                  <c:v>225.38</c:v>
                </c:pt>
                <c:pt idx="39">
                  <c:v>225.77</c:v>
                </c:pt>
                <c:pt idx="40">
                  <c:v>226.4</c:v>
                </c:pt>
                <c:pt idx="41">
                  <c:v>225.53</c:v>
                </c:pt>
                <c:pt idx="42">
                  <c:v>225.04</c:v>
                </c:pt>
                <c:pt idx="44">
                  <c:v>226.81</c:v>
                </c:pt>
                <c:pt idx="45">
                  <c:v>225.88</c:v>
                </c:pt>
                <c:pt idx="46">
                  <c:v>227.76</c:v>
                </c:pt>
                <c:pt idx="47">
                  <c:v>226.25</c:v>
                </c:pt>
                <c:pt idx="48">
                  <c:v>226.51</c:v>
                </c:pt>
                <c:pt idx="49">
                  <c:v>225.15</c:v>
                </c:pt>
                <c:pt idx="50">
                  <c:v>224.6</c:v>
                </c:pt>
                <c:pt idx="51">
                  <c:v>221.7</c:v>
                </c:pt>
                <c:pt idx="52">
                  <c:v>221</c:v>
                </c:pt>
                <c:pt idx="53">
                  <c:v>219.68</c:v>
                </c:pt>
                <c:pt idx="54">
                  <c:v>219.57</c:v>
                </c:pt>
                <c:pt idx="55">
                  <c:v>220.38</c:v>
                </c:pt>
                <c:pt idx="56">
                  <c:v>220.91</c:v>
                </c:pt>
                <c:pt idx="57">
                  <c:v>220.48</c:v>
                </c:pt>
                <c:pt idx="58">
                  <c:v>221.52</c:v>
                </c:pt>
                <c:pt idx="59">
                  <c:v>220.7</c:v>
                </c:pt>
                <c:pt idx="60">
                  <c:v>220.58</c:v>
                </c:pt>
                <c:pt idx="61">
                  <c:v>220.15</c:v>
                </c:pt>
                <c:pt idx="62">
                  <c:v>218.5</c:v>
                </c:pt>
                <c:pt idx="63">
                  <c:v>218.99</c:v>
                </c:pt>
                <c:pt idx="64">
                  <c:v>217.87</c:v>
                </c:pt>
                <c:pt idx="65">
                  <c:v>218.28</c:v>
                </c:pt>
                <c:pt idx="66" formatCode="General">
                  <c:v>216.59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1848"/>
        <c:axId val="714362240"/>
      </c:lineChart>
      <c:dateAx>
        <c:axId val="714361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2240"/>
        <c:crosses val="autoZero"/>
        <c:auto val="1"/>
        <c:lblOffset val="100"/>
        <c:baseTimeUnit val="days"/>
      </c:dateAx>
      <c:valAx>
        <c:axId val="7143622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96.35</c:v>
                </c:pt>
                <c:pt idx="1">
                  <c:v>92.43</c:v>
                </c:pt>
                <c:pt idx="2">
                  <c:v>92.13</c:v>
                </c:pt>
                <c:pt idx="3">
                  <c:v>91.8</c:v>
                </c:pt>
                <c:pt idx="4">
                  <c:v>92.63</c:v>
                </c:pt>
                <c:pt idx="5">
                  <c:v>92.21</c:v>
                </c:pt>
                <c:pt idx="6">
                  <c:v>92.47</c:v>
                </c:pt>
                <c:pt idx="7">
                  <c:v>91.69</c:v>
                </c:pt>
                <c:pt idx="8">
                  <c:v>91.78</c:v>
                </c:pt>
                <c:pt idx="9">
                  <c:v>91.39</c:v>
                </c:pt>
                <c:pt idx="10">
                  <c:v>91.56</c:v>
                </c:pt>
                <c:pt idx="11">
                  <c:v>91.11</c:v>
                </c:pt>
                <c:pt idx="12">
                  <c:v>91.74</c:v>
                </c:pt>
                <c:pt idx="13">
                  <c:v>91.74</c:v>
                </c:pt>
                <c:pt idx="15">
                  <c:v>92.99</c:v>
                </c:pt>
                <c:pt idx="16">
                  <c:v>92.01</c:v>
                </c:pt>
                <c:pt idx="17">
                  <c:v>91.01</c:v>
                </c:pt>
                <c:pt idx="18">
                  <c:v>91.87</c:v>
                </c:pt>
                <c:pt idx="19">
                  <c:v>92.27</c:v>
                </c:pt>
                <c:pt idx="20">
                  <c:v>90.17</c:v>
                </c:pt>
                <c:pt idx="21">
                  <c:v>88.67</c:v>
                </c:pt>
                <c:pt idx="22">
                  <c:v>78.459999999999994</c:v>
                </c:pt>
                <c:pt idx="23">
                  <c:v>79.27</c:v>
                </c:pt>
                <c:pt idx="24">
                  <c:v>76.89</c:v>
                </c:pt>
                <c:pt idx="25">
                  <c:v>78.33</c:v>
                </c:pt>
                <c:pt idx="26">
                  <c:v>76.75</c:v>
                </c:pt>
                <c:pt idx="27">
                  <c:v>78.41</c:v>
                </c:pt>
                <c:pt idx="28">
                  <c:v>77.31</c:v>
                </c:pt>
                <c:pt idx="29">
                  <c:v>75.650000000000006</c:v>
                </c:pt>
                <c:pt idx="30">
                  <c:v>74.959999999999994</c:v>
                </c:pt>
                <c:pt idx="31">
                  <c:v>74.569999999999993</c:v>
                </c:pt>
                <c:pt idx="32">
                  <c:v>74.989999999999995</c:v>
                </c:pt>
                <c:pt idx="33">
                  <c:v>75.150000000000006</c:v>
                </c:pt>
                <c:pt idx="34">
                  <c:v>74.66</c:v>
                </c:pt>
                <c:pt idx="35">
                  <c:v>76.56</c:v>
                </c:pt>
                <c:pt idx="36">
                  <c:v>77.03</c:v>
                </c:pt>
                <c:pt idx="37">
                  <c:v>78.33</c:v>
                </c:pt>
                <c:pt idx="38">
                  <c:v>78.03</c:v>
                </c:pt>
                <c:pt idx="39">
                  <c:v>78.150000000000006</c:v>
                </c:pt>
                <c:pt idx="40">
                  <c:v>77.069999999999993</c:v>
                </c:pt>
                <c:pt idx="41">
                  <c:v>76.61</c:v>
                </c:pt>
                <c:pt idx="42">
                  <c:v>77.44</c:v>
                </c:pt>
                <c:pt idx="43">
                  <c:v>76.81</c:v>
                </c:pt>
                <c:pt idx="44">
                  <c:v>77.209999999999994</c:v>
                </c:pt>
                <c:pt idx="45">
                  <c:v>75.14</c:v>
                </c:pt>
                <c:pt idx="46">
                  <c:v>76.88</c:v>
                </c:pt>
                <c:pt idx="47">
                  <c:v>76.260000000000005</c:v>
                </c:pt>
                <c:pt idx="48">
                  <c:v>76.930000000000007</c:v>
                </c:pt>
                <c:pt idx="49">
                  <c:v>79.52</c:v>
                </c:pt>
                <c:pt idx="50">
                  <c:v>77.34</c:v>
                </c:pt>
                <c:pt idx="51">
                  <c:v>76.17</c:v>
                </c:pt>
                <c:pt idx="52">
                  <c:v>74.819999999999993</c:v>
                </c:pt>
                <c:pt idx="53">
                  <c:v>73.34</c:v>
                </c:pt>
                <c:pt idx="54">
                  <c:v>71.78</c:v>
                </c:pt>
                <c:pt idx="55">
                  <c:v>76.849999999999994</c:v>
                </c:pt>
                <c:pt idx="56">
                  <c:v>77.22</c:v>
                </c:pt>
                <c:pt idx="57">
                  <c:v>77.3</c:v>
                </c:pt>
                <c:pt idx="58">
                  <c:v>77.010000000000005</c:v>
                </c:pt>
                <c:pt idx="59">
                  <c:v>78.31</c:v>
                </c:pt>
                <c:pt idx="60">
                  <c:v>79.36</c:v>
                </c:pt>
                <c:pt idx="61">
                  <c:v>78.930000000000007</c:v>
                </c:pt>
                <c:pt idx="62">
                  <c:v>78.209999999999994</c:v>
                </c:pt>
                <c:pt idx="63">
                  <c:v>77.95</c:v>
                </c:pt>
                <c:pt idx="64">
                  <c:v>76.12</c:v>
                </c:pt>
                <c:pt idx="65">
                  <c:v>75.930000000000007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4200"/>
        <c:axId val="714364592"/>
      </c:lineChart>
      <c:dateAx>
        <c:axId val="71436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4592"/>
        <c:crosses val="autoZero"/>
        <c:auto val="1"/>
        <c:lblOffset val="100"/>
        <c:baseTimeUnit val="days"/>
      </c:dateAx>
      <c:valAx>
        <c:axId val="7143645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71.66</c:v>
                </c:pt>
                <c:pt idx="1">
                  <c:v>71.56</c:v>
                </c:pt>
                <c:pt idx="2">
                  <c:v>71.489999999999995</c:v>
                </c:pt>
                <c:pt idx="3">
                  <c:v>71.53</c:v>
                </c:pt>
                <c:pt idx="4">
                  <c:v>71.48</c:v>
                </c:pt>
                <c:pt idx="5">
                  <c:v>70.540000000000006</c:v>
                </c:pt>
                <c:pt idx="6">
                  <c:v>69.7</c:v>
                </c:pt>
                <c:pt idx="7">
                  <c:v>69.319999999999993</c:v>
                </c:pt>
                <c:pt idx="8">
                  <c:v>69.099999999999994</c:v>
                </c:pt>
                <c:pt idx="9">
                  <c:v>68.61</c:v>
                </c:pt>
                <c:pt idx="10">
                  <c:v>69.319999999999993</c:v>
                </c:pt>
                <c:pt idx="11">
                  <c:v>68.92</c:v>
                </c:pt>
                <c:pt idx="12">
                  <c:v>69.069999999999993</c:v>
                </c:pt>
                <c:pt idx="13">
                  <c:v>69.52</c:v>
                </c:pt>
                <c:pt idx="14">
                  <c:v>69.77</c:v>
                </c:pt>
                <c:pt idx="15">
                  <c:v>70.3</c:v>
                </c:pt>
                <c:pt idx="16">
                  <c:v>70.13</c:v>
                </c:pt>
                <c:pt idx="17">
                  <c:v>69.989999999999995</c:v>
                </c:pt>
                <c:pt idx="18">
                  <c:v>71.13</c:v>
                </c:pt>
                <c:pt idx="19">
                  <c:v>70.28</c:v>
                </c:pt>
                <c:pt idx="20">
                  <c:v>70.12</c:v>
                </c:pt>
                <c:pt idx="21">
                  <c:v>68.819999999999993</c:v>
                </c:pt>
                <c:pt idx="22">
                  <c:v>69.75</c:v>
                </c:pt>
                <c:pt idx="23">
                  <c:v>70.3</c:v>
                </c:pt>
                <c:pt idx="24">
                  <c:v>71</c:v>
                </c:pt>
                <c:pt idx="25">
                  <c:v>70.569999999999993</c:v>
                </c:pt>
                <c:pt idx="26">
                  <c:v>70.5</c:v>
                </c:pt>
                <c:pt idx="27">
                  <c:v>69.290000000000006</c:v>
                </c:pt>
                <c:pt idx="28">
                  <c:v>68.77</c:v>
                </c:pt>
                <c:pt idx="29">
                  <c:v>69.12</c:v>
                </c:pt>
                <c:pt idx="30">
                  <c:v>69.45</c:v>
                </c:pt>
                <c:pt idx="31">
                  <c:v>68.92</c:v>
                </c:pt>
                <c:pt idx="32">
                  <c:v>67.349999999999994</c:v>
                </c:pt>
                <c:pt idx="33">
                  <c:v>67.400000000000006</c:v>
                </c:pt>
                <c:pt idx="34">
                  <c:v>67.989999999999995</c:v>
                </c:pt>
                <c:pt idx="35">
                  <c:v>67.650000000000006</c:v>
                </c:pt>
                <c:pt idx="36">
                  <c:v>67.760000000000005</c:v>
                </c:pt>
                <c:pt idx="37">
                  <c:v>67.61</c:v>
                </c:pt>
                <c:pt idx="38">
                  <c:v>67.78</c:v>
                </c:pt>
                <c:pt idx="39">
                  <c:v>68</c:v>
                </c:pt>
                <c:pt idx="40">
                  <c:v>67.900000000000006</c:v>
                </c:pt>
                <c:pt idx="41">
                  <c:v>67.099999999999994</c:v>
                </c:pt>
                <c:pt idx="42">
                  <c:v>67.08</c:v>
                </c:pt>
                <c:pt idx="43">
                  <c:v>67.12</c:v>
                </c:pt>
                <c:pt idx="44">
                  <c:v>66.95</c:v>
                </c:pt>
                <c:pt idx="45">
                  <c:v>68.430000000000007</c:v>
                </c:pt>
                <c:pt idx="46">
                  <c:v>68.16</c:v>
                </c:pt>
                <c:pt idx="47">
                  <c:v>69.52</c:v>
                </c:pt>
                <c:pt idx="48">
                  <c:v>69.849999999999994</c:v>
                </c:pt>
                <c:pt idx="49">
                  <c:v>69.16</c:v>
                </c:pt>
                <c:pt idx="51">
                  <c:v>67.7</c:v>
                </c:pt>
                <c:pt idx="52">
                  <c:v>67.77</c:v>
                </c:pt>
                <c:pt idx="53">
                  <c:v>67.459999999999994</c:v>
                </c:pt>
                <c:pt idx="54">
                  <c:v>67.75</c:v>
                </c:pt>
                <c:pt idx="55">
                  <c:v>66.83</c:v>
                </c:pt>
                <c:pt idx="56">
                  <c:v>66.790000000000006</c:v>
                </c:pt>
                <c:pt idx="57">
                  <c:v>66.63</c:v>
                </c:pt>
                <c:pt idx="58">
                  <c:v>66.72</c:v>
                </c:pt>
                <c:pt idx="59">
                  <c:v>66.05</c:v>
                </c:pt>
                <c:pt idx="60">
                  <c:v>66.099999999999994</c:v>
                </c:pt>
                <c:pt idx="61">
                  <c:v>65.97</c:v>
                </c:pt>
                <c:pt idx="62">
                  <c:v>64.39</c:v>
                </c:pt>
                <c:pt idx="63">
                  <c:v>64.180000000000007</c:v>
                </c:pt>
                <c:pt idx="64">
                  <c:v>63.49</c:v>
                </c:pt>
                <c:pt idx="65">
                  <c:v>64.33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6552"/>
        <c:axId val="714366944"/>
      </c:lineChart>
      <c:dateAx>
        <c:axId val="714366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6944"/>
        <c:crosses val="autoZero"/>
        <c:auto val="1"/>
        <c:lblOffset val="100"/>
        <c:baseTimeUnit val="days"/>
      </c:dateAx>
      <c:valAx>
        <c:axId val="714366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58.09</c:v>
                </c:pt>
                <c:pt idx="1">
                  <c:v>58.12</c:v>
                </c:pt>
                <c:pt idx="2">
                  <c:v>58.55</c:v>
                </c:pt>
                <c:pt idx="3">
                  <c:v>57.98</c:v>
                </c:pt>
                <c:pt idx="4">
                  <c:v>57.08</c:v>
                </c:pt>
                <c:pt idx="5">
                  <c:v>56.86</c:v>
                </c:pt>
                <c:pt idx="6">
                  <c:v>56.73</c:v>
                </c:pt>
                <c:pt idx="7">
                  <c:v>55.63</c:v>
                </c:pt>
                <c:pt idx="8">
                  <c:v>56.34</c:v>
                </c:pt>
                <c:pt idx="9">
                  <c:v>56.55</c:v>
                </c:pt>
                <c:pt idx="10">
                  <c:v>57.27</c:v>
                </c:pt>
                <c:pt idx="11">
                  <c:v>55.75</c:v>
                </c:pt>
                <c:pt idx="12">
                  <c:v>55.91</c:v>
                </c:pt>
                <c:pt idx="14">
                  <c:v>56.33</c:v>
                </c:pt>
                <c:pt idx="15">
                  <c:v>56.08</c:v>
                </c:pt>
                <c:pt idx="16">
                  <c:v>56.59</c:v>
                </c:pt>
                <c:pt idx="17">
                  <c:v>57.18</c:v>
                </c:pt>
                <c:pt idx="18">
                  <c:v>56.62</c:v>
                </c:pt>
                <c:pt idx="19">
                  <c:v>54.7</c:v>
                </c:pt>
                <c:pt idx="20">
                  <c:v>54.25</c:v>
                </c:pt>
                <c:pt idx="21">
                  <c:v>55.07</c:v>
                </c:pt>
                <c:pt idx="22">
                  <c:v>54.58</c:v>
                </c:pt>
                <c:pt idx="23">
                  <c:v>54.27</c:v>
                </c:pt>
                <c:pt idx="24">
                  <c:v>53.78</c:v>
                </c:pt>
                <c:pt idx="25">
                  <c:v>55.31</c:v>
                </c:pt>
                <c:pt idx="26">
                  <c:v>54.5</c:v>
                </c:pt>
                <c:pt idx="27">
                  <c:v>54.8</c:v>
                </c:pt>
                <c:pt idx="28">
                  <c:v>54.62</c:v>
                </c:pt>
                <c:pt idx="29">
                  <c:v>54.24</c:v>
                </c:pt>
                <c:pt idx="30">
                  <c:v>55.04</c:v>
                </c:pt>
                <c:pt idx="31">
                  <c:v>55.18</c:v>
                </c:pt>
                <c:pt idx="32">
                  <c:v>56.05</c:v>
                </c:pt>
                <c:pt idx="33">
                  <c:v>56</c:v>
                </c:pt>
                <c:pt idx="34">
                  <c:v>55.11</c:v>
                </c:pt>
                <c:pt idx="35">
                  <c:v>54.84</c:v>
                </c:pt>
                <c:pt idx="36">
                  <c:v>55.32</c:v>
                </c:pt>
                <c:pt idx="37">
                  <c:v>55.95</c:v>
                </c:pt>
                <c:pt idx="38">
                  <c:v>55.96</c:v>
                </c:pt>
                <c:pt idx="39">
                  <c:v>55.75</c:v>
                </c:pt>
                <c:pt idx="40">
                  <c:v>55.71</c:v>
                </c:pt>
                <c:pt idx="41">
                  <c:v>56.1</c:v>
                </c:pt>
                <c:pt idx="42">
                  <c:v>55.22</c:v>
                </c:pt>
                <c:pt idx="43">
                  <c:v>55.34</c:v>
                </c:pt>
                <c:pt idx="44">
                  <c:v>55.19</c:v>
                </c:pt>
                <c:pt idx="45">
                  <c:v>54.7</c:v>
                </c:pt>
                <c:pt idx="46">
                  <c:v>55.84</c:v>
                </c:pt>
                <c:pt idx="47">
                  <c:v>55.78</c:v>
                </c:pt>
                <c:pt idx="48">
                  <c:v>57.14</c:v>
                </c:pt>
                <c:pt idx="49">
                  <c:v>57.29</c:v>
                </c:pt>
                <c:pt idx="50">
                  <c:v>57.28</c:v>
                </c:pt>
                <c:pt idx="51">
                  <c:v>55.55</c:v>
                </c:pt>
                <c:pt idx="52">
                  <c:v>54.35</c:v>
                </c:pt>
                <c:pt idx="53">
                  <c:v>53.58</c:v>
                </c:pt>
                <c:pt idx="54">
                  <c:v>54.34</c:v>
                </c:pt>
                <c:pt idx="55">
                  <c:v>52.92</c:v>
                </c:pt>
                <c:pt idx="56">
                  <c:v>51.86</c:v>
                </c:pt>
                <c:pt idx="57">
                  <c:v>51.58</c:v>
                </c:pt>
                <c:pt idx="58">
                  <c:v>52.62</c:v>
                </c:pt>
                <c:pt idx="59">
                  <c:v>52.16</c:v>
                </c:pt>
                <c:pt idx="60">
                  <c:v>52.22</c:v>
                </c:pt>
                <c:pt idx="61">
                  <c:v>52.12</c:v>
                </c:pt>
                <c:pt idx="62">
                  <c:v>52.82</c:v>
                </c:pt>
                <c:pt idx="63">
                  <c:v>52.49</c:v>
                </c:pt>
                <c:pt idx="64">
                  <c:v>51.68</c:v>
                </c:pt>
                <c:pt idx="65">
                  <c:v>52.59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8904"/>
        <c:axId val="714369296"/>
      </c:lineChart>
      <c:dateAx>
        <c:axId val="71436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9296"/>
        <c:crosses val="autoZero"/>
        <c:auto val="1"/>
        <c:lblOffset val="100"/>
        <c:baseTimeUnit val="days"/>
      </c:dateAx>
      <c:valAx>
        <c:axId val="7143692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13-Dec-16</c:v>
                </c:pt>
                <c:pt idx="46">
                  <c:v>12-Dec-16</c:v>
                </c:pt>
                <c:pt idx="47">
                  <c:v>9-Dec-16</c:v>
                </c:pt>
                <c:pt idx="48">
                  <c:v>8-Dec-16</c:v>
                </c:pt>
                <c:pt idx="49">
                  <c:v>7-Dec-16</c:v>
                </c:pt>
                <c:pt idx="50">
                  <c:v>6-Dec-16</c:v>
                </c:pt>
                <c:pt idx="51">
                  <c:v>5-Dec-16</c:v>
                </c:pt>
                <c:pt idx="52">
                  <c:v>2-Dec-16</c:v>
                </c:pt>
                <c:pt idx="53">
                  <c:v>1-Dec-16</c:v>
                </c:pt>
                <c:pt idx="54">
                  <c:v>30-Nov-16</c:v>
                </c:pt>
                <c:pt idx="55">
                  <c:v>29-Nov-16</c:v>
                </c:pt>
                <c:pt idx="56">
                  <c:v>28-Nov-16</c:v>
                </c:pt>
                <c:pt idx="57">
                  <c:v>25-Nov-16</c:v>
                </c:pt>
                <c:pt idx="58">
                  <c:v>23-Nov-16</c:v>
                </c:pt>
                <c:pt idx="59">
                  <c:v>22-Nov-16</c:v>
                </c:pt>
                <c:pt idx="60">
                  <c:v>21-Nov-16</c:v>
                </c:pt>
                <c:pt idx="61">
                  <c:v>18-Nov-16</c:v>
                </c:pt>
                <c:pt idx="62">
                  <c:v>17-Nov-16</c:v>
                </c:pt>
                <c:pt idx="63">
                  <c:v>16-Nov-16</c:v>
                </c:pt>
                <c:pt idx="64">
                  <c:v>15-Nov-16</c:v>
                </c:pt>
                <c:pt idx="65">
                  <c:v>14-Nov-16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36.21</c:v>
                </c:pt>
                <c:pt idx="1">
                  <c:v>36.46</c:v>
                </c:pt>
                <c:pt idx="2">
                  <c:v>37.869999999999997</c:v>
                </c:pt>
                <c:pt idx="3">
                  <c:v>38.56</c:v>
                </c:pt>
                <c:pt idx="4">
                  <c:v>38.479999999999997</c:v>
                </c:pt>
                <c:pt idx="5">
                  <c:v>38.299999999999997</c:v>
                </c:pt>
                <c:pt idx="6">
                  <c:v>37.42</c:v>
                </c:pt>
                <c:pt idx="7">
                  <c:v>37.54</c:v>
                </c:pt>
                <c:pt idx="8">
                  <c:v>37.97</c:v>
                </c:pt>
                <c:pt idx="9">
                  <c:v>37.75</c:v>
                </c:pt>
                <c:pt idx="10">
                  <c:v>36.86</c:v>
                </c:pt>
                <c:pt idx="11">
                  <c:v>37.68</c:v>
                </c:pt>
                <c:pt idx="12">
                  <c:v>36.26</c:v>
                </c:pt>
                <c:pt idx="13">
                  <c:v>36.450000000000003</c:v>
                </c:pt>
                <c:pt idx="14">
                  <c:v>36.549999999999997</c:v>
                </c:pt>
                <c:pt idx="15">
                  <c:v>36.67</c:v>
                </c:pt>
                <c:pt idx="16">
                  <c:v>36.299999999999997</c:v>
                </c:pt>
                <c:pt idx="17">
                  <c:v>36.53</c:v>
                </c:pt>
                <c:pt idx="18">
                  <c:v>37.5</c:v>
                </c:pt>
                <c:pt idx="19">
                  <c:v>36.29</c:v>
                </c:pt>
                <c:pt idx="20">
                  <c:v>35.659999999999997</c:v>
                </c:pt>
                <c:pt idx="21">
                  <c:v>35.42</c:v>
                </c:pt>
                <c:pt idx="22">
                  <c:v>34.81</c:v>
                </c:pt>
                <c:pt idx="23">
                  <c:v>32.64</c:v>
                </c:pt>
                <c:pt idx="24">
                  <c:v>33.01</c:v>
                </c:pt>
                <c:pt idx="25">
                  <c:v>33.04</c:v>
                </c:pt>
                <c:pt idx="26">
                  <c:v>31.97</c:v>
                </c:pt>
                <c:pt idx="27">
                  <c:v>30.98</c:v>
                </c:pt>
                <c:pt idx="28">
                  <c:v>29.48</c:v>
                </c:pt>
                <c:pt idx="29">
                  <c:v>30.68</c:v>
                </c:pt>
                <c:pt idx="30">
                  <c:v>30.65</c:v>
                </c:pt>
                <c:pt idx="31">
                  <c:v>30.26</c:v>
                </c:pt>
                <c:pt idx="32">
                  <c:v>28.83</c:v>
                </c:pt>
                <c:pt idx="33">
                  <c:v>28.08</c:v>
                </c:pt>
                <c:pt idx="34">
                  <c:v>28.89</c:v>
                </c:pt>
                <c:pt idx="35">
                  <c:v>29.43</c:v>
                </c:pt>
                <c:pt idx="36">
                  <c:v>29.65</c:v>
                </c:pt>
                <c:pt idx="37">
                  <c:v>29.71</c:v>
                </c:pt>
                <c:pt idx="38">
                  <c:v>29.75</c:v>
                </c:pt>
                <c:pt idx="39">
                  <c:v>30.43</c:v>
                </c:pt>
                <c:pt idx="40">
                  <c:v>30.16</c:v>
                </c:pt>
                <c:pt idx="41">
                  <c:v>29.29</c:v>
                </c:pt>
                <c:pt idx="42">
                  <c:v>29.4</c:v>
                </c:pt>
                <c:pt idx="43">
                  <c:v>29.79</c:v>
                </c:pt>
                <c:pt idx="44">
                  <c:v>30.45</c:v>
                </c:pt>
                <c:pt idx="45">
                  <c:v>30.24</c:v>
                </c:pt>
                <c:pt idx="46">
                  <c:v>31.24</c:v>
                </c:pt>
                <c:pt idx="47">
                  <c:v>32.049999999999997</c:v>
                </c:pt>
                <c:pt idx="48">
                  <c:v>31.31</c:v>
                </c:pt>
                <c:pt idx="49">
                  <c:v>30.9</c:v>
                </c:pt>
                <c:pt idx="50">
                  <c:v>31.15</c:v>
                </c:pt>
                <c:pt idx="51">
                  <c:v>31.22</c:v>
                </c:pt>
                <c:pt idx="52">
                  <c:v>29.04</c:v>
                </c:pt>
                <c:pt idx="53">
                  <c:v>28.88</c:v>
                </c:pt>
                <c:pt idx="54">
                  <c:v>28.97</c:v>
                </c:pt>
                <c:pt idx="55">
                  <c:v>29.73</c:v>
                </c:pt>
                <c:pt idx="56">
                  <c:v>30.86</c:v>
                </c:pt>
                <c:pt idx="57">
                  <c:v>31.7</c:v>
                </c:pt>
                <c:pt idx="58">
                  <c:v>31.51</c:v>
                </c:pt>
                <c:pt idx="59">
                  <c:v>31.34</c:v>
                </c:pt>
                <c:pt idx="60">
                  <c:v>30.69</c:v>
                </c:pt>
                <c:pt idx="61">
                  <c:v>30.42</c:v>
                </c:pt>
                <c:pt idx="62">
                  <c:v>31.85</c:v>
                </c:pt>
                <c:pt idx="63">
                  <c:v>31.42</c:v>
                </c:pt>
                <c:pt idx="64">
                  <c:v>30.21</c:v>
                </c:pt>
                <c:pt idx="65">
                  <c:v>29.62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71256"/>
        <c:axId val="714371648"/>
      </c:lineChart>
      <c:dateAx>
        <c:axId val="71437125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71648"/>
        <c:crosses val="autoZero"/>
        <c:auto val="0"/>
        <c:lblOffset val="100"/>
        <c:baseTimeUnit val="days"/>
      </c:dateAx>
      <c:valAx>
        <c:axId val="714371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7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23.19</c:v>
                </c:pt>
                <c:pt idx="1">
                  <c:v>22.56</c:v>
                </c:pt>
                <c:pt idx="2">
                  <c:v>19.670000000000002</c:v>
                </c:pt>
                <c:pt idx="3">
                  <c:v>19.61</c:v>
                </c:pt>
                <c:pt idx="4">
                  <c:v>18.78</c:v>
                </c:pt>
                <c:pt idx="5">
                  <c:v>19.09</c:v>
                </c:pt>
                <c:pt idx="6">
                  <c:v>18.760000000000002</c:v>
                </c:pt>
                <c:pt idx="7">
                  <c:v>18.73</c:v>
                </c:pt>
                <c:pt idx="8">
                  <c:v>18.420000000000002</c:v>
                </c:pt>
                <c:pt idx="9">
                  <c:v>18.309999999999999</c:v>
                </c:pt>
                <c:pt idx="10">
                  <c:v>18.36</c:v>
                </c:pt>
                <c:pt idx="11">
                  <c:v>18.18</c:v>
                </c:pt>
                <c:pt idx="12">
                  <c:v>18.53</c:v>
                </c:pt>
                <c:pt idx="13">
                  <c:v>18.510000000000002</c:v>
                </c:pt>
                <c:pt idx="14">
                  <c:v>17.89</c:v>
                </c:pt>
                <c:pt idx="15">
                  <c:v>18.2</c:v>
                </c:pt>
                <c:pt idx="16">
                  <c:v>18.670000000000002</c:v>
                </c:pt>
                <c:pt idx="17">
                  <c:v>18.63</c:v>
                </c:pt>
                <c:pt idx="18">
                  <c:v>18.61</c:v>
                </c:pt>
                <c:pt idx="19">
                  <c:v>18.399999999999999</c:v>
                </c:pt>
                <c:pt idx="20">
                  <c:v>17.760000000000002</c:v>
                </c:pt>
                <c:pt idx="21">
                  <c:v>17.829999999999998</c:v>
                </c:pt>
                <c:pt idx="22">
                  <c:v>18.28</c:v>
                </c:pt>
                <c:pt idx="23">
                  <c:v>17.97</c:v>
                </c:pt>
                <c:pt idx="24">
                  <c:v>18.100000000000001</c:v>
                </c:pt>
                <c:pt idx="25">
                  <c:v>18.16</c:v>
                </c:pt>
                <c:pt idx="26">
                  <c:v>17.95</c:v>
                </c:pt>
                <c:pt idx="27">
                  <c:v>18.21</c:v>
                </c:pt>
                <c:pt idx="28">
                  <c:v>17.809999999999999</c:v>
                </c:pt>
                <c:pt idx="29">
                  <c:v>17.579999999999998</c:v>
                </c:pt>
                <c:pt idx="30">
                  <c:v>18.260000000000002</c:v>
                </c:pt>
                <c:pt idx="31">
                  <c:v>18.14</c:v>
                </c:pt>
                <c:pt idx="32">
                  <c:v>17.84</c:v>
                </c:pt>
                <c:pt idx="33">
                  <c:v>18.670000000000002</c:v>
                </c:pt>
                <c:pt idx="34">
                  <c:v>18.489999999999998</c:v>
                </c:pt>
                <c:pt idx="35">
                  <c:v>17.86</c:v>
                </c:pt>
                <c:pt idx="36">
                  <c:v>14.51</c:v>
                </c:pt>
                <c:pt idx="37">
                  <c:v>14.15</c:v>
                </c:pt>
                <c:pt idx="38">
                  <c:v>14.02</c:v>
                </c:pt>
                <c:pt idx="39">
                  <c:v>14.6</c:v>
                </c:pt>
                <c:pt idx="40">
                  <c:v>14.7</c:v>
                </c:pt>
                <c:pt idx="41">
                  <c:v>14.48</c:v>
                </c:pt>
                <c:pt idx="42">
                  <c:v>14.57</c:v>
                </c:pt>
                <c:pt idx="43">
                  <c:v>14.9</c:v>
                </c:pt>
                <c:pt idx="44">
                  <c:v>15.29</c:v>
                </c:pt>
                <c:pt idx="45">
                  <c:v>15.51</c:v>
                </c:pt>
                <c:pt idx="46">
                  <c:v>15.58</c:v>
                </c:pt>
                <c:pt idx="47">
                  <c:v>16.72</c:v>
                </c:pt>
                <c:pt idx="48">
                  <c:v>17.010000000000002</c:v>
                </c:pt>
                <c:pt idx="49">
                  <c:v>15.71</c:v>
                </c:pt>
                <c:pt idx="50">
                  <c:v>15.4</c:v>
                </c:pt>
                <c:pt idx="51">
                  <c:v>15.29</c:v>
                </c:pt>
                <c:pt idx="52">
                  <c:v>14.85</c:v>
                </c:pt>
                <c:pt idx="53">
                  <c:v>14.4</c:v>
                </c:pt>
                <c:pt idx="54">
                  <c:v>14.85</c:v>
                </c:pt>
                <c:pt idx="55">
                  <c:v>15.35</c:v>
                </c:pt>
                <c:pt idx="56">
                  <c:v>15.74</c:v>
                </c:pt>
                <c:pt idx="57">
                  <c:v>16.02</c:v>
                </c:pt>
                <c:pt idx="58">
                  <c:v>16.350000000000001</c:v>
                </c:pt>
                <c:pt idx="59">
                  <c:v>16.71</c:v>
                </c:pt>
                <c:pt idx="60">
                  <c:v>16.29</c:v>
                </c:pt>
                <c:pt idx="61">
                  <c:v>16.39</c:v>
                </c:pt>
                <c:pt idx="62">
                  <c:v>16.97</c:v>
                </c:pt>
                <c:pt idx="63">
                  <c:v>17.23</c:v>
                </c:pt>
                <c:pt idx="64">
                  <c:v>17.399999999999999</c:v>
                </c:pt>
                <c:pt idx="65">
                  <c:v>17.93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73608"/>
        <c:axId val="714374000"/>
      </c:lineChart>
      <c:dateAx>
        <c:axId val="71437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74000"/>
        <c:crosses val="autoZero"/>
        <c:auto val="1"/>
        <c:lblOffset val="100"/>
        <c:baseTimeUnit val="days"/>
      </c:dateAx>
      <c:valAx>
        <c:axId val="7143740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7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34.11</c:v>
                </c:pt>
                <c:pt idx="1">
                  <c:v>33.520000000000003</c:v>
                </c:pt>
                <c:pt idx="2">
                  <c:v>34.49</c:v>
                </c:pt>
                <c:pt idx="4">
                  <c:v>36.32</c:v>
                </c:pt>
                <c:pt idx="5">
                  <c:v>36.71</c:v>
                </c:pt>
                <c:pt idx="6">
                  <c:v>35.840000000000003</c:v>
                </c:pt>
                <c:pt idx="7">
                  <c:v>34.49</c:v>
                </c:pt>
                <c:pt idx="8">
                  <c:v>34.94</c:v>
                </c:pt>
                <c:pt idx="9">
                  <c:v>34.89</c:v>
                </c:pt>
                <c:pt idx="10">
                  <c:v>35.49</c:v>
                </c:pt>
                <c:pt idx="11">
                  <c:v>35.68</c:v>
                </c:pt>
                <c:pt idx="12">
                  <c:v>35.630000000000003</c:v>
                </c:pt>
                <c:pt idx="13">
                  <c:v>36.630000000000003</c:v>
                </c:pt>
                <c:pt idx="14">
                  <c:v>35.29</c:v>
                </c:pt>
                <c:pt idx="15">
                  <c:v>35.39</c:v>
                </c:pt>
                <c:pt idx="16">
                  <c:v>36.51</c:v>
                </c:pt>
                <c:pt idx="17">
                  <c:v>36.21</c:v>
                </c:pt>
                <c:pt idx="18">
                  <c:v>36.54</c:v>
                </c:pt>
                <c:pt idx="19">
                  <c:v>36.85</c:v>
                </c:pt>
                <c:pt idx="20">
                  <c:v>35.25</c:v>
                </c:pt>
                <c:pt idx="21">
                  <c:v>34.200000000000003</c:v>
                </c:pt>
                <c:pt idx="22">
                  <c:v>32.25</c:v>
                </c:pt>
                <c:pt idx="23">
                  <c:v>32.32</c:v>
                </c:pt>
                <c:pt idx="24">
                  <c:v>32.89</c:v>
                </c:pt>
                <c:pt idx="25">
                  <c:v>33.979999999999997</c:v>
                </c:pt>
                <c:pt idx="26">
                  <c:v>34.51</c:v>
                </c:pt>
                <c:pt idx="27">
                  <c:v>34.19</c:v>
                </c:pt>
                <c:pt idx="28">
                  <c:v>32.729999999999997</c:v>
                </c:pt>
                <c:pt idx="29">
                  <c:v>33.770000000000003</c:v>
                </c:pt>
                <c:pt idx="30">
                  <c:v>33.47</c:v>
                </c:pt>
                <c:pt idx="31">
                  <c:v>33.049999999999997</c:v>
                </c:pt>
                <c:pt idx="32">
                  <c:v>33.04</c:v>
                </c:pt>
                <c:pt idx="33">
                  <c:v>31.87</c:v>
                </c:pt>
                <c:pt idx="34">
                  <c:v>31.48</c:v>
                </c:pt>
                <c:pt idx="35">
                  <c:v>31.9</c:v>
                </c:pt>
                <c:pt idx="36">
                  <c:v>31.63</c:v>
                </c:pt>
                <c:pt idx="37">
                  <c:v>31.95</c:v>
                </c:pt>
                <c:pt idx="38">
                  <c:v>30.71</c:v>
                </c:pt>
                <c:pt idx="39">
                  <c:v>30.11</c:v>
                </c:pt>
                <c:pt idx="40">
                  <c:v>28.9</c:v>
                </c:pt>
                <c:pt idx="41">
                  <c:v>28.99</c:v>
                </c:pt>
                <c:pt idx="42">
                  <c:v>28.29</c:v>
                </c:pt>
                <c:pt idx="43">
                  <c:v>29.48</c:v>
                </c:pt>
                <c:pt idx="44">
                  <c:v>28.65</c:v>
                </c:pt>
                <c:pt idx="45">
                  <c:v>28.11</c:v>
                </c:pt>
                <c:pt idx="46">
                  <c:v>28.41</c:v>
                </c:pt>
                <c:pt idx="47">
                  <c:v>29</c:v>
                </c:pt>
                <c:pt idx="48">
                  <c:v>30.95</c:v>
                </c:pt>
                <c:pt idx="49">
                  <c:v>30.37</c:v>
                </c:pt>
                <c:pt idx="50">
                  <c:v>29.72</c:v>
                </c:pt>
                <c:pt idx="51">
                  <c:v>28.57</c:v>
                </c:pt>
                <c:pt idx="52">
                  <c:v>28.58</c:v>
                </c:pt>
                <c:pt idx="53">
                  <c:v>28.38</c:v>
                </c:pt>
                <c:pt idx="54">
                  <c:v>28.72</c:v>
                </c:pt>
                <c:pt idx="55">
                  <c:v>28.94</c:v>
                </c:pt>
                <c:pt idx="56">
                  <c:v>27.43</c:v>
                </c:pt>
                <c:pt idx="57">
                  <c:v>28.19</c:v>
                </c:pt>
                <c:pt idx="58">
                  <c:v>28.55</c:v>
                </c:pt>
                <c:pt idx="59">
                  <c:v>28.38</c:v>
                </c:pt>
                <c:pt idx="60">
                  <c:v>28.39</c:v>
                </c:pt>
                <c:pt idx="61">
                  <c:v>29.87</c:v>
                </c:pt>
                <c:pt idx="62">
                  <c:v>28.96</c:v>
                </c:pt>
                <c:pt idx="63">
                  <c:v>27.09</c:v>
                </c:pt>
                <c:pt idx="64">
                  <c:v>27.44</c:v>
                </c:pt>
                <c:pt idx="65">
                  <c:v>27.8</c:v>
                </c:pt>
                <c:pt idx="66">
                  <c:v>28.2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30528"/>
        <c:axId val="728230920"/>
      </c:lineChart>
      <c:dateAx>
        <c:axId val="72823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0920"/>
        <c:crosses val="autoZero"/>
        <c:auto val="1"/>
        <c:lblOffset val="100"/>
        <c:baseTimeUnit val="days"/>
      </c:dateAx>
      <c:valAx>
        <c:axId val="728230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TGT!$AA$2:$AA$70</c:f>
              <c:numCache>
                <c:formatCode>General</c:formatCode>
                <c:ptCount val="69"/>
                <c:pt idx="0">
                  <c:v>65.790000000000006</c:v>
                </c:pt>
                <c:pt idx="1">
                  <c:v>65.2</c:v>
                </c:pt>
                <c:pt idx="2">
                  <c:v>65.75</c:v>
                </c:pt>
                <c:pt idx="3">
                  <c:v>65.650000000000006</c:v>
                </c:pt>
                <c:pt idx="4">
                  <c:v>64.81</c:v>
                </c:pt>
                <c:pt idx="6">
                  <c:v>65.73</c:v>
                </c:pt>
                <c:pt idx="7">
                  <c:v>66.41</c:v>
                </c:pt>
                <c:pt idx="8">
                  <c:v>64.77</c:v>
                </c:pt>
                <c:pt idx="9">
                  <c:v>63.57</c:v>
                </c:pt>
                <c:pt idx="10">
                  <c:v>63.42</c:v>
                </c:pt>
                <c:pt idx="11">
                  <c:v>63.75</c:v>
                </c:pt>
                <c:pt idx="12">
                  <c:v>63.68</c:v>
                </c:pt>
                <c:pt idx="13">
                  <c:v>63.67</c:v>
                </c:pt>
                <c:pt idx="14">
                  <c:v>64.48</c:v>
                </c:pt>
                <c:pt idx="15">
                  <c:v>64.12</c:v>
                </c:pt>
                <c:pt idx="16">
                  <c:v>63.7</c:v>
                </c:pt>
                <c:pt idx="17">
                  <c:v>64.17</c:v>
                </c:pt>
                <c:pt idx="18">
                  <c:v>65</c:v>
                </c:pt>
                <c:pt idx="19">
                  <c:v>64.41</c:v>
                </c:pt>
                <c:pt idx="20">
                  <c:v>63.85</c:v>
                </c:pt>
                <c:pt idx="21">
                  <c:v>64.099999999999994</c:v>
                </c:pt>
                <c:pt idx="22">
                  <c:v>65.39</c:v>
                </c:pt>
                <c:pt idx="23">
                  <c:v>66.849999999999994</c:v>
                </c:pt>
                <c:pt idx="24">
                  <c:v>70.94</c:v>
                </c:pt>
                <c:pt idx="25">
                  <c:v>70.19</c:v>
                </c:pt>
                <c:pt idx="26">
                  <c:v>71.25</c:v>
                </c:pt>
                <c:pt idx="27">
                  <c:v>71.61</c:v>
                </c:pt>
                <c:pt idx="28">
                  <c:v>71.430000000000007</c:v>
                </c:pt>
                <c:pt idx="29">
                  <c:v>71.430000000000007</c:v>
                </c:pt>
                <c:pt idx="30">
                  <c:v>71.44</c:v>
                </c:pt>
                <c:pt idx="31">
                  <c:v>72.56</c:v>
                </c:pt>
                <c:pt idx="32">
                  <c:v>73.81</c:v>
                </c:pt>
                <c:pt idx="33">
                  <c:v>72.75</c:v>
                </c:pt>
                <c:pt idx="34">
                  <c:v>72.23</c:v>
                </c:pt>
                <c:pt idx="35">
                  <c:v>72.62</c:v>
                </c:pt>
                <c:pt idx="36">
                  <c:v>72.83</c:v>
                </c:pt>
                <c:pt idx="37">
                  <c:v>73.7</c:v>
                </c:pt>
                <c:pt idx="38">
                  <c:v>73.5</c:v>
                </c:pt>
                <c:pt idx="39">
                  <c:v>73.739999999999995</c:v>
                </c:pt>
                <c:pt idx="40">
                  <c:v>77.13</c:v>
                </c:pt>
                <c:pt idx="41">
                  <c:v>77.650000000000006</c:v>
                </c:pt>
                <c:pt idx="42">
                  <c:v>77.040000000000006</c:v>
                </c:pt>
                <c:pt idx="43">
                  <c:v>76.75</c:v>
                </c:pt>
                <c:pt idx="44">
                  <c:v>76.98</c:v>
                </c:pt>
                <c:pt idx="45">
                  <c:v>77.19</c:v>
                </c:pt>
                <c:pt idx="46">
                  <c:v>77.67</c:v>
                </c:pt>
                <c:pt idx="47">
                  <c:v>76.739999999999995</c:v>
                </c:pt>
                <c:pt idx="48">
                  <c:v>77.39</c:v>
                </c:pt>
                <c:pt idx="49">
                  <c:v>77.84</c:v>
                </c:pt>
                <c:pt idx="50">
                  <c:v>76.97</c:v>
                </c:pt>
                <c:pt idx="51">
                  <c:v>76.77</c:v>
                </c:pt>
                <c:pt idx="52">
                  <c:v>76.98</c:v>
                </c:pt>
                <c:pt idx="53">
                  <c:v>77.94</c:v>
                </c:pt>
                <c:pt idx="54">
                  <c:v>77.819999999999993</c:v>
                </c:pt>
                <c:pt idx="55">
                  <c:v>77.239999999999995</c:v>
                </c:pt>
                <c:pt idx="56">
                  <c:v>78.41</c:v>
                </c:pt>
                <c:pt idx="57">
                  <c:v>77.72</c:v>
                </c:pt>
                <c:pt idx="58">
                  <c:v>78.61</c:v>
                </c:pt>
                <c:pt idx="59">
                  <c:v>78.48</c:v>
                </c:pt>
                <c:pt idx="60">
                  <c:v>77.87</c:v>
                </c:pt>
                <c:pt idx="61">
                  <c:v>76.510000000000005</c:v>
                </c:pt>
                <c:pt idx="62">
                  <c:v>76.19</c:v>
                </c:pt>
                <c:pt idx="63">
                  <c:v>76.13</c:v>
                </c:pt>
                <c:pt idx="64">
                  <c:v>76.03</c:v>
                </c:pt>
                <c:pt idx="65">
                  <c:v>71.44</c:v>
                </c:pt>
                <c:pt idx="66">
                  <c:v>72.17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32880"/>
        <c:axId val="728233272"/>
      </c:lineChart>
      <c:dateAx>
        <c:axId val="72823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3272"/>
        <c:crosses val="autoZero"/>
        <c:auto val="1"/>
        <c:lblOffset val="100"/>
        <c:baseTimeUnit val="days"/>
      </c:dateAx>
      <c:valAx>
        <c:axId val="7282332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46.64</c:v>
                </c:pt>
                <c:pt idx="1">
                  <c:v>46.88</c:v>
                </c:pt>
                <c:pt idx="2">
                  <c:v>47.27</c:v>
                </c:pt>
                <c:pt idx="3">
                  <c:v>47.53</c:v>
                </c:pt>
                <c:pt idx="4">
                  <c:v>47.06</c:v>
                </c:pt>
                <c:pt idx="5">
                  <c:v>46.99</c:v>
                </c:pt>
                <c:pt idx="6">
                  <c:v>46.33</c:v>
                </c:pt>
                <c:pt idx="7">
                  <c:v>46.17</c:v>
                </c:pt>
                <c:pt idx="8">
                  <c:v>45.52</c:v>
                </c:pt>
                <c:pt idx="9">
                  <c:v>44.23</c:v>
                </c:pt>
                <c:pt idx="10">
                  <c:v>46.89</c:v>
                </c:pt>
                <c:pt idx="11">
                  <c:v>47.81</c:v>
                </c:pt>
                <c:pt idx="12">
                  <c:v>47.45</c:v>
                </c:pt>
                <c:pt idx="13">
                  <c:v>47.33</c:v>
                </c:pt>
                <c:pt idx="14">
                  <c:v>46.28</c:v>
                </c:pt>
                <c:pt idx="15">
                  <c:v>46.13</c:v>
                </c:pt>
                <c:pt idx="16">
                  <c:v>46.35</c:v>
                </c:pt>
                <c:pt idx="17">
                  <c:v>46.92</c:v>
                </c:pt>
                <c:pt idx="18">
                  <c:v>47.18</c:v>
                </c:pt>
                <c:pt idx="19">
                  <c:v>46.42</c:v>
                </c:pt>
                <c:pt idx="20">
                  <c:v>46.08</c:v>
                </c:pt>
                <c:pt idx="21">
                  <c:v>45.97</c:v>
                </c:pt>
                <c:pt idx="22">
                  <c:v>47.55</c:v>
                </c:pt>
                <c:pt idx="23">
                  <c:v>47.71</c:v>
                </c:pt>
                <c:pt idx="24">
                  <c:v>47</c:v>
                </c:pt>
                <c:pt idx="25">
                  <c:v>47.12</c:v>
                </c:pt>
                <c:pt idx="26">
                  <c:v>46.88</c:v>
                </c:pt>
                <c:pt idx="27">
                  <c:v>46.97</c:v>
                </c:pt>
                <c:pt idx="28">
                  <c:v>46.94</c:v>
                </c:pt>
                <c:pt idx="29">
                  <c:v>46.86</c:v>
                </c:pt>
                <c:pt idx="30">
                  <c:v>46.68</c:v>
                </c:pt>
                <c:pt idx="31">
                  <c:v>46.51</c:v>
                </c:pt>
                <c:pt idx="32">
                  <c:v>44.92</c:v>
                </c:pt>
                <c:pt idx="33">
                  <c:v>44.65</c:v>
                </c:pt>
                <c:pt idx="34">
                  <c:v>45.3</c:v>
                </c:pt>
                <c:pt idx="35">
                  <c:v>45.37</c:v>
                </c:pt>
                <c:pt idx="36">
                  <c:v>45.49</c:v>
                </c:pt>
                <c:pt idx="37">
                  <c:v>45.39</c:v>
                </c:pt>
                <c:pt idx="38">
                  <c:v>45.54</c:v>
                </c:pt>
                <c:pt idx="39">
                  <c:v>46.17</c:v>
                </c:pt>
                <c:pt idx="40">
                  <c:v>45.61</c:v>
                </c:pt>
                <c:pt idx="41">
                  <c:v>45.7</c:v>
                </c:pt>
                <c:pt idx="42">
                  <c:v>46.18</c:v>
                </c:pt>
                <c:pt idx="43">
                  <c:v>46.68</c:v>
                </c:pt>
                <c:pt idx="44">
                  <c:v>46.64</c:v>
                </c:pt>
                <c:pt idx="45">
                  <c:v>47.3</c:v>
                </c:pt>
                <c:pt idx="46">
                  <c:v>46.48</c:v>
                </c:pt>
                <c:pt idx="47">
                  <c:v>45.53</c:v>
                </c:pt>
                <c:pt idx="48">
                  <c:v>45.19</c:v>
                </c:pt>
                <c:pt idx="49">
                  <c:v>45.65</c:v>
                </c:pt>
                <c:pt idx="50">
                  <c:v>45.68</c:v>
                </c:pt>
                <c:pt idx="51">
                  <c:v>45.7</c:v>
                </c:pt>
                <c:pt idx="52">
                  <c:v>45.68</c:v>
                </c:pt>
                <c:pt idx="53">
                  <c:v>45.44</c:v>
                </c:pt>
                <c:pt idx="54">
                  <c:v>47.01</c:v>
                </c:pt>
                <c:pt idx="55">
                  <c:v>47.47</c:v>
                </c:pt>
                <c:pt idx="56">
                  <c:v>47.59</c:v>
                </c:pt>
                <c:pt idx="58">
                  <c:v>48.46</c:v>
                </c:pt>
                <c:pt idx="59">
                  <c:v>48.17</c:v>
                </c:pt>
                <c:pt idx="60">
                  <c:v>48.1</c:v>
                </c:pt>
                <c:pt idx="61">
                  <c:v>47.57</c:v>
                </c:pt>
                <c:pt idx="62">
                  <c:v>46.74</c:v>
                </c:pt>
                <c:pt idx="63">
                  <c:v>47.56</c:v>
                </c:pt>
                <c:pt idx="64">
                  <c:v>46.93</c:v>
                </c:pt>
                <c:pt idx="65">
                  <c:v>47.05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35232"/>
        <c:axId val="728235624"/>
      </c:lineChart>
      <c:dateAx>
        <c:axId val="728235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5624"/>
        <c:crosses val="autoZero"/>
        <c:auto val="1"/>
        <c:lblOffset val="100"/>
        <c:baseTimeUnit val="days"/>
      </c:dateAx>
      <c:valAx>
        <c:axId val="7282356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38.299999999999997</c:v>
                </c:pt>
                <c:pt idx="1">
                  <c:v>38.21</c:v>
                </c:pt>
                <c:pt idx="2">
                  <c:v>38.049999999999997</c:v>
                </c:pt>
                <c:pt idx="3">
                  <c:v>38.1</c:v>
                </c:pt>
                <c:pt idx="4">
                  <c:v>37.6</c:v>
                </c:pt>
                <c:pt idx="5">
                  <c:v>38.380000000000003</c:v>
                </c:pt>
                <c:pt idx="6">
                  <c:v>38.270000000000003</c:v>
                </c:pt>
                <c:pt idx="7">
                  <c:v>37.869999999999997</c:v>
                </c:pt>
                <c:pt idx="8">
                  <c:v>36.82</c:v>
                </c:pt>
                <c:pt idx="9">
                  <c:v>41.28</c:v>
                </c:pt>
                <c:pt idx="10">
                  <c:v>41.02</c:v>
                </c:pt>
                <c:pt idx="11">
                  <c:v>40.89</c:v>
                </c:pt>
                <c:pt idx="12">
                  <c:v>41.34</c:v>
                </c:pt>
                <c:pt idx="13">
                  <c:v>42.81</c:v>
                </c:pt>
                <c:pt idx="14">
                  <c:v>41.79</c:v>
                </c:pt>
                <c:pt idx="15">
                  <c:v>41.53</c:v>
                </c:pt>
                <c:pt idx="16">
                  <c:v>42.06</c:v>
                </c:pt>
                <c:pt idx="17">
                  <c:v>42.8</c:v>
                </c:pt>
                <c:pt idx="18">
                  <c:v>43.4</c:v>
                </c:pt>
                <c:pt idx="19">
                  <c:v>42.56</c:v>
                </c:pt>
                <c:pt idx="20">
                  <c:v>42.46</c:v>
                </c:pt>
                <c:pt idx="21">
                  <c:v>42.03</c:v>
                </c:pt>
                <c:pt idx="22">
                  <c:v>43.23</c:v>
                </c:pt>
                <c:pt idx="23">
                  <c:v>43.56</c:v>
                </c:pt>
                <c:pt idx="24">
                  <c:v>42.39</c:v>
                </c:pt>
                <c:pt idx="25">
                  <c:v>42.65</c:v>
                </c:pt>
                <c:pt idx="26">
                  <c:v>42.87</c:v>
                </c:pt>
                <c:pt idx="27">
                  <c:v>43.38</c:v>
                </c:pt>
                <c:pt idx="28">
                  <c:v>42.04</c:v>
                </c:pt>
                <c:pt idx="29">
                  <c:v>42.47</c:v>
                </c:pt>
                <c:pt idx="30">
                  <c:v>42.1</c:v>
                </c:pt>
                <c:pt idx="31">
                  <c:v>43.5</c:v>
                </c:pt>
                <c:pt idx="32">
                  <c:v>43.08</c:v>
                </c:pt>
                <c:pt idx="33">
                  <c:v>42.98</c:v>
                </c:pt>
                <c:pt idx="34">
                  <c:v>42.84</c:v>
                </c:pt>
                <c:pt idx="35">
                  <c:v>43.14</c:v>
                </c:pt>
                <c:pt idx="36">
                  <c:v>42.92</c:v>
                </c:pt>
                <c:pt idx="37">
                  <c:v>42.84</c:v>
                </c:pt>
                <c:pt idx="38">
                  <c:v>42.75</c:v>
                </c:pt>
                <c:pt idx="39">
                  <c:v>44.21</c:v>
                </c:pt>
                <c:pt idx="40">
                  <c:v>44.26</c:v>
                </c:pt>
                <c:pt idx="41">
                  <c:v>44.85</c:v>
                </c:pt>
                <c:pt idx="42">
                  <c:v>45.21</c:v>
                </c:pt>
                <c:pt idx="43">
                  <c:v>46.01</c:v>
                </c:pt>
                <c:pt idx="44">
                  <c:v>47.3</c:v>
                </c:pt>
                <c:pt idx="45">
                  <c:v>47.88</c:v>
                </c:pt>
                <c:pt idx="46">
                  <c:v>47.87</c:v>
                </c:pt>
                <c:pt idx="47">
                  <c:v>49.36</c:v>
                </c:pt>
                <c:pt idx="48">
                  <c:v>50.61</c:v>
                </c:pt>
                <c:pt idx="49">
                  <c:v>48.91</c:v>
                </c:pt>
                <c:pt idx="50">
                  <c:v>48.37</c:v>
                </c:pt>
                <c:pt idx="51">
                  <c:v>48.47</c:v>
                </c:pt>
                <c:pt idx="52">
                  <c:v>46.2</c:v>
                </c:pt>
                <c:pt idx="53">
                  <c:v>46.23</c:v>
                </c:pt>
                <c:pt idx="54">
                  <c:v>46.49</c:v>
                </c:pt>
                <c:pt idx="55">
                  <c:v>47.71</c:v>
                </c:pt>
                <c:pt idx="56">
                  <c:v>48.03</c:v>
                </c:pt>
                <c:pt idx="57">
                  <c:v>48.91</c:v>
                </c:pt>
                <c:pt idx="58">
                  <c:v>48.59</c:v>
                </c:pt>
                <c:pt idx="59">
                  <c:v>48.27</c:v>
                </c:pt>
                <c:pt idx="60">
                  <c:v>48.14</c:v>
                </c:pt>
                <c:pt idx="61">
                  <c:v>47.57</c:v>
                </c:pt>
                <c:pt idx="62">
                  <c:v>48.57</c:v>
                </c:pt>
                <c:pt idx="63">
                  <c:v>47.51</c:v>
                </c:pt>
                <c:pt idx="64">
                  <c:v>46.9</c:v>
                </c:pt>
                <c:pt idx="65">
                  <c:v>47.16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37584"/>
        <c:axId val="728237976"/>
      </c:lineChart>
      <c:dateAx>
        <c:axId val="728237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7976"/>
        <c:crosses val="autoZero"/>
        <c:auto val="1"/>
        <c:lblOffset val="100"/>
        <c:baseTimeUnit val="days"/>
      </c:dateAx>
      <c:valAx>
        <c:axId val="728237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13-Dec-16</c:v>
                </c:pt>
                <c:pt idx="46">
                  <c:v>12-Dec-16</c:v>
                </c:pt>
                <c:pt idx="47">
                  <c:v>9-Dec-16</c:v>
                </c:pt>
                <c:pt idx="48">
                  <c:v>8-Dec-16</c:v>
                </c:pt>
                <c:pt idx="49">
                  <c:v>7-Dec-16</c:v>
                </c:pt>
                <c:pt idx="50">
                  <c:v>6-Dec-16</c:v>
                </c:pt>
                <c:pt idx="51">
                  <c:v>5-Dec-16</c:v>
                </c:pt>
                <c:pt idx="52">
                  <c:v>2-Dec-16</c:v>
                </c:pt>
                <c:pt idx="53">
                  <c:v>1-Dec-16</c:v>
                </c:pt>
                <c:pt idx="54">
                  <c:v>30-Nov-16</c:v>
                </c:pt>
                <c:pt idx="55">
                  <c:v>29-Nov-16</c:v>
                </c:pt>
                <c:pt idx="56">
                  <c:v>28-Nov-16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80.44</c:v>
                </c:pt>
                <c:pt idx="1">
                  <c:v>80.8</c:v>
                </c:pt>
                <c:pt idx="2">
                  <c:v>80.709999999999994</c:v>
                </c:pt>
                <c:pt idx="3">
                  <c:v>79.8</c:v>
                </c:pt>
                <c:pt idx="4">
                  <c:v>79.61</c:v>
                </c:pt>
                <c:pt idx="5">
                  <c:v>78.88</c:v>
                </c:pt>
                <c:pt idx="6">
                  <c:v>78.349999999999994</c:v>
                </c:pt>
                <c:pt idx="7">
                  <c:v>77.989999999999995</c:v>
                </c:pt>
                <c:pt idx="8">
                  <c:v>78.12</c:v>
                </c:pt>
                <c:pt idx="9">
                  <c:v>78.08</c:v>
                </c:pt>
                <c:pt idx="10">
                  <c:v>77.48</c:v>
                </c:pt>
                <c:pt idx="11">
                  <c:v>77.400000000000006</c:v>
                </c:pt>
                <c:pt idx="12">
                  <c:v>75.239999999999995</c:v>
                </c:pt>
                <c:pt idx="13">
                  <c:v>75.209999999999994</c:v>
                </c:pt>
                <c:pt idx="14">
                  <c:v>75.61</c:v>
                </c:pt>
                <c:pt idx="15">
                  <c:v>75.59</c:v>
                </c:pt>
                <c:pt idx="16">
                  <c:v>75.81</c:v>
                </c:pt>
                <c:pt idx="17">
                  <c:v>75.39</c:v>
                </c:pt>
                <c:pt idx="18">
                  <c:v>74.47</c:v>
                </c:pt>
                <c:pt idx="19">
                  <c:v>74.150000000000006</c:v>
                </c:pt>
                <c:pt idx="20">
                  <c:v>74.540000000000006</c:v>
                </c:pt>
                <c:pt idx="21">
                  <c:v>74.22</c:v>
                </c:pt>
                <c:pt idx="22">
                  <c:v>74.52</c:v>
                </c:pt>
                <c:pt idx="23">
                  <c:v>73.849999999999994</c:v>
                </c:pt>
                <c:pt idx="24">
                  <c:v>73.89</c:v>
                </c:pt>
                <c:pt idx="25">
                  <c:v>73.680000000000007</c:v>
                </c:pt>
                <c:pt idx="26">
                  <c:v>73.94</c:v>
                </c:pt>
                <c:pt idx="27">
                  <c:v>73.75</c:v>
                </c:pt>
                <c:pt idx="28">
                  <c:v>73.09</c:v>
                </c:pt>
                <c:pt idx="29">
                  <c:v>74.150000000000006</c:v>
                </c:pt>
                <c:pt idx="30">
                  <c:v>74.03</c:v>
                </c:pt>
                <c:pt idx="31">
                  <c:v>74.37</c:v>
                </c:pt>
                <c:pt idx="32">
                  <c:v>74.17</c:v>
                </c:pt>
                <c:pt idx="33">
                  <c:v>74.12</c:v>
                </c:pt>
                <c:pt idx="34">
                  <c:v>74.28</c:v>
                </c:pt>
                <c:pt idx="35">
                  <c:v>74.349999999999994</c:v>
                </c:pt>
                <c:pt idx="36">
                  <c:v>74.510000000000005</c:v>
                </c:pt>
                <c:pt idx="37">
                  <c:v>74.58</c:v>
                </c:pt>
                <c:pt idx="38">
                  <c:v>74.48</c:v>
                </c:pt>
                <c:pt idx="39">
                  <c:v>74.44</c:v>
                </c:pt>
                <c:pt idx="40">
                  <c:v>74.48</c:v>
                </c:pt>
                <c:pt idx="41">
                  <c:v>74.37</c:v>
                </c:pt>
                <c:pt idx="42">
                  <c:v>74.11</c:v>
                </c:pt>
                <c:pt idx="43">
                  <c:v>73.540000000000006</c:v>
                </c:pt>
                <c:pt idx="44">
                  <c:v>72.61</c:v>
                </c:pt>
                <c:pt idx="45">
                  <c:v>72.930000000000007</c:v>
                </c:pt>
                <c:pt idx="46">
                  <c:v>72.819999999999993</c:v>
                </c:pt>
                <c:pt idx="47">
                  <c:v>72.47</c:v>
                </c:pt>
                <c:pt idx="48">
                  <c:v>71.67</c:v>
                </c:pt>
                <c:pt idx="49">
                  <c:v>71.650000000000006</c:v>
                </c:pt>
                <c:pt idx="50">
                  <c:v>70.95</c:v>
                </c:pt>
                <c:pt idx="51">
                  <c:v>70.36</c:v>
                </c:pt>
                <c:pt idx="52">
                  <c:v>70.61</c:v>
                </c:pt>
                <c:pt idx="53">
                  <c:v>70.349999999999994</c:v>
                </c:pt>
                <c:pt idx="54">
                  <c:v>69.92</c:v>
                </c:pt>
                <c:pt idx="55">
                  <c:v>69.63</c:v>
                </c:pt>
                <c:pt idx="56">
                  <c:v>72.040000000000006</c:v>
                </c:pt>
                <c:pt idx="58">
                  <c:v>72.38</c:v>
                </c:pt>
                <c:pt idx="59">
                  <c:v>72.400000000000006</c:v>
                </c:pt>
                <c:pt idx="60">
                  <c:v>72.37</c:v>
                </c:pt>
                <c:pt idx="61">
                  <c:v>72.180000000000007</c:v>
                </c:pt>
                <c:pt idx="62">
                  <c:v>72.02</c:v>
                </c:pt>
                <c:pt idx="63">
                  <c:v>71.78</c:v>
                </c:pt>
                <c:pt idx="64">
                  <c:v>70.72</c:v>
                </c:pt>
                <c:pt idx="65">
                  <c:v>71.3</c:v>
                </c:pt>
                <c:pt idx="66">
                  <c:v>70.69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39936"/>
        <c:axId val="728240328"/>
      </c:lineChart>
      <c:catAx>
        <c:axId val="728239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40328"/>
        <c:crosses val="autoZero"/>
        <c:auto val="1"/>
        <c:lblAlgn val="ctr"/>
        <c:lblOffset val="100"/>
        <c:noMultiLvlLbl val="0"/>
      </c:catAx>
      <c:valAx>
        <c:axId val="72824032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3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2/17/2017</c:v>
                </c:pt>
                <c:pt idx="1">
                  <c:v>2/16/2017</c:v>
                </c:pt>
                <c:pt idx="2">
                  <c:v>2/15/2017</c:v>
                </c:pt>
                <c:pt idx="3">
                  <c:v>2/14/2017</c:v>
                </c:pt>
                <c:pt idx="4">
                  <c:v>2/13/2017</c:v>
                </c:pt>
                <c:pt idx="5">
                  <c:v>2/10/2017</c:v>
                </c:pt>
                <c:pt idx="6">
                  <c:v>2/9/2017</c:v>
                </c:pt>
                <c:pt idx="7">
                  <c:v>2/8/2017</c:v>
                </c:pt>
                <c:pt idx="8">
                  <c:v>2/7/2017</c:v>
                </c:pt>
                <c:pt idx="9">
                  <c:v>2/6/2017</c:v>
                </c:pt>
                <c:pt idx="10">
                  <c:v>2/3/2017</c:v>
                </c:pt>
                <c:pt idx="11">
                  <c:v>2/2/2017</c:v>
                </c:pt>
                <c:pt idx="12">
                  <c:v>2/1/2017</c:v>
                </c:pt>
                <c:pt idx="13">
                  <c:v>2/1/2017</c:v>
                </c:pt>
                <c:pt idx="14">
                  <c:v>1/31/2017</c:v>
                </c:pt>
                <c:pt idx="15">
                  <c:v>1/30/2017</c:v>
                </c:pt>
                <c:pt idx="16">
                  <c:v>1/27/2017</c:v>
                </c:pt>
                <c:pt idx="17">
                  <c:v>1/26/2017</c:v>
                </c:pt>
                <c:pt idx="18">
                  <c:v>1/25/2017</c:v>
                </c:pt>
                <c:pt idx="19">
                  <c:v>1/24/2017</c:v>
                </c:pt>
                <c:pt idx="20">
                  <c:v>1/23/2017</c:v>
                </c:pt>
                <c:pt idx="21">
                  <c:v>1/20/2017</c:v>
                </c:pt>
                <c:pt idx="22">
                  <c:v>1/19/2017</c:v>
                </c:pt>
                <c:pt idx="23">
                  <c:v>1/18/2017</c:v>
                </c:pt>
                <c:pt idx="24">
                  <c:v>1/17/2017</c:v>
                </c:pt>
                <c:pt idx="25">
                  <c:v>1/13/2017</c:v>
                </c:pt>
                <c:pt idx="26">
                  <c:v>1/12/2017</c:v>
                </c:pt>
                <c:pt idx="27">
                  <c:v>1/11/2017</c:v>
                </c:pt>
                <c:pt idx="28">
                  <c:v>1/10/2017</c:v>
                </c:pt>
                <c:pt idx="29">
                  <c:v>1/9/2017</c:v>
                </c:pt>
                <c:pt idx="30">
                  <c:v>1/6/2017</c:v>
                </c:pt>
                <c:pt idx="31">
                  <c:v>1/5/2017</c:v>
                </c:pt>
                <c:pt idx="32">
                  <c:v>1/4/2017</c:v>
                </c:pt>
                <c:pt idx="33">
                  <c:v>1/3/2017</c:v>
                </c:pt>
                <c:pt idx="34">
                  <c:v>12/30/2016</c:v>
                </c:pt>
                <c:pt idx="35">
                  <c:v>12/29/2016</c:v>
                </c:pt>
                <c:pt idx="36">
                  <c:v>12/28/2016</c:v>
                </c:pt>
                <c:pt idx="37">
                  <c:v>12/27/2016</c:v>
                </c:pt>
                <c:pt idx="38">
                  <c:v>12/23/2016</c:v>
                </c:pt>
                <c:pt idx="39">
                  <c:v>12/22/2016</c:v>
                </c:pt>
                <c:pt idx="40">
                  <c:v>12/21/2016</c:v>
                </c:pt>
                <c:pt idx="41">
                  <c:v>12/20/2016</c:v>
                </c:pt>
                <c:pt idx="42">
                  <c:v>12/19/2016</c:v>
                </c:pt>
                <c:pt idx="43">
                  <c:v>12/16/2016</c:v>
                </c:pt>
                <c:pt idx="44">
                  <c:v>12/15/2016</c:v>
                </c:pt>
                <c:pt idx="45">
                  <c:v>12/14/2016</c:v>
                </c:pt>
                <c:pt idx="46">
                  <c:v>12/13/2016</c:v>
                </c:pt>
                <c:pt idx="47">
                  <c:v>12/12/2016</c:v>
                </c:pt>
                <c:pt idx="48">
                  <c:v>12/9/2016</c:v>
                </c:pt>
                <c:pt idx="49">
                  <c:v>12/8/2016</c:v>
                </c:pt>
                <c:pt idx="50">
                  <c:v>12/7/2016</c:v>
                </c:pt>
                <c:pt idx="51">
                  <c:v>12/6/2016</c:v>
                </c:pt>
                <c:pt idx="52">
                  <c:v>12/5/2016</c:v>
                </c:pt>
                <c:pt idx="53">
                  <c:v>12/2/2016</c:v>
                </c:pt>
                <c:pt idx="54">
                  <c:v>12/1/2016</c:v>
                </c:pt>
                <c:pt idx="55">
                  <c:v>11/30/2016</c:v>
                </c:pt>
                <c:pt idx="56">
                  <c:v>11/29/2016</c:v>
                </c:pt>
                <c:pt idx="57">
                  <c:v>11/28/2016</c:v>
                </c:pt>
                <c:pt idx="58">
                  <c:v>11/25/2016</c:v>
                </c:pt>
                <c:pt idx="59">
                  <c:v>11/23/2016</c:v>
                </c:pt>
                <c:pt idx="60">
                  <c:v>11/22/2016</c:v>
                </c:pt>
                <c:pt idx="61">
                  <c:v>11/21/2016</c:v>
                </c:pt>
                <c:pt idx="62">
                  <c:v>11/18/2016</c:v>
                </c:pt>
                <c:pt idx="63">
                  <c:v>11/17/2016</c:v>
                </c:pt>
                <c:pt idx="64">
                  <c:v>11/16/2016</c:v>
                </c:pt>
                <c:pt idx="65">
                  <c:v>11/15/2016</c:v>
                </c:pt>
                <c:pt idx="66">
                  <c:v>11/14/2016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122.78</c:v>
                </c:pt>
                <c:pt idx="1">
                  <c:v>122.93</c:v>
                </c:pt>
                <c:pt idx="2">
                  <c:v>122.71</c:v>
                </c:pt>
                <c:pt idx="3">
                  <c:v>122.49</c:v>
                </c:pt>
                <c:pt idx="4">
                  <c:v>122.21</c:v>
                </c:pt>
                <c:pt idx="5">
                  <c:v>121.12</c:v>
                </c:pt>
                <c:pt idx="6">
                  <c:v>120.65</c:v>
                </c:pt>
                <c:pt idx="7">
                  <c:v>120.94</c:v>
                </c:pt>
                <c:pt idx="8">
                  <c:v>120.88</c:v>
                </c:pt>
                <c:pt idx="9">
                  <c:v>119.87</c:v>
                </c:pt>
                <c:pt idx="10">
                  <c:v>120.46</c:v>
                </c:pt>
                <c:pt idx="11">
                  <c:v>119.47</c:v>
                </c:pt>
                <c:pt idx="12">
                  <c:v>119.93</c:v>
                </c:pt>
                <c:pt idx="14">
                  <c:v>117.46</c:v>
                </c:pt>
                <c:pt idx="15">
                  <c:v>119.63</c:v>
                </c:pt>
                <c:pt idx="16">
                  <c:v>120.35</c:v>
                </c:pt>
                <c:pt idx="17">
                  <c:v>119.51</c:v>
                </c:pt>
                <c:pt idx="18">
                  <c:v>120.53</c:v>
                </c:pt>
                <c:pt idx="19">
                  <c:v>116.62</c:v>
                </c:pt>
                <c:pt idx="20">
                  <c:v>113.55</c:v>
                </c:pt>
                <c:pt idx="21">
                  <c:v>113.59</c:v>
                </c:pt>
                <c:pt idx="22">
                  <c:v>114.42</c:v>
                </c:pt>
                <c:pt idx="23">
                  <c:v>109.97</c:v>
                </c:pt>
                <c:pt idx="24">
                  <c:v>108.9</c:v>
                </c:pt>
                <c:pt idx="25">
                  <c:v>111.59</c:v>
                </c:pt>
                <c:pt idx="26">
                  <c:v>111.01</c:v>
                </c:pt>
                <c:pt idx="27">
                  <c:v>110.55</c:v>
                </c:pt>
                <c:pt idx="28">
                  <c:v>109.26</c:v>
                </c:pt>
                <c:pt idx="29">
                  <c:v>109.18</c:v>
                </c:pt>
                <c:pt idx="30">
                  <c:v>111.66</c:v>
                </c:pt>
                <c:pt idx="31">
                  <c:v>110.29</c:v>
                </c:pt>
                <c:pt idx="32">
                  <c:v>110.64</c:v>
                </c:pt>
                <c:pt idx="33">
                  <c:v>106.99</c:v>
                </c:pt>
                <c:pt idx="34">
                  <c:v>108.07</c:v>
                </c:pt>
                <c:pt idx="35">
                  <c:v>108.82</c:v>
                </c:pt>
                <c:pt idx="36">
                  <c:v>108.72</c:v>
                </c:pt>
                <c:pt idx="37">
                  <c:v>109.45</c:v>
                </c:pt>
                <c:pt idx="38">
                  <c:v>109.28</c:v>
                </c:pt>
                <c:pt idx="39">
                  <c:v>108.78</c:v>
                </c:pt>
                <c:pt idx="40">
                  <c:v>108.05</c:v>
                </c:pt>
                <c:pt idx="41">
                  <c:v>108.17</c:v>
                </c:pt>
                <c:pt idx="42">
                  <c:v>106.93</c:v>
                </c:pt>
                <c:pt idx="43">
                  <c:v>106.67</c:v>
                </c:pt>
                <c:pt idx="44">
                  <c:v>108.11</c:v>
                </c:pt>
                <c:pt idx="45">
                  <c:v>107.58</c:v>
                </c:pt>
                <c:pt idx="46">
                  <c:v>109.83</c:v>
                </c:pt>
                <c:pt idx="47">
                  <c:v>110.69</c:v>
                </c:pt>
                <c:pt idx="48">
                  <c:v>110.6</c:v>
                </c:pt>
                <c:pt idx="49">
                  <c:v>110.02</c:v>
                </c:pt>
                <c:pt idx="50">
                  <c:v>109.75</c:v>
                </c:pt>
                <c:pt idx="51">
                  <c:v>106.21</c:v>
                </c:pt>
                <c:pt idx="52">
                  <c:v>105.96</c:v>
                </c:pt>
                <c:pt idx="53">
                  <c:v>105.6</c:v>
                </c:pt>
                <c:pt idx="54">
                  <c:v>106.83</c:v>
                </c:pt>
                <c:pt idx="55">
                  <c:v>106.46</c:v>
                </c:pt>
                <c:pt idx="56">
                  <c:v>104.37</c:v>
                </c:pt>
                <c:pt idx="57">
                  <c:v>103.99</c:v>
                </c:pt>
                <c:pt idx="58">
                  <c:v>104.34</c:v>
                </c:pt>
                <c:pt idx="59">
                  <c:v>104.04</c:v>
                </c:pt>
                <c:pt idx="60">
                  <c:v>103.92</c:v>
                </c:pt>
                <c:pt idx="61">
                  <c:v>104.6</c:v>
                </c:pt>
                <c:pt idx="62">
                  <c:v>103.45</c:v>
                </c:pt>
                <c:pt idx="63">
                  <c:v>103.14</c:v>
                </c:pt>
                <c:pt idx="64">
                  <c:v>103</c:v>
                </c:pt>
                <c:pt idx="65">
                  <c:v>104.58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42288"/>
        <c:axId val="728242680"/>
      </c:lineChart>
      <c:catAx>
        <c:axId val="728242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42680"/>
        <c:crosses val="autoZero"/>
        <c:auto val="1"/>
        <c:lblAlgn val="ctr"/>
        <c:lblOffset val="100"/>
        <c:noMultiLvlLbl val="0"/>
      </c:catAx>
      <c:valAx>
        <c:axId val="7282426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4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210.41</c:v>
                </c:pt>
                <c:pt idx="1">
                  <c:v>208.18</c:v>
                </c:pt>
                <c:pt idx="2">
                  <c:v>205.99</c:v>
                </c:pt>
                <c:pt idx="3">
                  <c:v>205.33</c:v>
                </c:pt>
                <c:pt idx="4">
                  <c:v>206.71</c:v>
                </c:pt>
                <c:pt idx="5">
                  <c:v>205.52</c:v>
                </c:pt>
                <c:pt idx="6">
                  <c:v>205.34</c:v>
                </c:pt>
                <c:pt idx="7">
                  <c:v>206.89</c:v>
                </c:pt>
                <c:pt idx="8">
                  <c:v>205.91</c:v>
                </c:pt>
                <c:pt idx="9">
                  <c:v>206.56</c:v>
                </c:pt>
                <c:pt idx="10">
                  <c:v>206.16</c:v>
                </c:pt>
                <c:pt idx="11">
                  <c:v>204.05</c:v>
                </c:pt>
                <c:pt idx="12">
                  <c:v>203.69</c:v>
                </c:pt>
                <c:pt idx="13">
                  <c:v>199.5</c:v>
                </c:pt>
                <c:pt idx="14">
                  <c:v>203.22</c:v>
                </c:pt>
                <c:pt idx="15">
                  <c:v>205.71</c:v>
                </c:pt>
                <c:pt idx="16">
                  <c:v>204.17</c:v>
                </c:pt>
                <c:pt idx="17">
                  <c:v>202.48</c:v>
                </c:pt>
                <c:pt idx="18">
                  <c:v>197.75</c:v>
                </c:pt>
                <c:pt idx="19">
                  <c:v>191</c:v>
                </c:pt>
                <c:pt idx="20">
                  <c:v>191.08</c:v>
                </c:pt>
                <c:pt idx="21">
                  <c:v>185.56</c:v>
                </c:pt>
                <c:pt idx="22">
                  <c:v>185.02</c:v>
                </c:pt>
                <c:pt idx="23">
                  <c:v>179.11</c:v>
                </c:pt>
                <c:pt idx="24">
                  <c:v>180.45</c:v>
                </c:pt>
                <c:pt idx="25">
                  <c:v>178.86</c:v>
                </c:pt>
                <c:pt idx="26">
                  <c:v>179.42</c:v>
                </c:pt>
                <c:pt idx="27">
                  <c:v>180.57</c:v>
                </c:pt>
                <c:pt idx="28">
                  <c:v>176.97</c:v>
                </c:pt>
                <c:pt idx="29">
                  <c:v>176.59</c:v>
                </c:pt>
                <c:pt idx="30">
                  <c:v>174.28</c:v>
                </c:pt>
                <c:pt idx="31">
                  <c:v>177.07</c:v>
                </c:pt>
                <c:pt idx="32">
                  <c:v>178.34</c:v>
                </c:pt>
                <c:pt idx="33">
                  <c:v>176.77</c:v>
                </c:pt>
                <c:pt idx="34">
                  <c:v>179.87</c:v>
                </c:pt>
                <c:pt idx="35">
                  <c:v>180.19</c:v>
                </c:pt>
                <c:pt idx="36">
                  <c:v>182.31</c:v>
                </c:pt>
                <c:pt idx="37">
                  <c:v>181.94</c:v>
                </c:pt>
                <c:pt idx="38">
                  <c:v>180.6</c:v>
                </c:pt>
                <c:pt idx="39">
                  <c:v>182.29</c:v>
                </c:pt>
                <c:pt idx="40">
                  <c:v>182.07</c:v>
                </c:pt>
                <c:pt idx="41">
                  <c:v>180.46</c:v>
                </c:pt>
                <c:pt idx="42">
                  <c:v>178.42</c:v>
                </c:pt>
                <c:pt idx="43">
                  <c:v>180.01</c:v>
                </c:pt>
                <c:pt idx="44">
                  <c:v>177.62</c:v>
                </c:pt>
                <c:pt idx="46">
                  <c:v>179.44</c:v>
                </c:pt>
                <c:pt idx="47">
                  <c:v>178.16</c:v>
                </c:pt>
                <c:pt idx="48">
                  <c:v>179.09</c:v>
                </c:pt>
                <c:pt idx="49">
                  <c:v>170.71</c:v>
                </c:pt>
                <c:pt idx="50">
                  <c:v>168.55</c:v>
                </c:pt>
                <c:pt idx="51">
                  <c:v>164.76</c:v>
                </c:pt>
                <c:pt idx="52">
                  <c:v>166.13</c:v>
                </c:pt>
                <c:pt idx="53">
                  <c:v>164.22</c:v>
                </c:pt>
                <c:pt idx="54">
                  <c:v>162.79</c:v>
                </c:pt>
                <c:pt idx="55">
                  <c:v>170.49</c:v>
                </c:pt>
                <c:pt idx="56">
                  <c:v>175.45</c:v>
                </c:pt>
                <c:pt idx="57">
                  <c:v>174.65</c:v>
                </c:pt>
                <c:pt idx="58">
                  <c:v>176.75</c:v>
                </c:pt>
                <c:pt idx="59">
                  <c:v>177.08</c:v>
                </c:pt>
                <c:pt idx="60">
                  <c:v>177.02</c:v>
                </c:pt>
                <c:pt idx="61">
                  <c:v>172.58</c:v>
                </c:pt>
                <c:pt idx="62">
                  <c:v>168.16</c:v>
                </c:pt>
                <c:pt idx="63">
                  <c:v>167.04</c:v>
                </c:pt>
                <c:pt idx="64">
                  <c:v>167.83</c:v>
                </c:pt>
                <c:pt idx="65">
                  <c:v>166.45</c:v>
                </c:pt>
                <c:pt idx="66">
                  <c:v>163.78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44640"/>
        <c:axId val="728245032"/>
      </c:lineChart>
      <c:catAx>
        <c:axId val="728244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45032"/>
        <c:crosses val="autoZero"/>
        <c:auto val="1"/>
        <c:lblAlgn val="ctr"/>
        <c:lblOffset val="100"/>
        <c:noMultiLvlLbl val="0"/>
      </c:catAx>
      <c:valAx>
        <c:axId val="7282450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75.959999999999994</c:v>
                </c:pt>
                <c:pt idx="1">
                  <c:v>75.67</c:v>
                </c:pt>
                <c:pt idx="2">
                  <c:v>75.75</c:v>
                </c:pt>
                <c:pt idx="3">
                  <c:v>73.739999999999995</c:v>
                </c:pt>
                <c:pt idx="4">
                  <c:v>73.84</c:v>
                </c:pt>
                <c:pt idx="5">
                  <c:v>72.599999999999994</c:v>
                </c:pt>
                <c:pt idx="6">
                  <c:v>72.98</c:v>
                </c:pt>
                <c:pt idx="7">
                  <c:v>71.7</c:v>
                </c:pt>
                <c:pt idx="8">
                  <c:v>71.290000000000006</c:v>
                </c:pt>
                <c:pt idx="9">
                  <c:v>73.5</c:v>
                </c:pt>
                <c:pt idx="10">
                  <c:v>73.06</c:v>
                </c:pt>
                <c:pt idx="11">
                  <c:v>72.14</c:v>
                </c:pt>
                <c:pt idx="12">
                  <c:v>71.48</c:v>
                </c:pt>
                <c:pt idx="13">
                  <c:v>70.47</c:v>
                </c:pt>
                <c:pt idx="14">
                  <c:v>71.72</c:v>
                </c:pt>
                <c:pt idx="15">
                  <c:v>74.42</c:v>
                </c:pt>
                <c:pt idx="16">
                  <c:v>75.38</c:v>
                </c:pt>
                <c:pt idx="17">
                  <c:v>73.59</c:v>
                </c:pt>
                <c:pt idx="18">
                  <c:v>73.180000000000007</c:v>
                </c:pt>
                <c:pt idx="19">
                  <c:v>72.75</c:v>
                </c:pt>
                <c:pt idx="20">
                  <c:v>75.239999999999995</c:v>
                </c:pt>
                <c:pt idx="21">
                  <c:v>74.02</c:v>
                </c:pt>
                <c:pt idx="22">
                  <c:v>74</c:v>
                </c:pt>
                <c:pt idx="23">
                  <c:v>73.739999999999995</c:v>
                </c:pt>
                <c:pt idx="24">
                  <c:v>74.319999999999993</c:v>
                </c:pt>
                <c:pt idx="25">
                  <c:v>74</c:v>
                </c:pt>
                <c:pt idx="26">
                  <c:v>75.040000000000006</c:v>
                </c:pt>
                <c:pt idx="27">
                  <c:v>73.66</c:v>
                </c:pt>
                <c:pt idx="28">
                  <c:v>71.28</c:v>
                </c:pt>
                <c:pt idx="29">
                  <c:v>71.37</c:v>
                </c:pt>
                <c:pt idx="30">
                  <c:v>70.930000000000007</c:v>
                </c:pt>
                <c:pt idx="31">
                  <c:v>73.02</c:v>
                </c:pt>
                <c:pt idx="32">
                  <c:v>72.709999999999994</c:v>
                </c:pt>
                <c:pt idx="33">
                  <c:v>72.88</c:v>
                </c:pt>
                <c:pt idx="34">
                  <c:v>73.28</c:v>
                </c:pt>
                <c:pt idx="35">
                  <c:v>73.53</c:v>
                </c:pt>
                <c:pt idx="36">
                  <c:v>74.67</c:v>
                </c:pt>
                <c:pt idx="37">
                  <c:v>74.790000000000006</c:v>
                </c:pt>
                <c:pt idx="38">
                  <c:v>74.19</c:v>
                </c:pt>
                <c:pt idx="39">
                  <c:v>75.72</c:v>
                </c:pt>
                <c:pt idx="40">
                  <c:v>76.05</c:v>
                </c:pt>
                <c:pt idx="41">
                  <c:v>74.48</c:v>
                </c:pt>
                <c:pt idx="42">
                  <c:v>74.42</c:v>
                </c:pt>
                <c:pt idx="43">
                  <c:v>74.790000000000006</c:v>
                </c:pt>
                <c:pt idx="44">
                  <c:v>72.94</c:v>
                </c:pt>
                <c:pt idx="45">
                  <c:v>72.55</c:v>
                </c:pt>
                <c:pt idx="46">
                  <c:v>73.239999999999995</c:v>
                </c:pt>
                <c:pt idx="47">
                  <c:v>75.17</c:v>
                </c:pt>
                <c:pt idx="48">
                  <c:v>72.739999999999995</c:v>
                </c:pt>
                <c:pt idx="49">
                  <c:v>72.430000000000007</c:v>
                </c:pt>
                <c:pt idx="50">
                  <c:v>70.97</c:v>
                </c:pt>
                <c:pt idx="51">
                  <c:v>68.260000000000005</c:v>
                </c:pt>
                <c:pt idx="52">
                  <c:v>69.27</c:v>
                </c:pt>
                <c:pt idx="53">
                  <c:v>68.47</c:v>
                </c:pt>
                <c:pt idx="54">
                  <c:v>68.95</c:v>
                </c:pt>
                <c:pt idx="55">
                  <c:v>69.72</c:v>
                </c:pt>
                <c:pt idx="56">
                  <c:v>69.25</c:v>
                </c:pt>
                <c:pt idx="57">
                  <c:v>70.09</c:v>
                </c:pt>
                <c:pt idx="58">
                  <c:v>69.88</c:v>
                </c:pt>
                <c:pt idx="59">
                  <c:v>69.5</c:v>
                </c:pt>
                <c:pt idx="60">
                  <c:v>68.989999999999995</c:v>
                </c:pt>
                <c:pt idx="61">
                  <c:v>68.290000000000006</c:v>
                </c:pt>
                <c:pt idx="62">
                  <c:v>67.86</c:v>
                </c:pt>
                <c:pt idx="63">
                  <c:v>65.5</c:v>
                </c:pt>
                <c:pt idx="64">
                  <c:v>66.06</c:v>
                </c:pt>
                <c:pt idx="65">
                  <c:v>62.94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56760"/>
        <c:axId val="717957152"/>
      </c:lineChart>
      <c:dateAx>
        <c:axId val="71795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57152"/>
        <c:crosses val="autoZero"/>
        <c:auto val="1"/>
        <c:lblOffset val="100"/>
        <c:baseTimeUnit val="days"/>
      </c:dateAx>
      <c:valAx>
        <c:axId val="717957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5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80.709999999999994</c:v>
                </c:pt>
                <c:pt idx="1">
                  <c:v>80.239999999999995</c:v>
                </c:pt>
                <c:pt idx="2">
                  <c:v>80.42</c:v>
                </c:pt>
                <c:pt idx="3">
                  <c:v>78.88</c:v>
                </c:pt>
                <c:pt idx="4">
                  <c:v>78.069999999999993</c:v>
                </c:pt>
                <c:pt idx="5">
                  <c:v>77.400000000000006</c:v>
                </c:pt>
                <c:pt idx="6">
                  <c:v>77.45</c:v>
                </c:pt>
                <c:pt idx="7">
                  <c:v>77.81</c:v>
                </c:pt>
                <c:pt idx="8">
                  <c:v>77.760000000000005</c:v>
                </c:pt>
                <c:pt idx="9">
                  <c:v>75.97</c:v>
                </c:pt>
                <c:pt idx="10">
                  <c:v>74.87</c:v>
                </c:pt>
                <c:pt idx="11">
                  <c:v>74.44</c:v>
                </c:pt>
                <c:pt idx="12">
                  <c:v>75.349999999999994</c:v>
                </c:pt>
                <c:pt idx="13">
                  <c:v>74.959999999999994</c:v>
                </c:pt>
                <c:pt idx="14">
                  <c:v>73.19</c:v>
                </c:pt>
                <c:pt idx="15">
                  <c:v>72.47</c:v>
                </c:pt>
                <c:pt idx="16">
                  <c:v>73.09</c:v>
                </c:pt>
                <c:pt idx="17">
                  <c:v>75.87</c:v>
                </c:pt>
                <c:pt idx="18">
                  <c:v>74.650000000000006</c:v>
                </c:pt>
                <c:pt idx="19">
                  <c:v>74.72</c:v>
                </c:pt>
                <c:pt idx="20">
                  <c:v>75.03</c:v>
                </c:pt>
                <c:pt idx="21">
                  <c:v>75.55</c:v>
                </c:pt>
                <c:pt idx="22">
                  <c:v>75.8</c:v>
                </c:pt>
                <c:pt idx="23">
                  <c:v>75.180000000000007</c:v>
                </c:pt>
                <c:pt idx="24">
                  <c:v>75</c:v>
                </c:pt>
                <c:pt idx="25">
                  <c:v>74.19</c:v>
                </c:pt>
                <c:pt idx="26">
                  <c:v>73.72</c:v>
                </c:pt>
                <c:pt idx="27">
                  <c:v>75.22</c:v>
                </c:pt>
                <c:pt idx="28">
                  <c:v>74.760000000000005</c:v>
                </c:pt>
                <c:pt idx="29">
                  <c:v>75.33</c:v>
                </c:pt>
                <c:pt idx="30">
                  <c:v>74.5</c:v>
                </c:pt>
                <c:pt idx="31">
                  <c:v>75.63</c:v>
                </c:pt>
                <c:pt idx="32">
                  <c:v>74.48</c:v>
                </c:pt>
                <c:pt idx="33">
                  <c:v>71.97</c:v>
                </c:pt>
                <c:pt idx="34">
                  <c:v>72.349999999999994</c:v>
                </c:pt>
                <c:pt idx="36">
                  <c:v>72.55</c:v>
                </c:pt>
                <c:pt idx="37">
                  <c:v>73.069999999999993</c:v>
                </c:pt>
                <c:pt idx="38">
                  <c:v>72.88</c:v>
                </c:pt>
                <c:pt idx="39">
                  <c:v>72.11</c:v>
                </c:pt>
                <c:pt idx="40">
                  <c:v>72.62</c:v>
                </c:pt>
                <c:pt idx="41">
                  <c:v>73.349999999999994</c:v>
                </c:pt>
                <c:pt idx="42">
                  <c:v>73.7</c:v>
                </c:pt>
                <c:pt idx="43">
                  <c:v>73.760000000000005</c:v>
                </c:pt>
                <c:pt idx="44">
                  <c:v>73</c:v>
                </c:pt>
                <c:pt idx="45">
                  <c:v>72.47</c:v>
                </c:pt>
                <c:pt idx="46">
                  <c:v>73.75</c:v>
                </c:pt>
                <c:pt idx="47">
                  <c:v>73.48</c:v>
                </c:pt>
                <c:pt idx="48">
                  <c:v>73.040000000000006</c:v>
                </c:pt>
                <c:pt idx="49">
                  <c:v>71.11</c:v>
                </c:pt>
                <c:pt idx="50">
                  <c:v>70.5</c:v>
                </c:pt>
                <c:pt idx="51">
                  <c:v>71.42</c:v>
                </c:pt>
                <c:pt idx="52">
                  <c:v>72.099999999999994</c:v>
                </c:pt>
                <c:pt idx="53">
                  <c:v>70.83</c:v>
                </c:pt>
                <c:pt idx="54">
                  <c:v>70.930000000000007</c:v>
                </c:pt>
                <c:pt idx="55">
                  <c:v>71.010000000000005</c:v>
                </c:pt>
                <c:pt idx="56">
                  <c:v>70.989999999999995</c:v>
                </c:pt>
                <c:pt idx="57">
                  <c:v>71.569999999999993</c:v>
                </c:pt>
                <c:pt idx="58">
                  <c:v>71.11</c:v>
                </c:pt>
                <c:pt idx="59">
                  <c:v>70.55</c:v>
                </c:pt>
                <c:pt idx="60">
                  <c:v>70.13</c:v>
                </c:pt>
                <c:pt idx="61">
                  <c:v>70.25</c:v>
                </c:pt>
                <c:pt idx="62">
                  <c:v>70.77</c:v>
                </c:pt>
                <c:pt idx="63">
                  <c:v>71.64</c:v>
                </c:pt>
                <c:pt idx="64">
                  <c:v>70.83</c:v>
                </c:pt>
                <c:pt idx="65">
                  <c:v>71.39</c:v>
                </c:pt>
                <c:pt idx="66">
                  <c:v>72.349999999999994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59112"/>
        <c:axId val="717959504"/>
      </c:lineChart>
      <c:dateAx>
        <c:axId val="71795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59504"/>
        <c:crosses val="autoZero"/>
        <c:auto val="1"/>
        <c:lblOffset val="100"/>
        <c:baseTimeUnit val="days"/>
      </c:dateAx>
      <c:valAx>
        <c:axId val="7179595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5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42703</c:v>
                </c:pt>
                <c:pt idx="56">
                  <c:v>42702</c:v>
                </c:pt>
                <c:pt idx="57">
                  <c:v>42699</c:v>
                </c:pt>
                <c:pt idx="58">
                  <c:v>42697</c:v>
                </c:pt>
                <c:pt idx="59">
                  <c:v>42696</c:v>
                </c:pt>
                <c:pt idx="60">
                  <c:v>42695</c:v>
                </c:pt>
                <c:pt idx="61">
                  <c:v>42692</c:v>
                </c:pt>
                <c:pt idx="62">
                  <c:v>42691</c:v>
                </c:pt>
                <c:pt idx="63">
                  <c:v>42690</c:v>
                </c:pt>
                <c:pt idx="64">
                  <c:v>42689</c:v>
                </c:pt>
                <c:pt idx="65">
                  <c:v>42688</c:v>
                </c:pt>
              </c:numCache>
            </c:numRef>
          </c:cat>
          <c:val>
            <c:numRef>
              <c:f>DAL!$AA$2:$AA$68</c:f>
              <c:numCache>
                <c:formatCode>General</c:formatCode>
                <c:ptCount val="67"/>
                <c:pt idx="0">
                  <c:v>51.23</c:v>
                </c:pt>
                <c:pt idx="1">
                  <c:v>50.83</c:v>
                </c:pt>
                <c:pt idx="2">
                  <c:v>51.17</c:v>
                </c:pt>
                <c:pt idx="3">
                  <c:v>49.86</c:v>
                </c:pt>
                <c:pt idx="4">
                  <c:v>50.06</c:v>
                </c:pt>
                <c:pt idx="5">
                  <c:v>49.26</c:v>
                </c:pt>
                <c:pt idx="6">
                  <c:v>49.33</c:v>
                </c:pt>
                <c:pt idx="7">
                  <c:v>48.1</c:v>
                </c:pt>
                <c:pt idx="8">
                  <c:v>48.15</c:v>
                </c:pt>
                <c:pt idx="9">
                  <c:v>48.26</c:v>
                </c:pt>
                <c:pt idx="10">
                  <c:v>47.81</c:v>
                </c:pt>
                <c:pt idx="11">
                  <c:v>47.38</c:v>
                </c:pt>
                <c:pt idx="12">
                  <c:v>47.26</c:v>
                </c:pt>
                <c:pt idx="13">
                  <c:v>47.24</c:v>
                </c:pt>
                <c:pt idx="14">
                  <c:v>47.67</c:v>
                </c:pt>
                <c:pt idx="15">
                  <c:v>49.7</c:v>
                </c:pt>
                <c:pt idx="16">
                  <c:v>50.9</c:v>
                </c:pt>
                <c:pt idx="17">
                  <c:v>50.19</c:v>
                </c:pt>
                <c:pt idx="18">
                  <c:v>49.44</c:v>
                </c:pt>
                <c:pt idx="19">
                  <c:v>48.77</c:v>
                </c:pt>
                <c:pt idx="20">
                  <c:v>50.5</c:v>
                </c:pt>
                <c:pt idx="21">
                  <c:v>49.7</c:v>
                </c:pt>
                <c:pt idx="22">
                  <c:v>50.3</c:v>
                </c:pt>
                <c:pt idx="23">
                  <c:v>50.33</c:v>
                </c:pt>
                <c:pt idx="24">
                  <c:v>51.23</c:v>
                </c:pt>
                <c:pt idx="25">
                  <c:v>50.89</c:v>
                </c:pt>
                <c:pt idx="26">
                  <c:v>51.44</c:v>
                </c:pt>
                <c:pt idx="27">
                  <c:v>50.93</c:v>
                </c:pt>
                <c:pt idx="28">
                  <c:v>49.69</c:v>
                </c:pt>
                <c:pt idx="29">
                  <c:v>49.68</c:v>
                </c:pt>
                <c:pt idx="30">
                  <c:v>49.73</c:v>
                </c:pt>
                <c:pt idx="31">
                  <c:v>50.7</c:v>
                </c:pt>
                <c:pt idx="32">
                  <c:v>49.48</c:v>
                </c:pt>
                <c:pt idx="33">
                  <c:v>49.19</c:v>
                </c:pt>
                <c:pt idx="34">
                  <c:v>49.31</c:v>
                </c:pt>
                <c:pt idx="35">
                  <c:v>49.51</c:v>
                </c:pt>
                <c:pt idx="36">
                  <c:v>50.36</c:v>
                </c:pt>
                <c:pt idx="37">
                  <c:v>49.89</c:v>
                </c:pt>
                <c:pt idx="38">
                  <c:v>49.8</c:v>
                </c:pt>
                <c:pt idx="39">
                  <c:v>50.92</c:v>
                </c:pt>
                <c:pt idx="40">
                  <c:v>50.76</c:v>
                </c:pt>
                <c:pt idx="41">
                  <c:v>50.42</c:v>
                </c:pt>
                <c:pt idx="42">
                  <c:v>50.16</c:v>
                </c:pt>
                <c:pt idx="43">
                  <c:v>50.5</c:v>
                </c:pt>
                <c:pt idx="44">
                  <c:v>49.82</c:v>
                </c:pt>
                <c:pt idx="45">
                  <c:v>49.66</c:v>
                </c:pt>
                <c:pt idx="46">
                  <c:v>49.97</c:v>
                </c:pt>
                <c:pt idx="47">
                  <c:v>51.78</c:v>
                </c:pt>
                <c:pt idx="48">
                  <c:v>51.35</c:v>
                </c:pt>
                <c:pt idx="49">
                  <c:v>51.1</c:v>
                </c:pt>
                <c:pt idx="50">
                  <c:v>49.43</c:v>
                </c:pt>
                <c:pt idx="51">
                  <c:v>47.82</c:v>
                </c:pt>
                <c:pt idx="52">
                  <c:v>48.31</c:v>
                </c:pt>
                <c:pt idx="53">
                  <c:v>47.77</c:v>
                </c:pt>
                <c:pt idx="54">
                  <c:v>48.18</c:v>
                </c:pt>
                <c:pt idx="55">
                  <c:v>48.59</c:v>
                </c:pt>
                <c:pt idx="56">
                  <c:v>48.49</c:v>
                </c:pt>
                <c:pt idx="57">
                  <c:v>49.24</c:v>
                </c:pt>
                <c:pt idx="58">
                  <c:v>49.21</c:v>
                </c:pt>
                <c:pt idx="59">
                  <c:v>48.9</c:v>
                </c:pt>
                <c:pt idx="60">
                  <c:v>48.61</c:v>
                </c:pt>
                <c:pt idx="61">
                  <c:v>48.9</c:v>
                </c:pt>
                <c:pt idx="62">
                  <c:v>48.51</c:v>
                </c:pt>
                <c:pt idx="63">
                  <c:v>47.38</c:v>
                </c:pt>
                <c:pt idx="64">
                  <c:v>47.65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61464"/>
        <c:axId val="717961856"/>
      </c:lineChart>
      <c:dateAx>
        <c:axId val="71796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1856"/>
        <c:crosses val="autoZero"/>
        <c:auto val="1"/>
        <c:lblOffset val="100"/>
        <c:baseTimeUnit val="days"/>
      </c:dateAx>
      <c:valAx>
        <c:axId val="7179618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35.200000000000003</c:v>
                </c:pt>
                <c:pt idx="1">
                  <c:v>35.81</c:v>
                </c:pt>
                <c:pt idx="2">
                  <c:v>36.770000000000003</c:v>
                </c:pt>
                <c:pt idx="3">
                  <c:v>34.9</c:v>
                </c:pt>
                <c:pt idx="4">
                  <c:v>34</c:v>
                </c:pt>
                <c:pt idx="5">
                  <c:v>32.19</c:v>
                </c:pt>
                <c:pt idx="6">
                  <c:v>32.25</c:v>
                </c:pt>
                <c:pt idx="7">
                  <c:v>32.380000000000003</c:v>
                </c:pt>
                <c:pt idx="8">
                  <c:v>32.19</c:v>
                </c:pt>
                <c:pt idx="9">
                  <c:v>34.35</c:v>
                </c:pt>
                <c:pt idx="10">
                  <c:v>34.44</c:v>
                </c:pt>
                <c:pt idx="11">
                  <c:v>34.19</c:v>
                </c:pt>
                <c:pt idx="12">
                  <c:v>34.69</c:v>
                </c:pt>
                <c:pt idx="13">
                  <c:v>33.43</c:v>
                </c:pt>
                <c:pt idx="14">
                  <c:v>34.520000000000003</c:v>
                </c:pt>
                <c:pt idx="15">
                  <c:v>34.590000000000003</c:v>
                </c:pt>
                <c:pt idx="16">
                  <c:v>33.93</c:v>
                </c:pt>
                <c:pt idx="17">
                  <c:v>33.68</c:v>
                </c:pt>
                <c:pt idx="18">
                  <c:v>32.6</c:v>
                </c:pt>
                <c:pt idx="19">
                  <c:v>32.71</c:v>
                </c:pt>
                <c:pt idx="20">
                  <c:v>33.229999999999997</c:v>
                </c:pt>
                <c:pt idx="21">
                  <c:v>33.47</c:v>
                </c:pt>
                <c:pt idx="22">
                  <c:v>34.1</c:v>
                </c:pt>
                <c:pt idx="23">
                  <c:v>33.75</c:v>
                </c:pt>
                <c:pt idx="24">
                  <c:v>33.97</c:v>
                </c:pt>
                <c:pt idx="25">
                  <c:v>33.94</c:v>
                </c:pt>
                <c:pt idx="26">
                  <c:v>34.28</c:v>
                </c:pt>
                <c:pt idx="27">
                  <c:v>35.200000000000003</c:v>
                </c:pt>
                <c:pt idx="28">
                  <c:v>35.06</c:v>
                </c:pt>
                <c:pt idx="29">
                  <c:v>35.1</c:v>
                </c:pt>
                <c:pt idx="30">
                  <c:v>37.96</c:v>
                </c:pt>
                <c:pt idx="31">
                  <c:v>37.74</c:v>
                </c:pt>
                <c:pt idx="32">
                  <c:v>37.479999999999997</c:v>
                </c:pt>
                <c:pt idx="33">
                  <c:v>36.25</c:v>
                </c:pt>
                <c:pt idx="34">
                  <c:v>36.08</c:v>
                </c:pt>
                <c:pt idx="35">
                  <c:v>35.93</c:v>
                </c:pt>
                <c:pt idx="36">
                  <c:v>36.340000000000003</c:v>
                </c:pt>
                <c:pt idx="37">
                  <c:v>36.82</c:v>
                </c:pt>
                <c:pt idx="38">
                  <c:v>36.909999999999997</c:v>
                </c:pt>
                <c:pt idx="39">
                  <c:v>36.369999999999997</c:v>
                </c:pt>
                <c:pt idx="40">
                  <c:v>36.25</c:v>
                </c:pt>
                <c:pt idx="41">
                  <c:v>36.57</c:v>
                </c:pt>
                <c:pt idx="42">
                  <c:v>36.51</c:v>
                </c:pt>
                <c:pt idx="43">
                  <c:v>36.729999999999997</c:v>
                </c:pt>
                <c:pt idx="44">
                  <c:v>37</c:v>
                </c:pt>
                <c:pt idx="45">
                  <c:v>37.659999999999997</c:v>
                </c:pt>
                <c:pt idx="46">
                  <c:v>37.25</c:v>
                </c:pt>
                <c:pt idx="47">
                  <c:v>36.299999999999997</c:v>
                </c:pt>
                <c:pt idx="48">
                  <c:v>35.909999999999997</c:v>
                </c:pt>
                <c:pt idx="49">
                  <c:v>35.270000000000003</c:v>
                </c:pt>
                <c:pt idx="50">
                  <c:v>35.03</c:v>
                </c:pt>
                <c:pt idx="51">
                  <c:v>37.04</c:v>
                </c:pt>
                <c:pt idx="52">
                  <c:v>36.53</c:v>
                </c:pt>
                <c:pt idx="53">
                  <c:v>36.57</c:v>
                </c:pt>
                <c:pt idx="55">
                  <c:v>37.700000000000003</c:v>
                </c:pt>
                <c:pt idx="56">
                  <c:v>37.86</c:v>
                </c:pt>
                <c:pt idx="57">
                  <c:v>38.15</c:v>
                </c:pt>
                <c:pt idx="58">
                  <c:v>38.21</c:v>
                </c:pt>
                <c:pt idx="59">
                  <c:v>38.11</c:v>
                </c:pt>
                <c:pt idx="60">
                  <c:v>37.83</c:v>
                </c:pt>
                <c:pt idx="61">
                  <c:v>38.799999999999997</c:v>
                </c:pt>
                <c:pt idx="62">
                  <c:v>38.56</c:v>
                </c:pt>
                <c:pt idx="63">
                  <c:v>38.89</c:v>
                </c:pt>
                <c:pt idx="64">
                  <c:v>38.07</c:v>
                </c:pt>
                <c:pt idx="65">
                  <c:v>37.6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63816"/>
        <c:axId val="717964208"/>
      </c:lineChart>
      <c:dateAx>
        <c:axId val="717963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4208"/>
        <c:crosses val="autoZero"/>
        <c:auto val="1"/>
        <c:lblOffset val="100"/>
        <c:baseTimeUnit val="days"/>
      </c:dateAx>
      <c:valAx>
        <c:axId val="7179642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110.06</c:v>
                </c:pt>
                <c:pt idx="1">
                  <c:v>110.71</c:v>
                </c:pt>
                <c:pt idx="2">
                  <c:v>110.18</c:v>
                </c:pt>
                <c:pt idx="3">
                  <c:v>110.33</c:v>
                </c:pt>
                <c:pt idx="4">
                  <c:v>109.65</c:v>
                </c:pt>
                <c:pt idx="5">
                  <c:v>109.26</c:v>
                </c:pt>
                <c:pt idx="6">
                  <c:v>109.49</c:v>
                </c:pt>
                <c:pt idx="7">
                  <c:v>109</c:v>
                </c:pt>
                <c:pt idx="8">
                  <c:v>109</c:v>
                </c:pt>
                <c:pt idx="9">
                  <c:v>109.57</c:v>
                </c:pt>
                <c:pt idx="10">
                  <c:v>110.3</c:v>
                </c:pt>
                <c:pt idx="11">
                  <c:v>110.61</c:v>
                </c:pt>
                <c:pt idx="12">
                  <c:v>111.3</c:v>
                </c:pt>
                <c:pt idx="13">
                  <c:v>110.65</c:v>
                </c:pt>
                <c:pt idx="14">
                  <c:v>110.94</c:v>
                </c:pt>
                <c:pt idx="15">
                  <c:v>109.3</c:v>
                </c:pt>
                <c:pt idx="16">
                  <c:v>108.06</c:v>
                </c:pt>
                <c:pt idx="17">
                  <c:v>108.04</c:v>
                </c:pt>
                <c:pt idx="18">
                  <c:v>107.9</c:v>
                </c:pt>
                <c:pt idx="19">
                  <c:v>107.12</c:v>
                </c:pt>
                <c:pt idx="20">
                  <c:v>107.66</c:v>
                </c:pt>
                <c:pt idx="21">
                  <c:v>107.28</c:v>
                </c:pt>
                <c:pt idx="22">
                  <c:v>108.16</c:v>
                </c:pt>
                <c:pt idx="23">
                  <c:v>107.97</c:v>
                </c:pt>
                <c:pt idx="24">
                  <c:v>108.06</c:v>
                </c:pt>
                <c:pt idx="25">
                  <c:v>107.53</c:v>
                </c:pt>
                <c:pt idx="26">
                  <c:v>109.44</c:v>
                </c:pt>
                <c:pt idx="27">
                  <c:v>108.38</c:v>
                </c:pt>
                <c:pt idx="28">
                  <c:v>108.36</c:v>
                </c:pt>
                <c:pt idx="29">
                  <c:v>108.98</c:v>
                </c:pt>
                <c:pt idx="30">
                  <c:v>107.38</c:v>
                </c:pt>
                <c:pt idx="31">
                  <c:v>107.44</c:v>
                </c:pt>
                <c:pt idx="32">
                  <c:v>106.08</c:v>
                </c:pt>
                <c:pt idx="33">
                  <c:v>104.22</c:v>
                </c:pt>
                <c:pt idx="34">
                  <c:v>104.56</c:v>
                </c:pt>
                <c:pt idx="35">
                  <c:v>104.3</c:v>
                </c:pt>
                <c:pt idx="36">
                  <c:v>105.17</c:v>
                </c:pt>
                <c:pt idx="37">
                  <c:v>105.15</c:v>
                </c:pt>
                <c:pt idx="38">
                  <c:v>105.42</c:v>
                </c:pt>
                <c:pt idx="39">
                  <c:v>105.56</c:v>
                </c:pt>
                <c:pt idx="40">
                  <c:v>105.46</c:v>
                </c:pt>
                <c:pt idx="41">
                  <c:v>105.3</c:v>
                </c:pt>
                <c:pt idx="42">
                  <c:v>103.91</c:v>
                </c:pt>
                <c:pt idx="43">
                  <c:v>104.39</c:v>
                </c:pt>
                <c:pt idx="44">
                  <c:v>104.05</c:v>
                </c:pt>
                <c:pt idx="45">
                  <c:v>103.85</c:v>
                </c:pt>
                <c:pt idx="46">
                  <c:v>104.06</c:v>
                </c:pt>
                <c:pt idx="47">
                  <c:v>104.86</c:v>
                </c:pt>
                <c:pt idx="48">
                  <c:v>103.38</c:v>
                </c:pt>
                <c:pt idx="50">
                  <c:v>101.99</c:v>
                </c:pt>
                <c:pt idx="51">
                  <c:v>100.66</c:v>
                </c:pt>
                <c:pt idx="52">
                  <c:v>99.96</c:v>
                </c:pt>
                <c:pt idx="53">
                  <c:v>98.5</c:v>
                </c:pt>
                <c:pt idx="54">
                  <c:v>98.94</c:v>
                </c:pt>
                <c:pt idx="55">
                  <c:v>99.12</c:v>
                </c:pt>
                <c:pt idx="56">
                  <c:v>99.67</c:v>
                </c:pt>
                <c:pt idx="57">
                  <c:v>98.97</c:v>
                </c:pt>
                <c:pt idx="58">
                  <c:v>98.82</c:v>
                </c:pt>
                <c:pt idx="59">
                  <c:v>98.26</c:v>
                </c:pt>
                <c:pt idx="60">
                  <c:v>97.71</c:v>
                </c:pt>
                <c:pt idx="61">
                  <c:v>97.63</c:v>
                </c:pt>
                <c:pt idx="62">
                  <c:v>98.24</c:v>
                </c:pt>
                <c:pt idx="63">
                  <c:v>99.37</c:v>
                </c:pt>
                <c:pt idx="64">
                  <c:v>99.12</c:v>
                </c:pt>
                <c:pt idx="65">
                  <c:v>97.7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66168"/>
        <c:axId val="717966560"/>
      </c:lineChart>
      <c:dateAx>
        <c:axId val="71796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6560"/>
        <c:crosses val="autoZero"/>
        <c:auto val="1"/>
        <c:lblOffset val="100"/>
        <c:baseTimeUnit val="days"/>
      </c:dateAx>
      <c:valAx>
        <c:axId val="7179665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3.29</c:v>
                </c:pt>
                <c:pt idx="1">
                  <c:v>3.29</c:v>
                </c:pt>
                <c:pt idx="2">
                  <c:v>3.3</c:v>
                </c:pt>
                <c:pt idx="3">
                  <c:v>3.34</c:v>
                </c:pt>
                <c:pt idx="4">
                  <c:v>3.28</c:v>
                </c:pt>
                <c:pt idx="5">
                  <c:v>3.31</c:v>
                </c:pt>
                <c:pt idx="6">
                  <c:v>3.28</c:v>
                </c:pt>
                <c:pt idx="7">
                  <c:v>3.3</c:v>
                </c:pt>
                <c:pt idx="8">
                  <c:v>3.27</c:v>
                </c:pt>
                <c:pt idx="9">
                  <c:v>3.33</c:v>
                </c:pt>
                <c:pt idx="10">
                  <c:v>3.42</c:v>
                </c:pt>
                <c:pt idx="11">
                  <c:v>3.37</c:v>
                </c:pt>
                <c:pt idx="12">
                  <c:v>3.41</c:v>
                </c:pt>
                <c:pt idx="13">
                  <c:v>3.49</c:v>
                </c:pt>
                <c:pt idx="14">
                  <c:v>3.49</c:v>
                </c:pt>
                <c:pt idx="15">
                  <c:v>3.54</c:v>
                </c:pt>
                <c:pt idx="16">
                  <c:v>3.5</c:v>
                </c:pt>
                <c:pt idx="17">
                  <c:v>3.44</c:v>
                </c:pt>
                <c:pt idx="18">
                  <c:v>3.47</c:v>
                </c:pt>
                <c:pt idx="19">
                  <c:v>3.54</c:v>
                </c:pt>
                <c:pt idx="20">
                  <c:v>3.49</c:v>
                </c:pt>
                <c:pt idx="21">
                  <c:v>3.48</c:v>
                </c:pt>
                <c:pt idx="22">
                  <c:v>3.54</c:v>
                </c:pt>
                <c:pt idx="23">
                  <c:v>3.55</c:v>
                </c:pt>
                <c:pt idx="24">
                  <c:v>3.54</c:v>
                </c:pt>
                <c:pt idx="25">
                  <c:v>3.53</c:v>
                </c:pt>
                <c:pt idx="26">
                  <c:v>3.61</c:v>
                </c:pt>
                <c:pt idx="27">
                  <c:v>3.63</c:v>
                </c:pt>
                <c:pt idx="28">
                  <c:v>3.68</c:v>
                </c:pt>
                <c:pt idx="29">
                  <c:v>3.75</c:v>
                </c:pt>
                <c:pt idx="30">
                  <c:v>3.73</c:v>
                </c:pt>
                <c:pt idx="31">
                  <c:v>3.67</c:v>
                </c:pt>
                <c:pt idx="32">
                  <c:v>3.58</c:v>
                </c:pt>
                <c:pt idx="33">
                  <c:v>3.38</c:v>
                </c:pt>
                <c:pt idx="34">
                  <c:v>3.36</c:v>
                </c:pt>
                <c:pt idx="35">
                  <c:v>3.35</c:v>
                </c:pt>
                <c:pt idx="36">
                  <c:v>3.42</c:v>
                </c:pt>
                <c:pt idx="37">
                  <c:v>3.42</c:v>
                </c:pt>
                <c:pt idx="38">
                  <c:v>3.34</c:v>
                </c:pt>
                <c:pt idx="39">
                  <c:v>3.29</c:v>
                </c:pt>
                <c:pt idx="40">
                  <c:v>3.45</c:v>
                </c:pt>
                <c:pt idx="41">
                  <c:v>3.57</c:v>
                </c:pt>
                <c:pt idx="42">
                  <c:v>3.56</c:v>
                </c:pt>
                <c:pt idx="43">
                  <c:v>3.49</c:v>
                </c:pt>
                <c:pt idx="44">
                  <c:v>3.44</c:v>
                </c:pt>
                <c:pt idx="45">
                  <c:v>3.45</c:v>
                </c:pt>
                <c:pt idx="47">
                  <c:v>3.49</c:v>
                </c:pt>
                <c:pt idx="48">
                  <c:v>3.67</c:v>
                </c:pt>
                <c:pt idx="49">
                  <c:v>3.7</c:v>
                </c:pt>
                <c:pt idx="50">
                  <c:v>3.6</c:v>
                </c:pt>
                <c:pt idx="51">
                  <c:v>3.53</c:v>
                </c:pt>
                <c:pt idx="52">
                  <c:v>3.42</c:v>
                </c:pt>
                <c:pt idx="53">
                  <c:v>3.48</c:v>
                </c:pt>
                <c:pt idx="54">
                  <c:v>3.51</c:v>
                </c:pt>
                <c:pt idx="55">
                  <c:v>3.65</c:v>
                </c:pt>
                <c:pt idx="56">
                  <c:v>3.67</c:v>
                </c:pt>
                <c:pt idx="57">
                  <c:v>3.74</c:v>
                </c:pt>
                <c:pt idx="58">
                  <c:v>3.69</c:v>
                </c:pt>
                <c:pt idx="59">
                  <c:v>3.62</c:v>
                </c:pt>
                <c:pt idx="60">
                  <c:v>3.59</c:v>
                </c:pt>
                <c:pt idx="61">
                  <c:v>3.51</c:v>
                </c:pt>
                <c:pt idx="62">
                  <c:v>3.42</c:v>
                </c:pt>
                <c:pt idx="63">
                  <c:v>3.36</c:v>
                </c:pt>
                <c:pt idx="64">
                  <c:v>3.43</c:v>
                </c:pt>
                <c:pt idx="65">
                  <c:v>3.3</c:v>
                </c:pt>
                <c:pt idx="66">
                  <c:v>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68520"/>
        <c:axId val="717968912"/>
      </c:lineChart>
      <c:dateAx>
        <c:axId val="717968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8912"/>
        <c:crosses val="autoZero"/>
        <c:auto val="1"/>
        <c:lblOffset val="100"/>
        <c:baseTimeUnit val="days"/>
      </c:dateAx>
      <c:valAx>
        <c:axId val="7179689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6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13-Dec-16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69.849999999999994</c:v>
                </c:pt>
                <c:pt idx="1">
                  <c:v>70.31</c:v>
                </c:pt>
                <c:pt idx="2">
                  <c:v>69.8</c:v>
                </c:pt>
                <c:pt idx="3">
                  <c:v>67.55</c:v>
                </c:pt>
                <c:pt idx="4">
                  <c:v>67.650000000000006</c:v>
                </c:pt>
                <c:pt idx="5">
                  <c:v>66.36</c:v>
                </c:pt>
                <c:pt idx="6">
                  <c:v>65.59</c:v>
                </c:pt>
                <c:pt idx="7">
                  <c:v>66.83</c:v>
                </c:pt>
                <c:pt idx="8">
                  <c:v>73.13</c:v>
                </c:pt>
                <c:pt idx="9">
                  <c:v>72.39</c:v>
                </c:pt>
                <c:pt idx="10">
                  <c:v>72.34</c:v>
                </c:pt>
                <c:pt idx="11">
                  <c:v>72.25</c:v>
                </c:pt>
                <c:pt idx="12">
                  <c:v>72.819999999999993</c:v>
                </c:pt>
                <c:pt idx="13">
                  <c:v>72.45</c:v>
                </c:pt>
                <c:pt idx="14">
                  <c:v>71.510000000000005</c:v>
                </c:pt>
                <c:pt idx="15">
                  <c:v>71.260000000000005</c:v>
                </c:pt>
                <c:pt idx="16">
                  <c:v>71.22</c:v>
                </c:pt>
                <c:pt idx="17">
                  <c:v>71.91</c:v>
                </c:pt>
                <c:pt idx="18">
                  <c:v>70.25</c:v>
                </c:pt>
                <c:pt idx="19">
                  <c:v>70.69</c:v>
                </c:pt>
                <c:pt idx="20">
                  <c:v>71.010000000000005</c:v>
                </c:pt>
                <c:pt idx="21">
                  <c:v>71.569999999999993</c:v>
                </c:pt>
                <c:pt idx="22">
                  <c:v>72.13</c:v>
                </c:pt>
                <c:pt idx="23">
                  <c:v>71.91</c:v>
                </c:pt>
                <c:pt idx="24">
                  <c:v>73.069999999999993</c:v>
                </c:pt>
                <c:pt idx="25">
                  <c:v>73.36</c:v>
                </c:pt>
                <c:pt idx="26">
                  <c:v>73.77</c:v>
                </c:pt>
                <c:pt idx="27">
                  <c:v>75.010000000000005</c:v>
                </c:pt>
                <c:pt idx="28">
                  <c:v>75.84</c:v>
                </c:pt>
                <c:pt idx="29">
                  <c:v>75.489999999999995</c:v>
                </c:pt>
                <c:pt idx="30">
                  <c:v>76.010000000000005</c:v>
                </c:pt>
                <c:pt idx="31">
                  <c:v>76.38</c:v>
                </c:pt>
                <c:pt idx="32">
                  <c:v>74.16</c:v>
                </c:pt>
                <c:pt idx="33">
                  <c:v>71.61</c:v>
                </c:pt>
                <c:pt idx="34">
                  <c:v>72.13</c:v>
                </c:pt>
                <c:pt idx="35">
                  <c:v>72.77</c:v>
                </c:pt>
                <c:pt idx="36">
                  <c:v>73.73</c:v>
                </c:pt>
                <c:pt idx="37">
                  <c:v>73.64</c:v>
                </c:pt>
                <c:pt idx="38">
                  <c:v>73.3</c:v>
                </c:pt>
                <c:pt idx="39">
                  <c:v>73.959999999999994</c:v>
                </c:pt>
                <c:pt idx="40">
                  <c:v>74.05</c:v>
                </c:pt>
                <c:pt idx="41">
                  <c:v>74.400000000000006</c:v>
                </c:pt>
                <c:pt idx="42">
                  <c:v>74.099999999999994</c:v>
                </c:pt>
                <c:pt idx="43">
                  <c:v>75.55</c:v>
                </c:pt>
                <c:pt idx="44">
                  <c:v>75.709999999999994</c:v>
                </c:pt>
                <c:pt idx="45">
                  <c:v>74.84</c:v>
                </c:pt>
                <c:pt idx="47">
                  <c:v>73.47</c:v>
                </c:pt>
                <c:pt idx="48">
                  <c:v>72.7</c:v>
                </c:pt>
                <c:pt idx="49">
                  <c:v>72.02</c:v>
                </c:pt>
                <c:pt idx="50">
                  <c:v>72.78</c:v>
                </c:pt>
                <c:pt idx="51">
                  <c:v>72.47</c:v>
                </c:pt>
                <c:pt idx="52">
                  <c:v>72.36</c:v>
                </c:pt>
                <c:pt idx="53">
                  <c:v>72.42</c:v>
                </c:pt>
                <c:pt idx="54">
                  <c:v>72.84</c:v>
                </c:pt>
                <c:pt idx="55">
                  <c:v>73.7</c:v>
                </c:pt>
                <c:pt idx="56">
                  <c:v>74.87</c:v>
                </c:pt>
                <c:pt idx="57">
                  <c:v>74.540000000000006</c:v>
                </c:pt>
                <c:pt idx="58">
                  <c:v>75.44</c:v>
                </c:pt>
                <c:pt idx="59">
                  <c:v>75.3</c:v>
                </c:pt>
                <c:pt idx="60">
                  <c:v>74.459999999999994</c:v>
                </c:pt>
                <c:pt idx="61">
                  <c:v>74.98</c:v>
                </c:pt>
                <c:pt idx="62">
                  <c:v>74.62</c:v>
                </c:pt>
                <c:pt idx="63">
                  <c:v>75.58</c:v>
                </c:pt>
                <c:pt idx="64">
                  <c:v>76</c:v>
                </c:pt>
                <c:pt idx="65">
                  <c:v>76.349999999999994</c:v>
                </c:pt>
                <c:pt idx="66">
                  <c:v>76.75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70872"/>
        <c:axId val="729161728"/>
      </c:lineChart>
      <c:catAx>
        <c:axId val="717970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1728"/>
        <c:crosses val="autoZero"/>
        <c:auto val="1"/>
        <c:lblAlgn val="ctr"/>
        <c:lblOffset val="100"/>
        <c:noMultiLvlLbl val="0"/>
      </c:catAx>
      <c:valAx>
        <c:axId val="72916172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7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70.209999999999994</c:v>
                </c:pt>
                <c:pt idx="1">
                  <c:v>70.39</c:v>
                </c:pt>
                <c:pt idx="3">
                  <c:v>70.06</c:v>
                </c:pt>
                <c:pt idx="4">
                  <c:v>70.040000000000006</c:v>
                </c:pt>
                <c:pt idx="5">
                  <c:v>70.239999999999995</c:v>
                </c:pt>
                <c:pt idx="6">
                  <c:v>70.39</c:v>
                </c:pt>
                <c:pt idx="7">
                  <c:v>69.400000000000006</c:v>
                </c:pt>
                <c:pt idx="8">
                  <c:v>69.73</c:v>
                </c:pt>
                <c:pt idx="9">
                  <c:v>70.010000000000005</c:v>
                </c:pt>
                <c:pt idx="10">
                  <c:v>70.33</c:v>
                </c:pt>
                <c:pt idx="11">
                  <c:v>69.150000000000006</c:v>
                </c:pt>
                <c:pt idx="12">
                  <c:v>69.510000000000005</c:v>
                </c:pt>
                <c:pt idx="13">
                  <c:v>69.64</c:v>
                </c:pt>
                <c:pt idx="14">
                  <c:v>70.03</c:v>
                </c:pt>
                <c:pt idx="15">
                  <c:v>70</c:v>
                </c:pt>
                <c:pt idx="16">
                  <c:v>70.23</c:v>
                </c:pt>
                <c:pt idx="17">
                  <c:v>69.44</c:v>
                </c:pt>
                <c:pt idx="18">
                  <c:v>69.39</c:v>
                </c:pt>
                <c:pt idx="19">
                  <c:v>65.8</c:v>
                </c:pt>
                <c:pt idx="20">
                  <c:v>67.599999999999994</c:v>
                </c:pt>
                <c:pt idx="21">
                  <c:v>67.459999999999994</c:v>
                </c:pt>
                <c:pt idx="22">
                  <c:v>68.44</c:v>
                </c:pt>
                <c:pt idx="23">
                  <c:v>67.92</c:v>
                </c:pt>
                <c:pt idx="24">
                  <c:v>69.58</c:v>
                </c:pt>
                <c:pt idx="25">
                  <c:v>68.72</c:v>
                </c:pt>
                <c:pt idx="26">
                  <c:v>69.66</c:v>
                </c:pt>
                <c:pt idx="27">
                  <c:v>69.16</c:v>
                </c:pt>
                <c:pt idx="28">
                  <c:v>68.17</c:v>
                </c:pt>
                <c:pt idx="29">
                  <c:v>69.19</c:v>
                </c:pt>
                <c:pt idx="30">
                  <c:v>69.2</c:v>
                </c:pt>
                <c:pt idx="31">
                  <c:v>70.19</c:v>
                </c:pt>
                <c:pt idx="32">
                  <c:v>69.47</c:v>
                </c:pt>
                <c:pt idx="33">
                  <c:v>69.05</c:v>
                </c:pt>
                <c:pt idx="34">
                  <c:v>69.23</c:v>
                </c:pt>
                <c:pt idx="35">
                  <c:v>69.180000000000007</c:v>
                </c:pt>
                <c:pt idx="36">
                  <c:v>70.25</c:v>
                </c:pt>
                <c:pt idx="37">
                  <c:v>70.39</c:v>
                </c:pt>
                <c:pt idx="38">
                  <c:v>70.16</c:v>
                </c:pt>
                <c:pt idx="39">
                  <c:v>70.08</c:v>
                </c:pt>
                <c:pt idx="40">
                  <c:v>70.459999999999994</c:v>
                </c:pt>
                <c:pt idx="41">
                  <c:v>70</c:v>
                </c:pt>
                <c:pt idx="42">
                  <c:v>69.47</c:v>
                </c:pt>
                <c:pt idx="43">
                  <c:v>70.14</c:v>
                </c:pt>
                <c:pt idx="44">
                  <c:v>69.22</c:v>
                </c:pt>
                <c:pt idx="45">
                  <c:v>70.64</c:v>
                </c:pt>
                <c:pt idx="46">
                  <c:v>70.290000000000006</c:v>
                </c:pt>
                <c:pt idx="47">
                  <c:v>70.069999999999993</c:v>
                </c:pt>
                <c:pt idx="48">
                  <c:v>70.84</c:v>
                </c:pt>
                <c:pt idx="49">
                  <c:v>71.099999999999994</c:v>
                </c:pt>
                <c:pt idx="50">
                  <c:v>69.84</c:v>
                </c:pt>
                <c:pt idx="51">
                  <c:v>68.97</c:v>
                </c:pt>
                <c:pt idx="52">
                  <c:v>68.94</c:v>
                </c:pt>
                <c:pt idx="53">
                  <c:v>68.39</c:v>
                </c:pt>
                <c:pt idx="54">
                  <c:v>67.73</c:v>
                </c:pt>
                <c:pt idx="55">
                  <c:v>67.38</c:v>
                </c:pt>
                <c:pt idx="56">
                  <c:v>67.290000000000006</c:v>
                </c:pt>
                <c:pt idx="57">
                  <c:v>67.98</c:v>
                </c:pt>
                <c:pt idx="58">
                  <c:v>67.959999999999994</c:v>
                </c:pt>
                <c:pt idx="59">
                  <c:v>67.81</c:v>
                </c:pt>
                <c:pt idx="60">
                  <c:v>67.7</c:v>
                </c:pt>
                <c:pt idx="61">
                  <c:v>67.27</c:v>
                </c:pt>
                <c:pt idx="62">
                  <c:v>67.36</c:v>
                </c:pt>
                <c:pt idx="63">
                  <c:v>67.930000000000007</c:v>
                </c:pt>
                <c:pt idx="64">
                  <c:v>67.95</c:v>
                </c:pt>
                <c:pt idx="65">
                  <c:v>65.150000000000006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63688"/>
        <c:axId val="729164080"/>
      </c:lineChart>
      <c:dateAx>
        <c:axId val="72916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4080"/>
        <c:crosses val="autoZero"/>
        <c:auto val="1"/>
        <c:lblOffset val="100"/>
        <c:baseTimeUnit val="days"/>
      </c:dateAx>
      <c:valAx>
        <c:axId val="729164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  <c:pt idx="66">
                  <c:v>42688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59.23</c:v>
                </c:pt>
                <c:pt idx="1">
                  <c:v>61.54</c:v>
                </c:pt>
                <c:pt idx="2">
                  <c:v>63.19</c:v>
                </c:pt>
                <c:pt idx="3">
                  <c:v>63.09</c:v>
                </c:pt>
                <c:pt idx="4">
                  <c:v>62.89</c:v>
                </c:pt>
                <c:pt idx="5">
                  <c:v>62.76</c:v>
                </c:pt>
                <c:pt idx="6">
                  <c:v>63.06</c:v>
                </c:pt>
                <c:pt idx="7">
                  <c:v>62.22</c:v>
                </c:pt>
                <c:pt idx="8">
                  <c:v>61.82</c:v>
                </c:pt>
                <c:pt idx="9">
                  <c:v>61.44</c:v>
                </c:pt>
                <c:pt idx="10">
                  <c:v>62.73</c:v>
                </c:pt>
                <c:pt idx="11">
                  <c:v>61.72</c:v>
                </c:pt>
                <c:pt idx="12">
                  <c:v>61.37</c:v>
                </c:pt>
                <c:pt idx="13">
                  <c:v>62.48</c:v>
                </c:pt>
                <c:pt idx="14">
                  <c:v>62.6</c:v>
                </c:pt>
                <c:pt idx="15">
                  <c:v>62.72</c:v>
                </c:pt>
                <c:pt idx="16">
                  <c:v>62.7</c:v>
                </c:pt>
                <c:pt idx="17">
                  <c:v>63.01</c:v>
                </c:pt>
                <c:pt idx="18">
                  <c:v>62.67</c:v>
                </c:pt>
                <c:pt idx="19">
                  <c:v>62.12</c:v>
                </c:pt>
                <c:pt idx="20">
                  <c:v>62.42</c:v>
                </c:pt>
                <c:pt idx="21">
                  <c:v>61.65</c:v>
                </c:pt>
                <c:pt idx="22">
                  <c:v>62.08</c:v>
                </c:pt>
                <c:pt idx="23">
                  <c:v>61.98</c:v>
                </c:pt>
                <c:pt idx="24">
                  <c:v>61.08</c:v>
                </c:pt>
                <c:pt idx="25">
                  <c:v>61.27</c:v>
                </c:pt>
                <c:pt idx="26">
                  <c:v>60.98</c:v>
                </c:pt>
                <c:pt idx="27">
                  <c:v>60.45</c:v>
                </c:pt>
                <c:pt idx="28">
                  <c:v>60.56</c:v>
                </c:pt>
                <c:pt idx="29">
                  <c:v>61.47</c:v>
                </c:pt>
                <c:pt idx="31">
                  <c:v>62.25</c:v>
                </c:pt>
                <c:pt idx="32">
                  <c:v>62.07</c:v>
                </c:pt>
                <c:pt idx="33">
                  <c:v>62.09</c:v>
                </c:pt>
                <c:pt idx="34">
                  <c:v>61.77</c:v>
                </c:pt>
                <c:pt idx="35">
                  <c:v>62.36</c:v>
                </c:pt>
                <c:pt idx="36">
                  <c:v>61.89</c:v>
                </c:pt>
                <c:pt idx="37">
                  <c:v>62.2</c:v>
                </c:pt>
                <c:pt idx="38">
                  <c:v>62.16</c:v>
                </c:pt>
                <c:pt idx="39">
                  <c:v>62.46</c:v>
                </c:pt>
                <c:pt idx="40">
                  <c:v>62.39</c:v>
                </c:pt>
                <c:pt idx="41">
                  <c:v>61.45</c:v>
                </c:pt>
                <c:pt idx="42">
                  <c:v>63.06</c:v>
                </c:pt>
                <c:pt idx="43">
                  <c:v>63.5</c:v>
                </c:pt>
                <c:pt idx="44">
                  <c:v>62.82</c:v>
                </c:pt>
                <c:pt idx="45">
                  <c:v>62.87</c:v>
                </c:pt>
                <c:pt idx="46">
                  <c:v>63.74</c:v>
                </c:pt>
                <c:pt idx="47">
                  <c:v>63.87</c:v>
                </c:pt>
                <c:pt idx="48">
                  <c:v>63.2</c:v>
                </c:pt>
                <c:pt idx="49">
                  <c:v>62.48</c:v>
                </c:pt>
                <c:pt idx="50">
                  <c:v>62.99</c:v>
                </c:pt>
                <c:pt idx="51">
                  <c:v>61.03</c:v>
                </c:pt>
                <c:pt idx="52">
                  <c:v>61.13</c:v>
                </c:pt>
                <c:pt idx="53">
                  <c:v>60.94</c:v>
                </c:pt>
                <c:pt idx="54">
                  <c:v>60.59</c:v>
                </c:pt>
                <c:pt idx="55">
                  <c:v>60.94</c:v>
                </c:pt>
                <c:pt idx="56">
                  <c:v>62.66</c:v>
                </c:pt>
                <c:pt idx="57">
                  <c:v>62.08</c:v>
                </c:pt>
                <c:pt idx="58">
                  <c:v>62.3</c:v>
                </c:pt>
                <c:pt idx="59">
                  <c:v>61.48</c:v>
                </c:pt>
                <c:pt idx="60">
                  <c:v>62.68</c:v>
                </c:pt>
                <c:pt idx="61">
                  <c:v>61.63</c:v>
                </c:pt>
                <c:pt idx="62">
                  <c:v>61.26</c:v>
                </c:pt>
                <c:pt idx="63">
                  <c:v>61.36</c:v>
                </c:pt>
                <c:pt idx="64">
                  <c:v>61.26</c:v>
                </c:pt>
                <c:pt idx="65">
                  <c:v>61.3</c:v>
                </c:pt>
                <c:pt idx="66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66040"/>
        <c:axId val="729166432"/>
      </c:lineChart>
      <c:dateAx>
        <c:axId val="72916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6432"/>
        <c:crosses val="autoZero"/>
        <c:auto val="1"/>
        <c:lblOffset val="100"/>
        <c:baseTimeUnit val="days"/>
      </c:dateAx>
      <c:valAx>
        <c:axId val="729166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13-Dec-16</c:v>
                </c:pt>
                <c:pt idx="46">
                  <c:v>12-Dec-16</c:v>
                </c:pt>
                <c:pt idx="47">
                  <c:v>9-Dec-16</c:v>
                </c:pt>
                <c:pt idx="48">
                  <c:v>8-Dec-16</c:v>
                </c:pt>
                <c:pt idx="49">
                  <c:v>7-Dec-16</c:v>
                </c:pt>
                <c:pt idx="50">
                  <c:v>6-Dec-16</c:v>
                </c:pt>
                <c:pt idx="51">
                  <c:v>5-Dec-16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37.22</c:v>
                </c:pt>
                <c:pt idx="1">
                  <c:v>37.03</c:v>
                </c:pt>
                <c:pt idx="2">
                  <c:v>37.08</c:v>
                </c:pt>
                <c:pt idx="3">
                  <c:v>37.24</c:v>
                </c:pt>
                <c:pt idx="4">
                  <c:v>35.520000000000003</c:v>
                </c:pt>
                <c:pt idx="5">
                  <c:v>35.17</c:v>
                </c:pt>
                <c:pt idx="6">
                  <c:v>35.08</c:v>
                </c:pt>
                <c:pt idx="7">
                  <c:v>35.14</c:v>
                </c:pt>
                <c:pt idx="8">
                  <c:v>35.1</c:v>
                </c:pt>
                <c:pt idx="9">
                  <c:v>36.83</c:v>
                </c:pt>
                <c:pt idx="10">
                  <c:v>36.33</c:v>
                </c:pt>
                <c:pt idx="11">
                  <c:v>35.729999999999997</c:v>
                </c:pt>
                <c:pt idx="12">
                  <c:v>36.14</c:v>
                </c:pt>
                <c:pt idx="13">
                  <c:v>36.61</c:v>
                </c:pt>
                <c:pt idx="14">
                  <c:v>36.33</c:v>
                </c:pt>
                <c:pt idx="15">
                  <c:v>37.01</c:v>
                </c:pt>
                <c:pt idx="16">
                  <c:v>37.520000000000003</c:v>
                </c:pt>
                <c:pt idx="17">
                  <c:v>38.28</c:v>
                </c:pt>
                <c:pt idx="18">
                  <c:v>37</c:v>
                </c:pt>
                <c:pt idx="19">
                  <c:v>36.65</c:v>
                </c:pt>
                <c:pt idx="20">
                  <c:v>37.01</c:v>
                </c:pt>
                <c:pt idx="21">
                  <c:v>37.299999999999997</c:v>
                </c:pt>
                <c:pt idx="22">
                  <c:v>37.47</c:v>
                </c:pt>
                <c:pt idx="23">
                  <c:v>37.31</c:v>
                </c:pt>
                <c:pt idx="24">
                  <c:v>37.340000000000003</c:v>
                </c:pt>
                <c:pt idx="25">
                  <c:v>37.51</c:v>
                </c:pt>
                <c:pt idx="26">
                  <c:v>37.950000000000003</c:v>
                </c:pt>
                <c:pt idx="27">
                  <c:v>37.35</c:v>
                </c:pt>
                <c:pt idx="28">
                  <c:v>36.01</c:v>
                </c:pt>
                <c:pt idx="29">
                  <c:v>35.99</c:v>
                </c:pt>
                <c:pt idx="30">
                  <c:v>36.39</c:v>
                </c:pt>
                <c:pt idx="31">
                  <c:v>37.090000000000003</c:v>
                </c:pt>
                <c:pt idx="32">
                  <c:v>35.15</c:v>
                </c:pt>
                <c:pt idx="33">
                  <c:v>34.840000000000003</c:v>
                </c:pt>
                <c:pt idx="34">
                  <c:v>35.14</c:v>
                </c:pt>
                <c:pt idx="35">
                  <c:v>35.15</c:v>
                </c:pt>
                <c:pt idx="36">
                  <c:v>35.54</c:v>
                </c:pt>
                <c:pt idx="37">
                  <c:v>35.69</c:v>
                </c:pt>
                <c:pt idx="38">
                  <c:v>35.69</c:v>
                </c:pt>
                <c:pt idx="39">
                  <c:v>36.42</c:v>
                </c:pt>
                <c:pt idx="40">
                  <c:v>36.61</c:v>
                </c:pt>
                <c:pt idx="41">
                  <c:v>36.4</c:v>
                </c:pt>
                <c:pt idx="42">
                  <c:v>36.369999999999997</c:v>
                </c:pt>
                <c:pt idx="43">
                  <c:v>36.24</c:v>
                </c:pt>
                <c:pt idx="44">
                  <c:v>35.950000000000003</c:v>
                </c:pt>
                <c:pt idx="45">
                  <c:v>37.36</c:v>
                </c:pt>
                <c:pt idx="46">
                  <c:v>37.1</c:v>
                </c:pt>
                <c:pt idx="47">
                  <c:v>37.659999999999997</c:v>
                </c:pt>
                <c:pt idx="48">
                  <c:v>36.42</c:v>
                </c:pt>
                <c:pt idx="49">
                  <c:v>36.299999999999997</c:v>
                </c:pt>
                <c:pt idx="50">
                  <c:v>35.07</c:v>
                </c:pt>
                <c:pt idx="51">
                  <c:v>34.94</c:v>
                </c:pt>
                <c:pt idx="53">
                  <c:v>35.409999999999997</c:v>
                </c:pt>
                <c:pt idx="54">
                  <c:v>36.43</c:v>
                </c:pt>
                <c:pt idx="55">
                  <c:v>34.53</c:v>
                </c:pt>
                <c:pt idx="56">
                  <c:v>34.57</c:v>
                </c:pt>
                <c:pt idx="57">
                  <c:v>34.049999999999997</c:v>
                </c:pt>
                <c:pt idx="58">
                  <c:v>34.25</c:v>
                </c:pt>
                <c:pt idx="59">
                  <c:v>33.86</c:v>
                </c:pt>
                <c:pt idx="60">
                  <c:v>33.81</c:v>
                </c:pt>
                <c:pt idx="61">
                  <c:v>33.01</c:v>
                </c:pt>
                <c:pt idx="62">
                  <c:v>33</c:v>
                </c:pt>
                <c:pt idx="63">
                  <c:v>33.42</c:v>
                </c:pt>
                <c:pt idx="64">
                  <c:v>33.229999999999997</c:v>
                </c:pt>
                <c:pt idx="65">
                  <c:v>33.43</c:v>
                </c:pt>
                <c:pt idx="66">
                  <c:v>33.28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68392"/>
        <c:axId val="729168784"/>
      </c:lineChart>
      <c:catAx>
        <c:axId val="729168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8784"/>
        <c:crosses val="autoZero"/>
        <c:auto val="1"/>
        <c:lblAlgn val="ctr"/>
        <c:lblOffset val="100"/>
        <c:noMultiLvlLbl val="0"/>
      </c:catAx>
      <c:valAx>
        <c:axId val="729168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6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17-Feb-17</c:v>
                </c:pt>
                <c:pt idx="1">
                  <c:v>16-Feb-17</c:v>
                </c:pt>
                <c:pt idx="2">
                  <c:v>15-Feb-17</c:v>
                </c:pt>
                <c:pt idx="3">
                  <c:v>14-Feb-17</c:v>
                </c:pt>
                <c:pt idx="4">
                  <c:v>13-Feb-17</c:v>
                </c:pt>
                <c:pt idx="5">
                  <c:v>10-Feb-17</c:v>
                </c:pt>
                <c:pt idx="6">
                  <c:v>9-Feb-17</c:v>
                </c:pt>
                <c:pt idx="7">
                  <c:v>8-Feb-17</c:v>
                </c:pt>
                <c:pt idx="8">
                  <c:v>7-Feb-17</c:v>
                </c:pt>
                <c:pt idx="9">
                  <c:v>6-Feb-17</c:v>
                </c:pt>
                <c:pt idx="10">
                  <c:v>3-Feb-17</c:v>
                </c:pt>
                <c:pt idx="11">
                  <c:v>2-Feb-17</c:v>
                </c:pt>
                <c:pt idx="12">
                  <c:v>1-Feb-17</c:v>
                </c:pt>
                <c:pt idx="13">
                  <c:v>31-Jan-17</c:v>
                </c:pt>
                <c:pt idx="14">
                  <c:v>30-Jan-17</c:v>
                </c:pt>
                <c:pt idx="15">
                  <c:v>27-Jan-17</c:v>
                </c:pt>
                <c:pt idx="16">
                  <c:v>26-Jan-17</c:v>
                </c:pt>
                <c:pt idx="17">
                  <c:v>25-Jan-17</c:v>
                </c:pt>
                <c:pt idx="18">
                  <c:v>24-Jan-17</c:v>
                </c:pt>
                <c:pt idx="19">
                  <c:v>23-Jan-17</c:v>
                </c:pt>
                <c:pt idx="20">
                  <c:v>20-Jan-17</c:v>
                </c:pt>
                <c:pt idx="21">
                  <c:v>19-Jan-17</c:v>
                </c:pt>
                <c:pt idx="22">
                  <c:v>18-Jan-17</c:v>
                </c:pt>
                <c:pt idx="23">
                  <c:v>17-Jan-17</c:v>
                </c:pt>
                <c:pt idx="24">
                  <c:v>13-Jan-17</c:v>
                </c:pt>
                <c:pt idx="25">
                  <c:v>12-Jan-17</c:v>
                </c:pt>
                <c:pt idx="26">
                  <c:v>11-Jan-17</c:v>
                </c:pt>
                <c:pt idx="27">
                  <c:v>10-Jan-17</c:v>
                </c:pt>
                <c:pt idx="28">
                  <c:v>9-Jan-17</c:v>
                </c:pt>
                <c:pt idx="29">
                  <c:v>6-Jan-17</c:v>
                </c:pt>
                <c:pt idx="30">
                  <c:v>5-Jan-17</c:v>
                </c:pt>
                <c:pt idx="31">
                  <c:v>4-Jan-17</c:v>
                </c:pt>
                <c:pt idx="32">
                  <c:v>3-Jan-17</c:v>
                </c:pt>
                <c:pt idx="33">
                  <c:v>30-Dec-16</c:v>
                </c:pt>
                <c:pt idx="34">
                  <c:v>29-Dec-16</c:v>
                </c:pt>
                <c:pt idx="35">
                  <c:v>28-Dec-16</c:v>
                </c:pt>
                <c:pt idx="36">
                  <c:v>27-Dec-16</c:v>
                </c:pt>
                <c:pt idx="37">
                  <c:v>23-Dec-16</c:v>
                </c:pt>
                <c:pt idx="38">
                  <c:v>22-Dec-16</c:v>
                </c:pt>
                <c:pt idx="39">
                  <c:v>21-Dec-16</c:v>
                </c:pt>
                <c:pt idx="40">
                  <c:v>20-Dec-16</c:v>
                </c:pt>
                <c:pt idx="41">
                  <c:v>19-Dec-16</c:v>
                </c:pt>
                <c:pt idx="42">
                  <c:v>16-Dec-16</c:v>
                </c:pt>
                <c:pt idx="43">
                  <c:v>15-Dec-16</c:v>
                </c:pt>
                <c:pt idx="44">
                  <c:v>14-Dec-16</c:v>
                </c:pt>
                <c:pt idx="45">
                  <c:v>13-Dec-16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14-Nov-16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158.63999999999999</c:v>
                </c:pt>
                <c:pt idx="1">
                  <c:v>157.71</c:v>
                </c:pt>
                <c:pt idx="2">
                  <c:v>158.26</c:v>
                </c:pt>
                <c:pt idx="3">
                  <c:v>157.28</c:v>
                </c:pt>
                <c:pt idx="4">
                  <c:v>156.35</c:v>
                </c:pt>
                <c:pt idx="5">
                  <c:v>154.88999999999999</c:v>
                </c:pt>
                <c:pt idx="6">
                  <c:v>154.74</c:v>
                </c:pt>
                <c:pt idx="7">
                  <c:v>153.5</c:v>
                </c:pt>
                <c:pt idx="8">
                  <c:v>153.01</c:v>
                </c:pt>
                <c:pt idx="9">
                  <c:v>152.08000000000001</c:v>
                </c:pt>
                <c:pt idx="10">
                  <c:v>151.43</c:v>
                </c:pt>
                <c:pt idx="11">
                  <c:v>151.66999999999999</c:v>
                </c:pt>
                <c:pt idx="12">
                  <c:v>152.94</c:v>
                </c:pt>
                <c:pt idx="13">
                  <c:v>152.38999999999999</c:v>
                </c:pt>
                <c:pt idx="14">
                  <c:v>143.29</c:v>
                </c:pt>
                <c:pt idx="15">
                  <c:v>145.44999999999999</c:v>
                </c:pt>
                <c:pt idx="16">
                  <c:v>143.1</c:v>
                </c:pt>
                <c:pt idx="17">
                  <c:v>142.43</c:v>
                </c:pt>
                <c:pt idx="18">
                  <c:v>140.97999999999999</c:v>
                </c:pt>
                <c:pt idx="19">
                  <c:v>142.79</c:v>
                </c:pt>
                <c:pt idx="20">
                  <c:v>143.51</c:v>
                </c:pt>
                <c:pt idx="21">
                  <c:v>144.32</c:v>
                </c:pt>
                <c:pt idx="22">
                  <c:v>144.66</c:v>
                </c:pt>
                <c:pt idx="23">
                  <c:v>145.05000000000001</c:v>
                </c:pt>
                <c:pt idx="24">
                  <c:v>146.29</c:v>
                </c:pt>
                <c:pt idx="25">
                  <c:v>145.97</c:v>
                </c:pt>
                <c:pt idx="26">
                  <c:v>146.22</c:v>
                </c:pt>
                <c:pt idx="27">
                  <c:v>147.78</c:v>
                </c:pt>
                <c:pt idx="28">
                  <c:v>147.49</c:v>
                </c:pt>
                <c:pt idx="29">
                  <c:v>147.27000000000001</c:v>
                </c:pt>
                <c:pt idx="30">
                  <c:v>145.38</c:v>
                </c:pt>
                <c:pt idx="31">
                  <c:v>145.16</c:v>
                </c:pt>
                <c:pt idx="32">
                  <c:v>143.66999999999999</c:v>
                </c:pt>
                <c:pt idx="33">
                  <c:v>141.1</c:v>
                </c:pt>
                <c:pt idx="34">
                  <c:v>141.47999999999999</c:v>
                </c:pt>
                <c:pt idx="35">
                  <c:v>141.22</c:v>
                </c:pt>
                <c:pt idx="36">
                  <c:v>142.41</c:v>
                </c:pt>
                <c:pt idx="37">
                  <c:v>141.84</c:v>
                </c:pt>
                <c:pt idx="38">
                  <c:v>140.52000000000001</c:v>
                </c:pt>
                <c:pt idx="39">
                  <c:v>140.77000000000001</c:v>
                </c:pt>
                <c:pt idx="40">
                  <c:v>141.80000000000001</c:v>
                </c:pt>
                <c:pt idx="41">
                  <c:v>141.25</c:v>
                </c:pt>
                <c:pt idx="42">
                  <c:v>142.54</c:v>
                </c:pt>
                <c:pt idx="43">
                  <c:v>143.5</c:v>
                </c:pt>
                <c:pt idx="44">
                  <c:v>143.80000000000001</c:v>
                </c:pt>
                <c:pt idx="45">
                  <c:v>145.9</c:v>
                </c:pt>
                <c:pt idx="47">
                  <c:v>145.18</c:v>
                </c:pt>
                <c:pt idx="48">
                  <c:v>145.41</c:v>
                </c:pt>
                <c:pt idx="49">
                  <c:v>143.07</c:v>
                </c:pt>
                <c:pt idx="50">
                  <c:v>141.85</c:v>
                </c:pt>
                <c:pt idx="51">
                  <c:v>143.59</c:v>
                </c:pt>
                <c:pt idx="52">
                  <c:v>141.38</c:v>
                </c:pt>
                <c:pt idx="53">
                  <c:v>141.91</c:v>
                </c:pt>
                <c:pt idx="54">
                  <c:v>139.63</c:v>
                </c:pt>
                <c:pt idx="55">
                  <c:v>140.11000000000001</c:v>
                </c:pt>
                <c:pt idx="56">
                  <c:v>141.27000000000001</c:v>
                </c:pt>
                <c:pt idx="57">
                  <c:v>140.32</c:v>
                </c:pt>
                <c:pt idx="58">
                  <c:v>144.18</c:v>
                </c:pt>
                <c:pt idx="59">
                  <c:v>143.51</c:v>
                </c:pt>
                <c:pt idx="60">
                  <c:v>143</c:v>
                </c:pt>
                <c:pt idx="61">
                  <c:v>146.16999999999999</c:v>
                </c:pt>
                <c:pt idx="62">
                  <c:v>145.81</c:v>
                </c:pt>
                <c:pt idx="63">
                  <c:v>148.88</c:v>
                </c:pt>
                <c:pt idx="64">
                  <c:v>149.49</c:v>
                </c:pt>
                <c:pt idx="65">
                  <c:v>148.66</c:v>
                </c:pt>
                <c:pt idx="66">
                  <c:v>148.02000000000001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70744"/>
        <c:axId val="729171136"/>
      </c:lineChart>
      <c:catAx>
        <c:axId val="729170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1136"/>
        <c:crosses val="autoZero"/>
        <c:auto val="1"/>
        <c:lblAlgn val="ctr"/>
        <c:lblOffset val="100"/>
        <c:noMultiLvlLbl val="0"/>
      </c:catAx>
      <c:valAx>
        <c:axId val="72917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17-Feb-17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14-Nov-16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44.5</c:v>
                </c:pt>
                <c:pt idx="2">
                  <c:v>44.55</c:v>
                </c:pt>
                <c:pt idx="3">
                  <c:v>44.95</c:v>
                </c:pt>
                <c:pt idx="4">
                  <c:v>45.35</c:v>
                </c:pt>
                <c:pt idx="5">
                  <c:v>45.55</c:v>
                </c:pt>
                <c:pt idx="6">
                  <c:v>45.15</c:v>
                </c:pt>
                <c:pt idx="7">
                  <c:v>44.3</c:v>
                </c:pt>
                <c:pt idx="8">
                  <c:v>44</c:v>
                </c:pt>
                <c:pt idx="9">
                  <c:v>44.5</c:v>
                </c:pt>
                <c:pt idx="10">
                  <c:v>44.75</c:v>
                </c:pt>
                <c:pt idx="11">
                  <c:v>44.6</c:v>
                </c:pt>
                <c:pt idx="12">
                  <c:v>44.2</c:v>
                </c:pt>
                <c:pt idx="13">
                  <c:v>44.75</c:v>
                </c:pt>
                <c:pt idx="14">
                  <c:v>44.4</c:v>
                </c:pt>
                <c:pt idx="15">
                  <c:v>44.75</c:v>
                </c:pt>
                <c:pt idx="16">
                  <c:v>45.4</c:v>
                </c:pt>
                <c:pt idx="17">
                  <c:v>43.95</c:v>
                </c:pt>
                <c:pt idx="18">
                  <c:v>44.7</c:v>
                </c:pt>
                <c:pt idx="19">
                  <c:v>44.15</c:v>
                </c:pt>
                <c:pt idx="20">
                  <c:v>42.55</c:v>
                </c:pt>
                <c:pt idx="21">
                  <c:v>42.95</c:v>
                </c:pt>
                <c:pt idx="22">
                  <c:v>43.35</c:v>
                </c:pt>
                <c:pt idx="23">
                  <c:v>43.85</c:v>
                </c:pt>
                <c:pt idx="24">
                  <c:v>43.8</c:v>
                </c:pt>
                <c:pt idx="25">
                  <c:v>44.2</c:v>
                </c:pt>
                <c:pt idx="26">
                  <c:v>42.85</c:v>
                </c:pt>
                <c:pt idx="27">
                  <c:v>43.35</c:v>
                </c:pt>
                <c:pt idx="28">
                  <c:v>42.35</c:v>
                </c:pt>
                <c:pt idx="29">
                  <c:v>41.6</c:v>
                </c:pt>
                <c:pt idx="30">
                  <c:v>42.15</c:v>
                </c:pt>
                <c:pt idx="31">
                  <c:v>41.5</c:v>
                </c:pt>
                <c:pt idx="32">
                  <c:v>41.45</c:v>
                </c:pt>
                <c:pt idx="33">
                  <c:v>40.950000000000003</c:v>
                </c:pt>
                <c:pt idx="34">
                  <c:v>39.700000000000003</c:v>
                </c:pt>
                <c:pt idx="35">
                  <c:v>39.950000000000003</c:v>
                </c:pt>
                <c:pt idx="36">
                  <c:v>39.950000000000003</c:v>
                </c:pt>
                <c:pt idx="37">
                  <c:v>40.65</c:v>
                </c:pt>
                <c:pt idx="38">
                  <c:v>40.65</c:v>
                </c:pt>
                <c:pt idx="39">
                  <c:v>40.549999999999997</c:v>
                </c:pt>
                <c:pt idx="40">
                  <c:v>40.75</c:v>
                </c:pt>
                <c:pt idx="41">
                  <c:v>40.950000000000003</c:v>
                </c:pt>
                <c:pt idx="42">
                  <c:v>40.1</c:v>
                </c:pt>
                <c:pt idx="43">
                  <c:v>39.65</c:v>
                </c:pt>
                <c:pt idx="44">
                  <c:v>39.5</c:v>
                </c:pt>
                <c:pt idx="45">
                  <c:v>39.4</c:v>
                </c:pt>
                <c:pt idx="46">
                  <c:v>40.15</c:v>
                </c:pt>
                <c:pt idx="47">
                  <c:v>39.85</c:v>
                </c:pt>
                <c:pt idx="48">
                  <c:v>39.299999999999997</c:v>
                </c:pt>
                <c:pt idx="49">
                  <c:v>40.200000000000003</c:v>
                </c:pt>
                <c:pt idx="50">
                  <c:v>39.950000000000003</c:v>
                </c:pt>
                <c:pt idx="51">
                  <c:v>39.1</c:v>
                </c:pt>
                <c:pt idx="52">
                  <c:v>39.15</c:v>
                </c:pt>
                <c:pt idx="53">
                  <c:v>39.450000000000003</c:v>
                </c:pt>
                <c:pt idx="54">
                  <c:v>39.1</c:v>
                </c:pt>
                <c:pt idx="55">
                  <c:v>39.049999999999997</c:v>
                </c:pt>
                <c:pt idx="56">
                  <c:v>38.65</c:v>
                </c:pt>
                <c:pt idx="57">
                  <c:v>39.200000000000003</c:v>
                </c:pt>
                <c:pt idx="58">
                  <c:v>39.6</c:v>
                </c:pt>
                <c:pt idx="59">
                  <c:v>39.549999999999997</c:v>
                </c:pt>
                <c:pt idx="60">
                  <c:v>39.65</c:v>
                </c:pt>
                <c:pt idx="61">
                  <c:v>38.6</c:v>
                </c:pt>
                <c:pt idx="62">
                  <c:v>38.25</c:v>
                </c:pt>
                <c:pt idx="64">
                  <c:v>38.6</c:v>
                </c:pt>
                <c:pt idx="65">
                  <c:v>38.65</c:v>
                </c:pt>
                <c:pt idx="66">
                  <c:v>39.65</c:v>
                </c:pt>
                <c:pt idx="67">
                  <c:v>39.15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73096"/>
        <c:axId val="729173488"/>
      </c:lineChart>
      <c:catAx>
        <c:axId val="729173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3488"/>
        <c:crosses val="autoZero"/>
        <c:auto val="1"/>
        <c:lblAlgn val="ctr"/>
        <c:lblOffset val="100"/>
        <c:noMultiLvlLbl val="0"/>
      </c:catAx>
      <c:valAx>
        <c:axId val="729173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112.15</c:v>
                </c:pt>
                <c:pt idx="1">
                  <c:v>112.07</c:v>
                </c:pt>
                <c:pt idx="2">
                  <c:v>111.91</c:v>
                </c:pt>
                <c:pt idx="4">
                  <c:v>111.57</c:v>
                </c:pt>
                <c:pt idx="5">
                  <c:v>112.02</c:v>
                </c:pt>
                <c:pt idx="6">
                  <c:v>111.05</c:v>
                </c:pt>
                <c:pt idx="7">
                  <c:v>110.09</c:v>
                </c:pt>
                <c:pt idx="8">
                  <c:v>110.4</c:v>
                </c:pt>
                <c:pt idx="9">
                  <c:v>111.25</c:v>
                </c:pt>
                <c:pt idx="10">
                  <c:v>110.68</c:v>
                </c:pt>
                <c:pt idx="11">
                  <c:v>109.65</c:v>
                </c:pt>
                <c:pt idx="12">
                  <c:v>108.36</c:v>
                </c:pt>
                <c:pt idx="13">
                  <c:v>108.18</c:v>
                </c:pt>
                <c:pt idx="14">
                  <c:v>109.67</c:v>
                </c:pt>
                <c:pt idx="15">
                  <c:v>109.17</c:v>
                </c:pt>
                <c:pt idx="16">
                  <c:v>109.7</c:v>
                </c:pt>
                <c:pt idx="17">
                  <c:v>110.36</c:v>
                </c:pt>
                <c:pt idx="18">
                  <c:v>110.96</c:v>
                </c:pt>
                <c:pt idx="19">
                  <c:v>111.61</c:v>
                </c:pt>
                <c:pt idx="20">
                  <c:v>110.34</c:v>
                </c:pt>
                <c:pt idx="21">
                  <c:v>110.79</c:v>
                </c:pt>
                <c:pt idx="22">
                  <c:v>110.73</c:v>
                </c:pt>
                <c:pt idx="23">
                  <c:v>110.42</c:v>
                </c:pt>
                <c:pt idx="24">
                  <c:v>109.97</c:v>
                </c:pt>
                <c:pt idx="25">
                  <c:v>110.22</c:v>
                </c:pt>
                <c:pt idx="26">
                  <c:v>110.82</c:v>
                </c:pt>
                <c:pt idx="27">
                  <c:v>111</c:v>
                </c:pt>
                <c:pt idx="28">
                  <c:v>111.26</c:v>
                </c:pt>
                <c:pt idx="29">
                  <c:v>111.5</c:v>
                </c:pt>
                <c:pt idx="30">
                  <c:v>112.55</c:v>
                </c:pt>
                <c:pt idx="31">
                  <c:v>111.35</c:v>
                </c:pt>
                <c:pt idx="32">
                  <c:v>110.9</c:v>
                </c:pt>
                <c:pt idx="33">
                  <c:v>110.83</c:v>
                </c:pt>
                <c:pt idx="34">
                  <c:v>109.62</c:v>
                </c:pt>
                <c:pt idx="35">
                  <c:v>110.55</c:v>
                </c:pt>
                <c:pt idx="36">
                  <c:v>110.19</c:v>
                </c:pt>
                <c:pt idx="37">
                  <c:v>110.98</c:v>
                </c:pt>
                <c:pt idx="38">
                  <c:v>110.65</c:v>
                </c:pt>
                <c:pt idx="39">
                  <c:v>110.46</c:v>
                </c:pt>
                <c:pt idx="40">
                  <c:v>110.49</c:v>
                </c:pt>
                <c:pt idx="41">
                  <c:v>110.65</c:v>
                </c:pt>
                <c:pt idx="42">
                  <c:v>110.82</c:v>
                </c:pt>
                <c:pt idx="43">
                  <c:v>108.52</c:v>
                </c:pt>
                <c:pt idx="44">
                  <c:v>108.13</c:v>
                </c:pt>
                <c:pt idx="45">
                  <c:v>109.27</c:v>
                </c:pt>
                <c:pt idx="46">
                  <c:v>110.31</c:v>
                </c:pt>
                <c:pt idx="47">
                  <c:v>110.39</c:v>
                </c:pt>
                <c:pt idx="48">
                  <c:v>109.79</c:v>
                </c:pt>
                <c:pt idx="49">
                  <c:v>108.43</c:v>
                </c:pt>
                <c:pt idx="50">
                  <c:v>109.68</c:v>
                </c:pt>
                <c:pt idx="51">
                  <c:v>107.43</c:v>
                </c:pt>
                <c:pt idx="52">
                  <c:v>107.42</c:v>
                </c:pt>
                <c:pt idx="53">
                  <c:v>108.22</c:v>
                </c:pt>
                <c:pt idx="54">
                  <c:v>107.48</c:v>
                </c:pt>
                <c:pt idx="55">
                  <c:v>107.72</c:v>
                </c:pt>
                <c:pt idx="56">
                  <c:v>108.84</c:v>
                </c:pt>
                <c:pt idx="57">
                  <c:v>108.45</c:v>
                </c:pt>
                <c:pt idx="58">
                  <c:v>108.78</c:v>
                </c:pt>
                <c:pt idx="59">
                  <c:v>108.11</c:v>
                </c:pt>
                <c:pt idx="60">
                  <c:v>106.94</c:v>
                </c:pt>
                <c:pt idx="61">
                  <c:v>106.85</c:v>
                </c:pt>
                <c:pt idx="62">
                  <c:v>106.5</c:v>
                </c:pt>
                <c:pt idx="63">
                  <c:v>106.7</c:v>
                </c:pt>
                <c:pt idx="64">
                  <c:v>106.96</c:v>
                </c:pt>
                <c:pt idx="66">
                  <c:v>107.68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75448"/>
        <c:axId val="729175840"/>
      </c:lineChart>
      <c:dateAx>
        <c:axId val="729175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5840"/>
        <c:crosses val="autoZero"/>
        <c:auto val="1"/>
        <c:lblOffset val="100"/>
        <c:baseTimeUnit val="days"/>
      </c:dateAx>
      <c:valAx>
        <c:axId val="729175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42783</c:v>
                </c:pt>
                <c:pt idx="1">
                  <c:v>42782</c:v>
                </c:pt>
                <c:pt idx="2">
                  <c:v>42781</c:v>
                </c:pt>
                <c:pt idx="3">
                  <c:v>42780</c:v>
                </c:pt>
                <c:pt idx="4">
                  <c:v>42779</c:v>
                </c:pt>
                <c:pt idx="5">
                  <c:v>42776</c:v>
                </c:pt>
                <c:pt idx="6">
                  <c:v>42775</c:v>
                </c:pt>
                <c:pt idx="7">
                  <c:v>42774</c:v>
                </c:pt>
                <c:pt idx="8">
                  <c:v>42773</c:v>
                </c:pt>
                <c:pt idx="9">
                  <c:v>42772</c:v>
                </c:pt>
                <c:pt idx="10">
                  <c:v>42769</c:v>
                </c:pt>
                <c:pt idx="11">
                  <c:v>42768</c:v>
                </c:pt>
                <c:pt idx="12">
                  <c:v>42767</c:v>
                </c:pt>
                <c:pt idx="13">
                  <c:v>42766</c:v>
                </c:pt>
                <c:pt idx="14">
                  <c:v>42765</c:v>
                </c:pt>
                <c:pt idx="15">
                  <c:v>42762</c:v>
                </c:pt>
                <c:pt idx="16">
                  <c:v>42761</c:v>
                </c:pt>
                <c:pt idx="17">
                  <c:v>42760</c:v>
                </c:pt>
                <c:pt idx="18">
                  <c:v>42759</c:v>
                </c:pt>
                <c:pt idx="19">
                  <c:v>42758</c:v>
                </c:pt>
                <c:pt idx="20">
                  <c:v>42755</c:v>
                </c:pt>
                <c:pt idx="21">
                  <c:v>42754</c:v>
                </c:pt>
                <c:pt idx="22">
                  <c:v>42753</c:v>
                </c:pt>
                <c:pt idx="23">
                  <c:v>42752</c:v>
                </c:pt>
                <c:pt idx="24">
                  <c:v>42748</c:v>
                </c:pt>
                <c:pt idx="25">
                  <c:v>42747</c:v>
                </c:pt>
                <c:pt idx="26">
                  <c:v>42746</c:v>
                </c:pt>
                <c:pt idx="27">
                  <c:v>42745</c:v>
                </c:pt>
                <c:pt idx="28">
                  <c:v>42744</c:v>
                </c:pt>
                <c:pt idx="29">
                  <c:v>42741</c:v>
                </c:pt>
                <c:pt idx="30">
                  <c:v>42740</c:v>
                </c:pt>
                <c:pt idx="31">
                  <c:v>42739</c:v>
                </c:pt>
                <c:pt idx="32">
                  <c:v>42738</c:v>
                </c:pt>
                <c:pt idx="33">
                  <c:v>42734</c:v>
                </c:pt>
                <c:pt idx="34">
                  <c:v>42733</c:v>
                </c:pt>
                <c:pt idx="35">
                  <c:v>42732</c:v>
                </c:pt>
                <c:pt idx="36">
                  <c:v>42731</c:v>
                </c:pt>
                <c:pt idx="37">
                  <c:v>42727</c:v>
                </c:pt>
                <c:pt idx="38">
                  <c:v>42726</c:v>
                </c:pt>
                <c:pt idx="39">
                  <c:v>42725</c:v>
                </c:pt>
                <c:pt idx="40">
                  <c:v>42724</c:v>
                </c:pt>
                <c:pt idx="41">
                  <c:v>42723</c:v>
                </c:pt>
                <c:pt idx="42">
                  <c:v>42720</c:v>
                </c:pt>
                <c:pt idx="43">
                  <c:v>42719</c:v>
                </c:pt>
                <c:pt idx="44">
                  <c:v>42718</c:v>
                </c:pt>
                <c:pt idx="45">
                  <c:v>42717</c:v>
                </c:pt>
                <c:pt idx="46">
                  <c:v>42716</c:v>
                </c:pt>
                <c:pt idx="47">
                  <c:v>42713</c:v>
                </c:pt>
                <c:pt idx="48">
                  <c:v>42712</c:v>
                </c:pt>
                <c:pt idx="49">
                  <c:v>42711</c:v>
                </c:pt>
                <c:pt idx="50">
                  <c:v>42710</c:v>
                </c:pt>
                <c:pt idx="51">
                  <c:v>42709</c:v>
                </c:pt>
                <c:pt idx="52">
                  <c:v>42706</c:v>
                </c:pt>
                <c:pt idx="53">
                  <c:v>42705</c:v>
                </c:pt>
                <c:pt idx="54">
                  <c:v>42704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157.62</c:v>
                </c:pt>
                <c:pt idx="1">
                  <c:v>163.65</c:v>
                </c:pt>
                <c:pt idx="2">
                  <c:v>164.29</c:v>
                </c:pt>
                <c:pt idx="3">
                  <c:v>163.13</c:v>
                </c:pt>
                <c:pt idx="4">
                  <c:v>161.99</c:v>
                </c:pt>
                <c:pt idx="5">
                  <c:v>160.75</c:v>
                </c:pt>
                <c:pt idx="6">
                  <c:v>160.44</c:v>
                </c:pt>
                <c:pt idx="7">
                  <c:v>160.31</c:v>
                </c:pt>
                <c:pt idx="8">
                  <c:v>160.53</c:v>
                </c:pt>
                <c:pt idx="9">
                  <c:v>160.51</c:v>
                </c:pt>
                <c:pt idx="10">
                  <c:v>161.87</c:v>
                </c:pt>
                <c:pt idx="11">
                  <c:v>160.76</c:v>
                </c:pt>
                <c:pt idx="12">
                  <c:v>162.71</c:v>
                </c:pt>
                <c:pt idx="13">
                  <c:v>162.1</c:v>
                </c:pt>
                <c:pt idx="14">
                  <c:v>162.09</c:v>
                </c:pt>
                <c:pt idx="15">
                  <c:v>162.99</c:v>
                </c:pt>
                <c:pt idx="16">
                  <c:v>162.75</c:v>
                </c:pt>
                <c:pt idx="17">
                  <c:v>161.24</c:v>
                </c:pt>
                <c:pt idx="18">
                  <c:v>160.43</c:v>
                </c:pt>
                <c:pt idx="19">
                  <c:v>159.07</c:v>
                </c:pt>
                <c:pt idx="20">
                  <c:v>158.66</c:v>
                </c:pt>
                <c:pt idx="21">
                  <c:v>158.69999999999999</c:v>
                </c:pt>
                <c:pt idx="22">
                  <c:v>157.74</c:v>
                </c:pt>
                <c:pt idx="23">
                  <c:v>160.66</c:v>
                </c:pt>
                <c:pt idx="24">
                  <c:v>161.80000000000001</c:v>
                </c:pt>
                <c:pt idx="25">
                  <c:v>162.36000000000001</c:v>
                </c:pt>
                <c:pt idx="26">
                  <c:v>161.88999999999999</c:v>
                </c:pt>
                <c:pt idx="27">
                  <c:v>161.58000000000001</c:v>
                </c:pt>
                <c:pt idx="28">
                  <c:v>161.94999999999999</c:v>
                </c:pt>
                <c:pt idx="29">
                  <c:v>162.41</c:v>
                </c:pt>
                <c:pt idx="30">
                  <c:v>162.18</c:v>
                </c:pt>
                <c:pt idx="31">
                  <c:v>161.91</c:v>
                </c:pt>
                <c:pt idx="32">
                  <c:v>161.44999999999999</c:v>
                </c:pt>
                <c:pt idx="33">
                  <c:v>160.04</c:v>
                </c:pt>
                <c:pt idx="34">
                  <c:v>161.04</c:v>
                </c:pt>
                <c:pt idx="35">
                  <c:v>161.44</c:v>
                </c:pt>
                <c:pt idx="36">
                  <c:v>162.63999999999999</c:v>
                </c:pt>
                <c:pt idx="37">
                  <c:v>163.03</c:v>
                </c:pt>
                <c:pt idx="38">
                  <c:v>161.58000000000001</c:v>
                </c:pt>
                <c:pt idx="39">
                  <c:v>161.33000000000001</c:v>
                </c:pt>
                <c:pt idx="40">
                  <c:v>161.59</c:v>
                </c:pt>
                <c:pt idx="41">
                  <c:v>161.54</c:v>
                </c:pt>
                <c:pt idx="42">
                  <c:v>163.94</c:v>
                </c:pt>
                <c:pt idx="43">
                  <c:v>160.62</c:v>
                </c:pt>
                <c:pt idx="44">
                  <c:v>159.86000000000001</c:v>
                </c:pt>
                <c:pt idx="45">
                  <c:v>160.54</c:v>
                </c:pt>
                <c:pt idx="46">
                  <c:v>159.49</c:v>
                </c:pt>
                <c:pt idx="47">
                  <c:v>160.12</c:v>
                </c:pt>
                <c:pt idx="48">
                  <c:v>159.32</c:v>
                </c:pt>
                <c:pt idx="49">
                  <c:v>159.4</c:v>
                </c:pt>
                <c:pt idx="50">
                  <c:v>157.32</c:v>
                </c:pt>
                <c:pt idx="51">
                  <c:v>157.63</c:v>
                </c:pt>
                <c:pt idx="52">
                  <c:v>160.72999999999999</c:v>
                </c:pt>
                <c:pt idx="53">
                  <c:v>160.94</c:v>
                </c:pt>
                <c:pt idx="54">
                  <c:v>158.32</c:v>
                </c:pt>
                <c:pt idx="56">
                  <c:v>157.59</c:v>
                </c:pt>
                <c:pt idx="57">
                  <c:v>152.11000000000001</c:v>
                </c:pt>
                <c:pt idx="58">
                  <c:v>152.81</c:v>
                </c:pt>
                <c:pt idx="59">
                  <c:v>153.54</c:v>
                </c:pt>
                <c:pt idx="60">
                  <c:v>152.26</c:v>
                </c:pt>
                <c:pt idx="61">
                  <c:v>150.41</c:v>
                </c:pt>
                <c:pt idx="62">
                  <c:v>149.44999999999999</c:v>
                </c:pt>
                <c:pt idx="63">
                  <c:v>150.77000000000001</c:v>
                </c:pt>
                <c:pt idx="64">
                  <c:v>151.5</c:v>
                </c:pt>
                <c:pt idx="65">
                  <c:v>152.22999999999999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77800"/>
        <c:axId val="729178192"/>
      </c:lineChart>
      <c:dateAx>
        <c:axId val="729177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8192"/>
        <c:crosses val="autoZero"/>
        <c:auto val="1"/>
        <c:lblOffset val="100"/>
        <c:baseTimeUnit val="days"/>
      </c:dateAx>
      <c:valAx>
        <c:axId val="7291781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7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16" sqref="E1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183</v>
      </c>
      <c r="K1" s="360" t="s">
        <v>211</v>
      </c>
      <c r="L1" s="58" t="s">
        <v>181</v>
      </c>
      <c r="M1" s="58" t="s">
        <v>238</v>
      </c>
      <c r="N1" s="58" t="s">
        <v>92</v>
      </c>
      <c r="O1" s="360" t="s">
        <v>210</v>
      </c>
      <c r="P1" s="360" t="s">
        <v>295</v>
      </c>
    </row>
    <row r="2" spans="1:21" ht="21.95" customHeight="1" x14ac:dyDescent="0.25">
      <c r="A2" s="52"/>
      <c r="B2" s="52"/>
      <c r="C2" s="52"/>
      <c r="E2" s="23" t="s">
        <v>450</v>
      </c>
      <c r="F2" s="248">
        <v>87.5</v>
      </c>
      <c r="G2" s="50">
        <v>69.58</v>
      </c>
      <c r="H2" s="336">
        <v>35</v>
      </c>
      <c r="I2" s="49">
        <v>2435.2999999999997</v>
      </c>
      <c r="J2" s="375">
        <v>627.20000000000027</v>
      </c>
      <c r="K2" s="361">
        <v>0.25754527162977869</v>
      </c>
      <c r="L2" s="375">
        <v>627.20000000000027</v>
      </c>
      <c r="M2" s="30">
        <v>42800</v>
      </c>
      <c r="N2" s="372" t="str">
        <f>HYPERLINK("http://finance.yahoo.com/q?s=" &amp; E2, "Link")</f>
        <v>Link</v>
      </c>
      <c r="O2" s="371">
        <v>0</v>
      </c>
      <c r="P2" s="371">
        <v>-1.1000000000000001E-3</v>
      </c>
      <c r="T2" s="49"/>
    </row>
    <row r="3" spans="1:21" ht="21.95" customHeight="1" x14ac:dyDescent="0.25">
      <c r="A3" s="51"/>
      <c r="B3" s="51"/>
      <c r="C3" s="52"/>
      <c r="E3" s="23" t="s">
        <v>0</v>
      </c>
      <c r="F3" s="248">
        <v>158.63999999999999</v>
      </c>
      <c r="G3" s="248">
        <v>128.48600000000002</v>
      </c>
      <c r="H3" s="336">
        <v>10</v>
      </c>
      <c r="I3" s="438">
        <v>1284.8600000000001</v>
      </c>
      <c r="J3" s="375">
        <v>301.53999999999974</v>
      </c>
      <c r="K3" s="361">
        <v>0.23468704761608239</v>
      </c>
      <c r="L3" s="375">
        <v>473.00999999999976</v>
      </c>
      <c r="M3" s="30">
        <v>42800</v>
      </c>
      <c r="N3" s="372" t="str">
        <f>HYPERLINK("http://finance.yahoo.com/q?s=" &amp; E3, "Link")</f>
        <v>Link</v>
      </c>
      <c r="O3" s="371">
        <v>3.8999999999999998E-3</v>
      </c>
      <c r="P3" s="371">
        <v>5.8999999999999999E-3</v>
      </c>
      <c r="Q3" s="448"/>
      <c r="R3" s="49"/>
      <c r="S3" s="49"/>
    </row>
    <row r="4" spans="1:21" ht="21.95" customHeight="1" x14ac:dyDescent="0.25">
      <c r="A4" s="51"/>
      <c r="B4" s="51"/>
      <c r="C4" s="52"/>
      <c r="E4" s="23" t="s">
        <v>52</v>
      </c>
      <c r="F4" s="248">
        <v>80.709999999999994</v>
      </c>
      <c r="G4" s="248">
        <v>66.531599999999997</v>
      </c>
      <c r="H4" s="336">
        <v>25</v>
      </c>
      <c r="I4" s="49">
        <v>1663.29</v>
      </c>
      <c r="J4" s="375">
        <v>354.45999999999981</v>
      </c>
      <c r="K4" s="361">
        <v>0.21310775631429271</v>
      </c>
      <c r="L4" s="375">
        <v>1015.0299999999995</v>
      </c>
      <c r="M4" s="30">
        <v>42793</v>
      </c>
      <c r="N4" s="372" t="str">
        <f>HYPERLINK("http://finance.yahoo.com/q?s=" &amp; E4, "Link")</f>
        <v>Link</v>
      </c>
      <c r="O4" s="371">
        <v>2.3199999999999998E-2</v>
      </c>
      <c r="P4" s="371">
        <v>5.8999999999999999E-3</v>
      </c>
      <c r="Q4" s="152"/>
      <c r="S4" s="49"/>
    </row>
    <row r="5" spans="1:21" ht="21.95" customHeight="1" x14ac:dyDescent="0.25">
      <c r="A5" s="51"/>
      <c r="B5" s="51"/>
      <c r="C5" s="52"/>
      <c r="E5" s="23" t="s">
        <v>50</v>
      </c>
      <c r="F5" s="248">
        <v>16.23</v>
      </c>
      <c r="G5" s="248">
        <v>14.102952456140041</v>
      </c>
      <c r="H5" s="336">
        <v>5700</v>
      </c>
      <c r="I5" s="49">
        <v>80386.828999998237</v>
      </c>
      <c r="J5" s="375">
        <v>12124.171000001719</v>
      </c>
      <c r="K5" s="361">
        <v>0.15082285432607415</v>
      </c>
      <c r="L5" s="375">
        <v>12124.171000001719</v>
      </c>
      <c r="M5" s="30">
        <v>42793</v>
      </c>
      <c r="N5" s="372" t="str">
        <f>HYPERLINK("http://finance.yahoo.com/q?s=" &amp; E5, "Link")</f>
        <v>Link</v>
      </c>
      <c r="O5" s="371">
        <v>1.24E-2</v>
      </c>
      <c r="P5" s="371">
        <v>3.7000000000000002E-3</v>
      </c>
      <c r="Q5" s="49"/>
      <c r="R5" s="49"/>
      <c r="S5" s="49"/>
      <c r="T5" s="49"/>
    </row>
    <row r="6" spans="1:21" ht="21.95" customHeight="1" x14ac:dyDescent="0.25">
      <c r="A6" s="51"/>
      <c r="B6" s="51"/>
      <c r="C6" s="52"/>
      <c r="E6" s="23" t="s">
        <v>198</v>
      </c>
      <c r="F6" s="248">
        <v>56.75</v>
      </c>
      <c r="G6" s="248">
        <v>50.520999999999994</v>
      </c>
      <c r="H6" s="50">
        <v>20</v>
      </c>
      <c r="I6" s="49">
        <v>1010.4199999999998</v>
      </c>
      <c r="J6" s="375">
        <v>124.58000000000015</v>
      </c>
      <c r="K6" s="361">
        <v>0.12329526335583237</v>
      </c>
      <c r="L6" s="49">
        <v>478.80000000000132</v>
      </c>
      <c r="M6" s="30">
        <v>42797</v>
      </c>
      <c r="N6" s="372" t="str">
        <f>HYPERLINK("http://finance.yahoo.com/q?s=" &amp; E6, "Link")</f>
        <v>Link</v>
      </c>
      <c r="O6" s="361">
        <v>1.2800000000000001E-2</v>
      </c>
      <c r="P6" s="361">
        <v>8.2000000000000007E-3</v>
      </c>
      <c r="Q6" s="152"/>
    </row>
    <row r="7" spans="1:21" ht="21.95" customHeight="1" x14ac:dyDescent="0.25">
      <c r="A7" s="51"/>
      <c r="B7" s="51"/>
      <c r="C7" s="52"/>
      <c r="E7" s="23" t="s">
        <v>24</v>
      </c>
      <c r="F7" s="248">
        <v>38.299999999999997</v>
      </c>
      <c r="G7" s="248">
        <v>34.999899999999997</v>
      </c>
      <c r="H7" s="336">
        <v>100</v>
      </c>
      <c r="I7" s="49">
        <v>3499.99</v>
      </c>
      <c r="J7" s="375">
        <v>330.00999999999976</v>
      </c>
      <c r="K7" s="361">
        <v>9.4288840825259526E-2</v>
      </c>
      <c r="L7" s="375">
        <v>1075.4499999999948</v>
      </c>
      <c r="M7" s="30">
        <v>42804</v>
      </c>
      <c r="N7" s="372" t="str">
        <f>HYPERLINK("http://finance.yahoo.com/q?s=" &amp; E7, "Link")</f>
        <v>Link</v>
      </c>
      <c r="O7" s="371">
        <v>0</v>
      </c>
      <c r="P7" s="371">
        <v>2.3999999999999998E-3</v>
      </c>
      <c r="Q7" s="448"/>
      <c r="R7" s="49"/>
      <c r="S7" s="49"/>
      <c r="U7" s="49"/>
    </row>
    <row r="8" spans="1:21" ht="21.95" customHeight="1" x14ac:dyDescent="0.25">
      <c r="A8" s="51"/>
      <c r="B8" s="51"/>
      <c r="C8" s="52"/>
      <c r="E8" s="23" t="s">
        <v>317</v>
      </c>
      <c r="F8" s="248">
        <v>54.59</v>
      </c>
      <c r="G8" s="248">
        <v>50.284199999999998</v>
      </c>
      <c r="H8" s="50">
        <v>100</v>
      </c>
      <c r="I8" s="49">
        <v>5028.42</v>
      </c>
      <c r="J8" s="375">
        <v>430.57999999999993</v>
      </c>
      <c r="K8" s="361">
        <v>8.5629283154549637E-2</v>
      </c>
      <c r="L8" s="49">
        <v>777.52000000000044</v>
      </c>
      <c r="M8">
        <v>80</v>
      </c>
      <c r="N8" s="372" t="str">
        <f>HYPERLINK("http://finance.yahoo.com/q?s=" &amp; E8, "Link")</f>
        <v>Link</v>
      </c>
      <c r="O8" s="361">
        <v>3.0200000000000001E-2</v>
      </c>
      <c r="P8" s="361">
        <v>5.7000000000000002E-3</v>
      </c>
      <c r="Q8" s="152"/>
    </row>
    <row r="9" spans="1:21" ht="21.95" customHeight="1" x14ac:dyDescent="0.25">
      <c r="A9" s="51"/>
      <c r="B9" s="51"/>
      <c r="C9" s="52"/>
      <c r="E9" s="23" t="s">
        <v>175</v>
      </c>
      <c r="F9" s="248">
        <v>58.09</v>
      </c>
      <c r="G9" s="248">
        <v>53.921874999999986</v>
      </c>
      <c r="H9" s="336">
        <v>80</v>
      </c>
      <c r="I9" s="49">
        <v>4313.7499999999991</v>
      </c>
      <c r="J9" s="375">
        <v>333.45000000000164</v>
      </c>
      <c r="K9" s="361">
        <v>7.7299333526514399E-2</v>
      </c>
      <c r="L9" s="375">
        <v>1161.7300000000077</v>
      </c>
      <c r="M9" s="30">
        <v>42800</v>
      </c>
      <c r="N9" s="372" t="str">
        <f>HYPERLINK("http://finance.yahoo.com/q?s=" &amp; E9, "Link")</f>
        <v>Link</v>
      </c>
      <c r="O9" s="371">
        <v>2.6700000000000002E-2</v>
      </c>
      <c r="P9" s="371">
        <v>-5.0000000000000001E-4</v>
      </c>
      <c r="Q9" s="448"/>
      <c r="S9" s="49"/>
      <c r="T9" s="49"/>
    </row>
    <row r="10" spans="1:21" ht="21.95" customHeight="1" x14ac:dyDescent="0.25">
      <c r="A10" s="51"/>
      <c r="B10" s="51"/>
      <c r="C10" s="51"/>
      <c r="E10" s="23" t="s">
        <v>232</v>
      </c>
      <c r="F10" s="248">
        <v>33.590000000000003</v>
      </c>
      <c r="G10" s="248">
        <v>31.18</v>
      </c>
      <c r="H10" s="336">
        <v>100</v>
      </c>
      <c r="I10" s="49">
        <v>3118</v>
      </c>
      <c r="J10" s="375">
        <v>241.00000000000045</v>
      </c>
      <c r="K10" s="361">
        <v>7.7293136626042452E-2</v>
      </c>
      <c r="L10" s="375">
        <v>1693.2599999999989</v>
      </c>
      <c r="M10" s="30">
        <v>42789</v>
      </c>
      <c r="N10" s="372" t="str">
        <f>HYPERLINK("http://finance.yahoo.com/q?s=" &amp; E10, "Link")</f>
        <v>Link</v>
      </c>
      <c r="O10" s="371">
        <v>1.83E-2</v>
      </c>
      <c r="P10" s="371">
        <v>1.3299999999999999E-2</v>
      </c>
      <c r="S10" s="49"/>
    </row>
    <row r="11" spans="1:21" ht="21.95" customHeight="1" x14ac:dyDescent="0.25">
      <c r="A11" s="52"/>
      <c r="B11" s="52"/>
      <c r="C11" s="52"/>
      <c r="E11" s="23" t="s">
        <v>23</v>
      </c>
      <c r="F11" s="248">
        <v>31.35</v>
      </c>
      <c r="G11" s="248">
        <v>29.28</v>
      </c>
      <c r="H11" s="50">
        <v>100</v>
      </c>
      <c r="I11" s="49">
        <v>2928</v>
      </c>
      <c r="J11" s="375">
        <v>207</v>
      </c>
      <c r="K11" s="361">
        <v>7.0696721311475419E-2</v>
      </c>
      <c r="L11" s="49">
        <v>228.97000000000003</v>
      </c>
      <c r="M11" s="30">
        <v>42804</v>
      </c>
      <c r="N11" s="372" t="str">
        <f>HYPERLINK("http://finance.yahoo.com/q?s=" &amp; E11, "Link")</f>
        <v>Link</v>
      </c>
      <c r="O11" s="361">
        <v>0</v>
      </c>
      <c r="P11" s="361">
        <v>4.7999999999999996E-3</v>
      </c>
      <c r="S11" s="49"/>
    </row>
    <row r="12" spans="1:21" ht="21.95" customHeight="1" x14ac:dyDescent="0.25">
      <c r="A12" s="51"/>
      <c r="B12" s="51"/>
      <c r="C12" s="52"/>
      <c r="E12" s="23" t="s">
        <v>285</v>
      </c>
      <c r="F12" s="248">
        <v>118.86</v>
      </c>
      <c r="G12" s="248">
        <v>114.55866666666667</v>
      </c>
      <c r="H12" s="336">
        <v>15</v>
      </c>
      <c r="I12" s="49">
        <v>1718.38</v>
      </c>
      <c r="J12" s="375">
        <v>64.519999999999982</v>
      </c>
      <c r="K12" s="361">
        <v>3.7546991934263654E-2</v>
      </c>
      <c r="L12" s="375">
        <v>64.519999999999982</v>
      </c>
      <c r="M12" s="30">
        <v>42790</v>
      </c>
      <c r="N12" s="372" t="str">
        <f>HYPERLINK("http://finance.yahoo.com/q?s=" &amp; E12, "Link")</f>
        <v>Link</v>
      </c>
      <c r="O12" s="371">
        <v>2.7799999999999998E-2</v>
      </c>
      <c r="P12" s="371">
        <v>6.6E-3</v>
      </c>
      <c r="Q12" s="152"/>
      <c r="R12" s="49"/>
      <c r="S12" s="49"/>
      <c r="T12" s="49"/>
    </row>
    <row r="13" spans="1:21" ht="21.95" customHeight="1" x14ac:dyDescent="0.25">
      <c r="A13" s="51"/>
      <c r="B13" s="51"/>
      <c r="C13" s="52"/>
      <c r="E13" s="23" t="s">
        <v>394</v>
      </c>
      <c r="F13" s="248">
        <v>65.790000000000006</v>
      </c>
      <c r="G13" s="248">
        <v>64.680000000000007</v>
      </c>
      <c r="H13" s="336">
        <v>30</v>
      </c>
      <c r="I13" s="49">
        <v>1940.4</v>
      </c>
      <c r="J13" s="375">
        <v>33.300000000000182</v>
      </c>
      <c r="K13" s="361">
        <v>1.7161410018552866E-2</v>
      </c>
      <c r="L13" s="375">
        <v>33.300000000000182</v>
      </c>
      <c r="M13">
        <v>30</v>
      </c>
      <c r="N13" s="372" t="str">
        <f>HYPERLINK("http://finance.yahoo.com/q?s=" &amp; E13, "Link")</f>
        <v>Link</v>
      </c>
      <c r="O13" s="371">
        <v>3.6499999999999998E-2</v>
      </c>
      <c r="P13" s="371">
        <v>8.9999999999999993E-3</v>
      </c>
      <c r="Q13" s="152"/>
      <c r="S13" s="49"/>
      <c r="T13" s="49"/>
    </row>
    <row r="14" spans="1:21" ht="21.95" customHeight="1" x14ac:dyDescent="0.25">
      <c r="A14" s="51"/>
      <c r="B14" s="51"/>
      <c r="C14" s="52"/>
      <c r="E14" s="23" t="s">
        <v>34</v>
      </c>
      <c r="F14" s="248">
        <v>23.35</v>
      </c>
      <c r="G14" s="248">
        <v>23.148890322580645</v>
      </c>
      <c r="H14" s="50">
        <v>1550</v>
      </c>
      <c r="I14" s="49">
        <v>35880.78</v>
      </c>
      <c r="J14" s="375">
        <v>311.72000000000116</v>
      </c>
      <c r="K14" s="361">
        <v>8.6876595213371353E-3</v>
      </c>
      <c r="L14" s="49">
        <v>12487.217000000092</v>
      </c>
      <c r="M14">
        <v>150</v>
      </c>
      <c r="N14" s="372" t="str">
        <f>HYPERLINK("http://finance.yahoo.com/q?s=" &amp; E14, "Link")</f>
        <v>Link</v>
      </c>
      <c r="O14" s="361">
        <v>0</v>
      </c>
      <c r="P14" s="361">
        <v>1.61E-2</v>
      </c>
      <c r="Q14" s="152"/>
      <c r="S14" s="49"/>
    </row>
    <row r="15" spans="1:21" ht="21.95" customHeight="1" x14ac:dyDescent="0.25">
      <c r="A15" s="52"/>
      <c r="B15" s="51"/>
      <c r="C15" s="52"/>
      <c r="E15" s="23" t="s">
        <v>229</v>
      </c>
      <c r="F15" s="248">
        <v>34.11</v>
      </c>
      <c r="G15" s="248">
        <v>33.936666666666667</v>
      </c>
      <c r="H15" s="336">
        <v>150</v>
      </c>
      <c r="I15" s="49">
        <v>5090.5</v>
      </c>
      <c r="J15" s="375">
        <v>26</v>
      </c>
      <c r="K15" s="361">
        <v>5.1075532855318342E-3</v>
      </c>
      <c r="L15" s="375">
        <v>3336.4699999999957</v>
      </c>
      <c r="M15">
        <v>100</v>
      </c>
      <c r="N15" s="372" t="str">
        <f>HYPERLINK("http://finance.yahoo.com/q?s=" &amp; E15, "Link")</f>
        <v>Link</v>
      </c>
      <c r="O15" s="371">
        <v>3.3500000000000002E-2</v>
      </c>
      <c r="P15" s="371">
        <v>1.7600000000000001E-2</v>
      </c>
      <c r="Q15" s="448"/>
      <c r="R15" s="49"/>
      <c r="S15" s="49"/>
    </row>
    <row r="16" spans="1:21" ht="21.95" customHeight="1" x14ac:dyDescent="0.25">
      <c r="A16" s="51"/>
      <c r="B16" s="51"/>
      <c r="C16" s="52"/>
      <c r="E16" s="23" t="s">
        <v>199</v>
      </c>
      <c r="F16" s="248">
        <v>34.01</v>
      </c>
      <c r="G16" s="248">
        <v>33.847874999999995</v>
      </c>
      <c r="H16" s="50">
        <v>400</v>
      </c>
      <c r="I16" s="49">
        <v>13539.149999999998</v>
      </c>
      <c r="J16" s="375">
        <v>64.850000000002183</v>
      </c>
      <c r="K16" s="361">
        <v>4.7898132452924508E-3</v>
      </c>
      <c r="L16" s="49">
        <v>1812.8199999999961</v>
      </c>
      <c r="M16">
        <v>200</v>
      </c>
      <c r="N16" s="372" t="str">
        <f>HYPERLINK("http://finance.yahoo.com/q?s=" &amp; E16, "Link")</f>
        <v>Link</v>
      </c>
      <c r="O16" s="361">
        <v>1.43E-2</v>
      </c>
      <c r="P16" s="361">
        <v>2.0999999999999999E-3</v>
      </c>
      <c r="S16" s="49"/>
    </row>
    <row r="17" spans="1:22" ht="21.95" customHeight="1" x14ac:dyDescent="0.25">
      <c r="A17" s="52"/>
      <c r="B17" s="52"/>
      <c r="C17" s="52"/>
      <c r="E17" s="23" t="s">
        <v>10</v>
      </c>
      <c r="F17" s="248">
        <v>36.21</v>
      </c>
      <c r="G17" s="248">
        <v>36.21</v>
      </c>
      <c r="H17" s="50">
        <v>0</v>
      </c>
      <c r="I17" s="49">
        <v>0</v>
      </c>
      <c r="J17" s="375">
        <v>0</v>
      </c>
      <c r="K17" s="361">
        <v>0</v>
      </c>
      <c r="L17" s="49">
        <v>1128.3800000000047</v>
      </c>
      <c r="M17">
        <v>0</v>
      </c>
      <c r="N17" s="372" t="str">
        <f>HYPERLINK("http://finance.yahoo.com/q?s=" &amp; E17, "Link")</f>
        <v>Link</v>
      </c>
      <c r="O17" s="361">
        <v>1.2500000000000001E-2</v>
      </c>
      <c r="P17" s="361">
        <v>-6.8999999999999999E-3</v>
      </c>
      <c r="Q17" s="152"/>
      <c r="R17" s="49"/>
      <c r="S17" s="49"/>
    </row>
    <row r="18" spans="1:22" ht="21.95" customHeight="1" x14ac:dyDescent="0.25">
      <c r="A18" s="51"/>
      <c r="B18" s="51"/>
      <c r="C18" s="52"/>
      <c r="E18" s="23" t="s">
        <v>206</v>
      </c>
      <c r="F18" s="248">
        <v>135.72</v>
      </c>
      <c r="G18" s="248">
        <v>135.72</v>
      </c>
      <c r="H18" s="336">
        <v>0</v>
      </c>
      <c r="I18" s="49">
        <v>0</v>
      </c>
      <c r="J18" s="375">
        <v>0</v>
      </c>
      <c r="K18" s="361">
        <v>0</v>
      </c>
      <c r="L18" s="375">
        <v>363.09999999999945</v>
      </c>
      <c r="M18">
        <v>0</v>
      </c>
      <c r="N18" s="372" t="str">
        <f>HYPERLINK("http://finance.yahoo.com/q?s=" &amp; E18, "Link")</f>
        <v>Link</v>
      </c>
      <c r="O18" s="371">
        <v>1.7299999999999999E-2</v>
      </c>
      <c r="P18" s="371">
        <v>2.8E-3</v>
      </c>
    </row>
    <row r="19" spans="1:22" ht="21.95" customHeight="1" x14ac:dyDescent="0.25">
      <c r="A19" s="51"/>
      <c r="B19" s="51"/>
      <c r="C19" s="52"/>
      <c r="E19" s="23" t="s">
        <v>261</v>
      </c>
      <c r="F19" s="248">
        <v>62.34</v>
      </c>
      <c r="G19" s="248">
        <v>62.34</v>
      </c>
      <c r="H19" s="336">
        <v>0</v>
      </c>
      <c r="I19" s="49">
        <v>0</v>
      </c>
      <c r="J19" s="375">
        <v>0</v>
      </c>
      <c r="K19" s="361">
        <v>0</v>
      </c>
      <c r="L19" s="375">
        <v>92.650000000000091</v>
      </c>
      <c r="M19">
        <v>0</v>
      </c>
      <c r="N19" s="372" t="str">
        <f>HYPERLINK("http://finance.yahoo.com/q?s=" &amp; E19, "Link")</f>
        <v>Link</v>
      </c>
      <c r="O19" s="371">
        <v>0</v>
      </c>
      <c r="P19" s="371">
        <v>-2.9600000000000001E-2</v>
      </c>
      <c r="Q19" s="152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8">
        <v>80.44</v>
      </c>
      <c r="G20" s="248">
        <v>80.44</v>
      </c>
      <c r="H20" s="336">
        <v>0</v>
      </c>
      <c r="I20" s="49">
        <v>0</v>
      </c>
      <c r="J20" s="375">
        <v>0</v>
      </c>
      <c r="K20" s="361">
        <v>0</v>
      </c>
      <c r="L20" s="375">
        <v>523.61999999999898</v>
      </c>
      <c r="M20">
        <v>0</v>
      </c>
      <c r="N20" s="372" t="str">
        <f>HYPERLINK("http://finance.yahoo.com/q?s=" &amp; E20, "Link")</f>
        <v>Link</v>
      </c>
      <c r="O20" s="371">
        <v>1.67E-2</v>
      </c>
      <c r="P20" s="371">
        <v>-4.4999999999999997E-3</v>
      </c>
      <c r="R20" s="49"/>
    </row>
    <row r="21" spans="1:22" ht="21.95" customHeight="1" x14ac:dyDescent="0.25">
      <c r="A21" s="52"/>
      <c r="B21" s="52"/>
      <c r="C21" s="52"/>
      <c r="E21" s="23" t="s">
        <v>33</v>
      </c>
      <c r="F21" s="248">
        <v>210.41</v>
      </c>
      <c r="G21" s="248">
        <v>210.41</v>
      </c>
      <c r="H21" s="336">
        <v>0</v>
      </c>
      <c r="I21" s="49">
        <v>0</v>
      </c>
      <c r="J21" s="375">
        <v>0</v>
      </c>
      <c r="K21" s="361">
        <v>0</v>
      </c>
      <c r="L21" s="375">
        <v>780.73999999999796</v>
      </c>
      <c r="M21">
        <v>0</v>
      </c>
      <c r="N21" s="372" t="str">
        <f>HYPERLINK("http://finance.yahoo.com/q?s=" &amp; E21, "Link")</f>
        <v>Link</v>
      </c>
      <c r="O21" s="371">
        <v>1.9900000000000001E-2</v>
      </c>
      <c r="P21" s="371">
        <v>1.0699999999999999E-2</v>
      </c>
      <c r="Q21" s="49"/>
      <c r="R21" s="49"/>
      <c r="T21" s="49"/>
      <c r="V21" s="49"/>
    </row>
    <row r="22" spans="1:22" ht="21.95" customHeight="1" x14ac:dyDescent="0.25">
      <c r="A22" s="52"/>
      <c r="B22" s="52"/>
      <c r="C22" s="52"/>
      <c r="E22" s="23" t="s">
        <v>231</v>
      </c>
      <c r="F22" s="248">
        <v>79.709999999999994</v>
      </c>
      <c r="G22" s="248">
        <v>79.709999999999994</v>
      </c>
      <c r="H22" s="336">
        <v>0</v>
      </c>
      <c r="I22" s="49">
        <v>0</v>
      </c>
      <c r="J22" s="375">
        <v>0</v>
      </c>
      <c r="K22" s="361">
        <v>0</v>
      </c>
      <c r="L22" s="375">
        <v>231.53999999999996</v>
      </c>
      <c r="M22">
        <v>0</v>
      </c>
      <c r="N22" s="372" t="str">
        <f>HYPERLINK("http://finance.yahoo.com/q?s=" &amp; E22, "Link")</f>
        <v>Link</v>
      </c>
      <c r="O22" s="371">
        <v>1.6299999999999999E-2</v>
      </c>
      <c r="P22" s="371">
        <v>2.5000000000000001E-3</v>
      </c>
      <c r="Q22" s="49"/>
      <c r="S22" s="49"/>
    </row>
    <row r="23" spans="1:22" ht="21.95" customHeight="1" x14ac:dyDescent="0.25">
      <c r="A23" s="61"/>
      <c r="B23" s="62"/>
      <c r="C23" s="61"/>
      <c r="E23" s="23" t="s">
        <v>62</v>
      </c>
      <c r="F23" s="248">
        <v>288.94</v>
      </c>
      <c r="G23" s="248">
        <v>288.94</v>
      </c>
      <c r="H23" s="50">
        <v>0</v>
      </c>
      <c r="I23" s="49">
        <v>0</v>
      </c>
      <c r="J23" s="375">
        <v>0</v>
      </c>
      <c r="K23" s="361">
        <v>0</v>
      </c>
      <c r="L23" s="49">
        <v>1659.3600000000079</v>
      </c>
      <c r="M23">
        <v>0</v>
      </c>
      <c r="N23" s="372" t="str">
        <f>HYPERLINK("http://finance.yahoo.com/q?s=" &amp; E23, "Link")</f>
        <v>Link</v>
      </c>
      <c r="O23" s="361">
        <v>0</v>
      </c>
      <c r="P23" s="361">
        <v>-4.1000000000000003E-3</v>
      </c>
      <c r="Q23" s="152"/>
      <c r="R23" s="49"/>
      <c r="S23" s="49"/>
      <c r="T23" s="49"/>
    </row>
    <row r="24" spans="1:22" ht="21.95" customHeight="1" x14ac:dyDescent="0.25">
      <c r="A24" s="51"/>
      <c r="B24" s="51"/>
      <c r="C24" s="52"/>
      <c r="E24" s="23" t="s">
        <v>342</v>
      </c>
      <c r="F24" s="248">
        <v>35.4</v>
      </c>
      <c r="G24" s="248">
        <v>35.4</v>
      </c>
      <c r="H24" s="50">
        <v>0</v>
      </c>
      <c r="I24" s="49">
        <v>0</v>
      </c>
      <c r="J24" s="375">
        <v>0</v>
      </c>
      <c r="K24" s="361">
        <v>0</v>
      </c>
      <c r="L24" s="49">
        <v>264.92000000000007</v>
      </c>
      <c r="M24">
        <v>0</v>
      </c>
      <c r="N24" s="372" t="str">
        <f>HYPERLINK("http://finance.yahoo.com/q?s=" &amp; E24, "Link")</f>
        <v>Link</v>
      </c>
      <c r="O24" s="361">
        <v>3.4200000000000001E-2</v>
      </c>
      <c r="P24" s="361">
        <v>-1.4E-3</v>
      </c>
      <c r="S24" s="49"/>
    </row>
    <row r="25" spans="1:22" ht="21.95" customHeight="1" x14ac:dyDescent="0.25">
      <c r="A25" s="159"/>
      <c r="B25" s="51"/>
      <c r="C25" s="52"/>
      <c r="E25" s="23" t="s">
        <v>8</v>
      </c>
      <c r="F25" s="248">
        <v>71.66</v>
      </c>
      <c r="G25" s="248">
        <v>71.66</v>
      </c>
      <c r="H25" s="50">
        <v>0</v>
      </c>
      <c r="I25" s="49">
        <v>0</v>
      </c>
      <c r="J25" s="375">
        <v>0</v>
      </c>
      <c r="K25" s="361">
        <v>0</v>
      </c>
      <c r="L25" s="49">
        <v>121.94999999999982</v>
      </c>
      <c r="M25">
        <v>0</v>
      </c>
      <c r="N25" s="372" t="str">
        <f>HYPERLINK("http://finance.yahoo.com/q?s=" &amp; E25, "Link")</f>
        <v>Link</v>
      </c>
      <c r="O25" s="361">
        <v>1.67E-2</v>
      </c>
      <c r="P25" s="361">
        <v>1.4E-3</v>
      </c>
      <c r="R25" s="49"/>
      <c r="S25" s="49"/>
    </row>
    <row r="26" spans="1:22" ht="21.95" customHeight="1" x14ac:dyDescent="0.25">
      <c r="A26" s="52"/>
      <c r="B26" s="52"/>
      <c r="C26" s="52"/>
      <c r="E26" s="23" t="s">
        <v>32</v>
      </c>
      <c r="F26" s="248">
        <v>51.23</v>
      </c>
      <c r="G26" s="248">
        <v>51.23</v>
      </c>
      <c r="H26" s="336">
        <v>0</v>
      </c>
      <c r="I26" s="49">
        <v>0</v>
      </c>
      <c r="J26" s="375">
        <v>0</v>
      </c>
      <c r="K26" s="361">
        <v>0</v>
      </c>
      <c r="L26" s="375">
        <v>1198.4699999999971</v>
      </c>
      <c r="M26">
        <v>0</v>
      </c>
      <c r="N26" s="372" t="str">
        <f>HYPERLINK("http://finance.yahoo.com/q?s=" &amp; E26, "Link")</f>
        <v>Link</v>
      </c>
      <c r="O26" s="371">
        <v>1.6400000000000001E-2</v>
      </c>
      <c r="P26" s="371">
        <v>7.9000000000000008E-3</v>
      </c>
      <c r="Q26" s="49"/>
      <c r="R26" s="49"/>
      <c r="T26" s="49"/>
    </row>
    <row r="27" spans="1:22" ht="21.95" customHeight="1" x14ac:dyDescent="0.25">
      <c r="A27" s="51"/>
      <c r="B27" s="51"/>
      <c r="C27" s="52"/>
      <c r="E27" s="23" t="s">
        <v>281</v>
      </c>
      <c r="F27" s="248">
        <v>77.67</v>
      </c>
      <c r="G27" s="248">
        <v>77.67</v>
      </c>
      <c r="H27" s="336">
        <v>0</v>
      </c>
      <c r="I27" s="49">
        <v>0</v>
      </c>
      <c r="J27" s="375">
        <v>0</v>
      </c>
      <c r="K27" s="361">
        <v>0</v>
      </c>
      <c r="L27" s="375">
        <v>158.29999999999927</v>
      </c>
      <c r="M27">
        <v>0</v>
      </c>
      <c r="N27" s="372" t="str">
        <f>HYPERLINK("http://finance.yahoo.com/q?s=" &amp; E27, "Link")</f>
        <v>Link</v>
      </c>
      <c r="O27" s="371">
        <v>1.2999999999999999E-2</v>
      </c>
      <c r="P27" s="371">
        <v>2.1700000000000001E-2</v>
      </c>
      <c r="Q27" s="152"/>
      <c r="R27" s="49"/>
      <c r="S27" s="49"/>
    </row>
    <row r="28" spans="1:22" ht="21.95" customHeight="1" x14ac:dyDescent="0.25">
      <c r="A28" s="51"/>
      <c r="B28" s="51"/>
      <c r="C28" s="52"/>
      <c r="E28" s="23" t="s">
        <v>63</v>
      </c>
      <c r="F28" s="248">
        <v>110.06</v>
      </c>
      <c r="G28" s="248">
        <v>110.06</v>
      </c>
      <c r="H28" s="50">
        <v>0</v>
      </c>
      <c r="I28" s="49">
        <v>0</v>
      </c>
      <c r="J28" s="375">
        <v>0</v>
      </c>
      <c r="K28" s="361">
        <v>0</v>
      </c>
      <c r="L28" s="49">
        <v>257.30999999999949</v>
      </c>
      <c r="M28">
        <v>0</v>
      </c>
      <c r="N28" s="372" t="str">
        <f>HYPERLINK("http://finance.yahoo.com/q?s=" &amp; E28, "Link")</f>
        <v>Link</v>
      </c>
      <c r="O28" s="361">
        <v>1.43E-2</v>
      </c>
      <c r="P28" s="361">
        <v>-5.8999999999999999E-3</v>
      </c>
      <c r="Q28" s="152"/>
      <c r="R28" s="49"/>
      <c r="S28" s="49"/>
    </row>
    <row r="29" spans="1:22" ht="21.95" customHeight="1" x14ac:dyDescent="0.25">
      <c r="A29" s="51"/>
      <c r="B29" s="51"/>
      <c r="C29" s="52"/>
      <c r="E29" s="23" t="s">
        <v>200</v>
      </c>
      <c r="F29" s="248">
        <v>12.58</v>
      </c>
      <c r="G29" s="248">
        <v>12.58</v>
      </c>
      <c r="H29" s="50">
        <v>0</v>
      </c>
      <c r="I29" s="49">
        <v>0</v>
      </c>
      <c r="J29" s="375">
        <v>0</v>
      </c>
      <c r="K29" s="361">
        <v>0</v>
      </c>
      <c r="L29" s="49">
        <v>251.26000000000022</v>
      </c>
      <c r="M29">
        <v>0</v>
      </c>
      <c r="N29" s="372" t="str">
        <f>HYPERLINK("http://finance.yahoo.com/q?s=" &amp; E29, "Link")</f>
        <v>Link</v>
      </c>
      <c r="O29" s="361">
        <v>4.8000000000000001E-2</v>
      </c>
      <c r="P29" s="361">
        <v>3.2000000000000002E-3</v>
      </c>
      <c r="R29" s="49"/>
      <c r="S29" s="49"/>
    </row>
    <row r="30" spans="1:22" ht="21.95" customHeight="1" x14ac:dyDescent="0.25">
      <c r="A30" s="51"/>
      <c r="B30" s="51"/>
      <c r="C30" s="51"/>
      <c r="E30" s="23" t="s">
        <v>282</v>
      </c>
      <c r="F30" s="248">
        <v>30.35</v>
      </c>
      <c r="G30" s="248">
        <v>30.35</v>
      </c>
      <c r="H30" s="336">
        <v>0</v>
      </c>
      <c r="I30" s="49">
        <v>0</v>
      </c>
      <c r="J30" s="375">
        <v>0</v>
      </c>
      <c r="K30" s="361">
        <v>0</v>
      </c>
      <c r="L30" s="375">
        <v>98.449999999999818</v>
      </c>
      <c r="M30">
        <v>0</v>
      </c>
      <c r="N30" s="372" t="str">
        <f>HYPERLINK("http://finance.yahoo.com/q?s=" &amp; E30, "Link")</f>
        <v>Link</v>
      </c>
      <c r="O30" s="371">
        <v>1.2E-2</v>
      </c>
      <c r="P30" s="371">
        <v>-5.1999999999999998E-3</v>
      </c>
    </row>
    <row r="31" spans="1:22" ht="21.95" customHeight="1" x14ac:dyDescent="0.25">
      <c r="A31" s="61"/>
      <c r="B31" s="62"/>
      <c r="C31" s="61"/>
      <c r="E31" s="23" t="s">
        <v>56</v>
      </c>
      <c r="F31" s="248">
        <v>37.22</v>
      </c>
      <c r="G31" s="248">
        <v>37.22</v>
      </c>
      <c r="H31" s="336">
        <v>0</v>
      </c>
      <c r="I31" s="49">
        <v>0</v>
      </c>
      <c r="J31" s="375">
        <v>0</v>
      </c>
      <c r="K31" s="361">
        <v>0</v>
      </c>
      <c r="L31" s="375">
        <v>36.819999999999709</v>
      </c>
      <c r="M31">
        <v>0</v>
      </c>
      <c r="N31" s="372" t="str">
        <f>HYPERLINK("http://finance.yahoo.com/q?s=" &amp; E31, "Link")</f>
        <v>Link</v>
      </c>
      <c r="O31" s="371">
        <v>4.3200000000000002E-2</v>
      </c>
      <c r="P31" s="371">
        <v>5.1000000000000004E-3</v>
      </c>
      <c r="R31" s="49"/>
    </row>
    <row r="32" spans="1:22" ht="21.95" customHeight="1" x14ac:dyDescent="0.25">
      <c r="A32" s="52"/>
      <c r="B32" s="52"/>
      <c r="C32" s="52"/>
      <c r="E32" s="23" t="s">
        <v>22</v>
      </c>
      <c r="F32" s="248">
        <v>51.75</v>
      </c>
      <c r="G32" s="248">
        <v>51.75</v>
      </c>
      <c r="H32" s="336">
        <v>0</v>
      </c>
      <c r="I32" s="49">
        <v>0</v>
      </c>
      <c r="J32" s="375">
        <v>0</v>
      </c>
      <c r="K32" s="361">
        <v>0</v>
      </c>
      <c r="L32" s="375">
        <v>3178.8000000000466</v>
      </c>
      <c r="M32">
        <v>0</v>
      </c>
      <c r="N32" s="372" t="str">
        <f>HYPERLINK("http://finance.yahoo.com/q?s=" &amp; E32, "Link")</f>
        <v>Link</v>
      </c>
      <c r="O32" s="371">
        <v>1.9E-2</v>
      </c>
      <c r="P32" s="371">
        <v>8.8000000000000005E-3</v>
      </c>
      <c r="R32" s="49"/>
      <c r="T32" s="49"/>
    </row>
    <row r="33" spans="1:20" ht="21.95" customHeight="1" x14ac:dyDescent="0.25">
      <c r="A33" s="52"/>
      <c r="B33" s="52"/>
      <c r="C33" s="52"/>
      <c r="E33" s="23" t="s">
        <v>27</v>
      </c>
      <c r="F33" s="248">
        <v>36.479999999999997</v>
      </c>
      <c r="G33" s="248">
        <v>36.479999999999997</v>
      </c>
      <c r="H33" s="336">
        <v>0</v>
      </c>
      <c r="I33" s="49">
        <v>0</v>
      </c>
      <c r="J33" s="375">
        <v>0</v>
      </c>
      <c r="K33" s="361">
        <v>0</v>
      </c>
      <c r="L33" s="375">
        <v>1407.5400000000009</v>
      </c>
      <c r="M33">
        <v>0</v>
      </c>
      <c r="N33" s="372" t="str">
        <f>HYPERLINK("http://finance.yahoo.com/q?s=" &amp; E33, "Link")</f>
        <v>Link</v>
      </c>
      <c r="O33" s="371">
        <v>2.9399999999999999E-2</v>
      </c>
      <c r="P33" s="371">
        <v>1.9E-3</v>
      </c>
      <c r="R33" s="49"/>
      <c r="S33" s="49"/>
    </row>
    <row r="34" spans="1:20" ht="21.95" customHeight="1" x14ac:dyDescent="0.25">
      <c r="A34" s="51"/>
      <c r="B34" s="52"/>
      <c r="C34" s="52"/>
      <c r="E34" s="23" t="s">
        <v>174</v>
      </c>
      <c r="F34" s="248">
        <v>52.15</v>
      </c>
      <c r="G34" s="248">
        <v>52.15</v>
      </c>
      <c r="H34" s="336">
        <v>0</v>
      </c>
      <c r="I34" s="49">
        <v>0</v>
      </c>
      <c r="J34" s="375">
        <v>0</v>
      </c>
      <c r="K34" s="361">
        <v>0</v>
      </c>
      <c r="L34" s="375">
        <v>119.92000000000053</v>
      </c>
      <c r="M34">
        <v>0</v>
      </c>
      <c r="N34" s="372" t="str">
        <f>HYPERLINK("http://finance.yahoo.com/q?s=" &amp; E34, "Link")</f>
        <v>Link</v>
      </c>
      <c r="O34" s="371">
        <v>3.5000000000000003E-2</v>
      </c>
      <c r="P34" s="371">
        <v>-2.3E-2</v>
      </c>
      <c r="Q34" s="152"/>
      <c r="R34" s="49"/>
    </row>
    <row r="35" spans="1:20" ht="21.95" customHeight="1" x14ac:dyDescent="0.25">
      <c r="A35" s="51"/>
      <c r="B35" s="51"/>
      <c r="C35" s="52"/>
      <c r="E35" s="23" t="s">
        <v>15</v>
      </c>
      <c r="F35" s="248">
        <v>23.19</v>
      </c>
      <c r="G35" s="248">
        <v>23.19</v>
      </c>
      <c r="H35" s="336">
        <v>0</v>
      </c>
      <c r="I35" s="49">
        <v>0</v>
      </c>
      <c r="J35" s="375">
        <v>0</v>
      </c>
      <c r="K35" s="361">
        <v>0</v>
      </c>
      <c r="L35" s="375">
        <v>155.90000000000146</v>
      </c>
      <c r="M35">
        <v>0</v>
      </c>
      <c r="N35" s="372" t="str">
        <f>HYPERLINK("http://finance.yahoo.com/q?s=" &amp; E35, "Link")</f>
        <v>Link</v>
      </c>
      <c r="O35" s="371">
        <v>0</v>
      </c>
      <c r="P35" s="371">
        <v>2.7900000000000001E-2</v>
      </c>
      <c r="Q35" s="152"/>
    </row>
    <row r="36" spans="1:20" ht="21.95" customHeight="1" x14ac:dyDescent="0.25">
      <c r="A36" s="51"/>
      <c r="B36" s="51"/>
      <c r="C36" s="52"/>
      <c r="E36" s="23" t="s">
        <v>36</v>
      </c>
      <c r="F36" s="248">
        <v>57.32</v>
      </c>
      <c r="G36" s="248">
        <v>57.32</v>
      </c>
      <c r="H36" s="336">
        <v>0</v>
      </c>
      <c r="I36" s="49">
        <v>0</v>
      </c>
      <c r="J36" s="375">
        <v>0</v>
      </c>
      <c r="K36" s="361">
        <v>0</v>
      </c>
      <c r="L36" s="375">
        <v>117.73999999999978</v>
      </c>
      <c r="M36">
        <v>0</v>
      </c>
      <c r="N36" s="372" t="str">
        <f>HYPERLINK("http://finance.yahoo.com/q?s=" &amp; E36, "Link")</f>
        <v>Link</v>
      </c>
      <c r="O36" s="371">
        <v>7.3000000000000001E-3</v>
      </c>
      <c r="P36" s="371">
        <v>1.7399999999999999E-2</v>
      </c>
    </row>
    <row r="37" spans="1:20" ht="21.95" customHeight="1" x14ac:dyDescent="0.25">
      <c r="A37" s="51"/>
      <c r="B37" s="52"/>
      <c r="C37" s="52"/>
      <c r="E37" s="23" t="s">
        <v>207</v>
      </c>
      <c r="F37" s="248">
        <v>42.05</v>
      </c>
      <c r="G37" s="248">
        <v>42.05</v>
      </c>
      <c r="H37" s="336">
        <v>0</v>
      </c>
      <c r="I37" s="49">
        <v>0</v>
      </c>
      <c r="J37" s="375">
        <v>0</v>
      </c>
      <c r="K37" s="361">
        <v>0</v>
      </c>
      <c r="L37" s="375">
        <v>439.77999999999975</v>
      </c>
      <c r="M37">
        <v>0</v>
      </c>
      <c r="N37" s="372" t="str">
        <f>HYPERLINK("http://finance.yahoo.com/q?s=" &amp; E37, "Link")</f>
        <v>Link</v>
      </c>
      <c r="O37" s="371">
        <v>0</v>
      </c>
      <c r="P37" s="371">
        <v>1.1999999999999999E-3</v>
      </c>
      <c r="Q37" s="152"/>
    </row>
    <row r="38" spans="1:20" ht="21.95" customHeight="1" x14ac:dyDescent="0.25">
      <c r="A38" s="51"/>
      <c r="B38" s="52"/>
      <c r="C38" s="52"/>
      <c r="E38" s="23" t="s">
        <v>283</v>
      </c>
      <c r="F38" s="248">
        <v>47.69</v>
      </c>
      <c r="G38" s="248">
        <v>47.69</v>
      </c>
      <c r="H38" s="336">
        <v>0</v>
      </c>
      <c r="I38" s="49">
        <v>0</v>
      </c>
      <c r="J38" s="375">
        <v>0</v>
      </c>
      <c r="K38" s="361">
        <v>0</v>
      </c>
      <c r="L38" s="375">
        <v>427.92000000000007</v>
      </c>
      <c r="M38">
        <v>0</v>
      </c>
      <c r="N38" s="372" t="str">
        <f>HYPERLINK("http://finance.yahoo.com/q?s=" &amp; E38, "Link")</f>
        <v>Link</v>
      </c>
      <c r="O38" s="371">
        <v>0</v>
      </c>
      <c r="P38" s="371">
        <v>1.2999999999999999E-3</v>
      </c>
      <c r="S38" s="49"/>
    </row>
    <row r="39" spans="1:20" ht="21.95" customHeight="1" x14ac:dyDescent="0.25">
      <c r="A39" s="51"/>
      <c r="B39" s="51"/>
      <c r="C39" s="52"/>
      <c r="E39" s="23" t="s">
        <v>47</v>
      </c>
      <c r="F39" s="248">
        <v>122.78</v>
      </c>
      <c r="G39" s="248">
        <v>122.78</v>
      </c>
      <c r="H39" s="336">
        <v>0</v>
      </c>
      <c r="I39" s="49">
        <v>0</v>
      </c>
      <c r="J39" s="375">
        <v>0</v>
      </c>
      <c r="K39" s="361">
        <v>0</v>
      </c>
      <c r="L39" s="375">
        <v>-168.6200000000008</v>
      </c>
      <c r="M39">
        <v>0</v>
      </c>
      <c r="N39" s="372" t="str">
        <f>HYPERLINK("http://finance.yahoo.com/q?s=" &amp; E39, "Link")</f>
        <v>Link</v>
      </c>
      <c r="O39" s="371">
        <v>2.01E-2</v>
      </c>
      <c r="P39" s="371">
        <v>-1.1999999999999999E-3</v>
      </c>
    </row>
    <row r="40" spans="1:20" ht="21.95" customHeight="1" x14ac:dyDescent="0.25">
      <c r="A40" s="51"/>
      <c r="B40" s="51"/>
      <c r="C40" s="52"/>
      <c r="E40" s="23" t="s">
        <v>176</v>
      </c>
      <c r="F40" s="248">
        <v>46.64</v>
      </c>
      <c r="G40" s="248">
        <v>46.64</v>
      </c>
      <c r="H40" s="336">
        <v>0</v>
      </c>
      <c r="I40" s="49">
        <v>0</v>
      </c>
      <c r="J40" s="375">
        <v>0</v>
      </c>
      <c r="K40" s="361">
        <v>0</v>
      </c>
      <c r="L40" s="375">
        <v>75.019999999999982</v>
      </c>
      <c r="M40">
        <v>0</v>
      </c>
      <c r="N40" s="372" t="str">
        <f>HYPERLINK("http://finance.yahoo.com/q?s=" &amp; E40, "Link")</f>
        <v>Link</v>
      </c>
      <c r="O40" s="371">
        <v>1.6199999999999999E-2</v>
      </c>
      <c r="P40" s="371">
        <v>-5.1000000000000004E-3</v>
      </c>
      <c r="R40" s="49"/>
      <c r="S40" s="49"/>
      <c r="T40" s="49"/>
    </row>
    <row r="41" spans="1:20" ht="21.95" customHeight="1" x14ac:dyDescent="0.25">
      <c r="A41" s="51"/>
      <c r="B41" s="51"/>
      <c r="C41" s="52"/>
      <c r="E41" s="23" t="s">
        <v>177</v>
      </c>
      <c r="F41" s="248">
        <v>235.09</v>
      </c>
      <c r="G41" s="248">
        <v>235.09</v>
      </c>
      <c r="H41" s="50">
        <v>0</v>
      </c>
      <c r="I41" s="49">
        <v>0</v>
      </c>
      <c r="J41" s="375">
        <v>0</v>
      </c>
      <c r="K41" s="361">
        <v>0</v>
      </c>
      <c r="L41" s="49">
        <v>160.82999999999993</v>
      </c>
      <c r="M41">
        <v>0</v>
      </c>
      <c r="N41" s="372" t="str">
        <f>HYPERLINK("http://finance.yahoo.com/q?s=" &amp; E41, "Link")</f>
        <v>Link</v>
      </c>
      <c r="O41" s="361">
        <v>0</v>
      </c>
      <c r="P41" s="361">
        <v>1.6000000000000001E-3</v>
      </c>
    </row>
    <row r="42" spans="1:20" ht="21.95" customHeight="1" x14ac:dyDescent="0.25">
      <c r="A42" s="51"/>
      <c r="B42" s="51"/>
      <c r="C42" s="52"/>
      <c r="E42" s="23" t="s">
        <v>172</v>
      </c>
      <c r="F42" s="248">
        <v>96.35</v>
      </c>
      <c r="G42" s="248">
        <v>96.35</v>
      </c>
      <c r="H42" s="336">
        <v>0</v>
      </c>
      <c r="I42" s="49">
        <v>0</v>
      </c>
      <c r="J42" s="375">
        <v>0</v>
      </c>
      <c r="K42" s="361">
        <v>0</v>
      </c>
      <c r="L42" s="375">
        <v>1368.8999999999978</v>
      </c>
      <c r="M42">
        <v>0</v>
      </c>
      <c r="N42" s="372" t="str">
        <f>HYPERLINK("http://finance.yahoo.com/q?s=" &amp; E42, "Link")</f>
        <v>Link</v>
      </c>
      <c r="O42" s="371">
        <v>1.21E-2</v>
      </c>
      <c r="P42" s="371">
        <v>4.24E-2</v>
      </c>
    </row>
    <row r="43" spans="1:20" ht="21.95" customHeight="1" x14ac:dyDescent="0.25">
      <c r="A43" s="51"/>
      <c r="B43" s="51"/>
      <c r="C43" s="52"/>
      <c r="E43" s="23" t="s">
        <v>375</v>
      </c>
      <c r="F43" s="248">
        <v>35.200000000000003</v>
      </c>
      <c r="G43" s="248">
        <v>35.200000000000003</v>
      </c>
      <c r="H43" s="336">
        <v>0</v>
      </c>
      <c r="I43" s="49">
        <v>0</v>
      </c>
      <c r="J43" s="375">
        <v>-46.489999999999782</v>
      </c>
      <c r="K43" s="361">
        <v>0</v>
      </c>
      <c r="L43" s="375">
        <v>-46.489999999999782</v>
      </c>
      <c r="M43">
        <v>0</v>
      </c>
      <c r="N43" s="372" t="str">
        <f>HYPERLINK("http://finance.yahoo.com/q?s=" &amp; E43, "Link")</f>
        <v>Link</v>
      </c>
      <c r="O43" s="371">
        <v>4.2200000000000001E-2</v>
      </c>
      <c r="P43" s="371">
        <v>-1.7000000000000001E-2</v>
      </c>
    </row>
    <row r="44" spans="1:20" ht="21.95" customHeight="1" x14ac:dyDescent="0.25">
      <c r="A44" s="51"/>
      <c r="B44" s="51"/>
      <c r="C44" s="52"/>
      <c r="E44" s="23" t="s">
        <v>39</v>
      </c>
      <c r="F44" s="248">
        <v>44.5</v>
      </c>
      <c r="G44" s="248">
        <v>44.5</v>
      </c>
      <c r="H44" s="336">
        <v>0</v>
      </c>
      <c r="I44" s="49">
        <v>0</v>
      </c>
      <c r="J44" s="375">
        <v>0</v>
      </c>
      <c r="K44" s="361">
        <v>0</v>
      </c>
      <c r="L44" s="375">
        <v>529.88000000000284</v>
      </c>
      <c r="M44">
        <v>0</v>
      </c>
      <c r="N44" s="372" t="str">
        <f>HYPERLINK("http://finance.yahoo.com/q?s=" &amp; E44, "Link")</f>
        <v>Link</v>
      </c>
      <c r="O44" s="371">
        <v>2.3E-2</v>
      </c>
      <c r="P44" s="371">
        <v>4.7000000000000002E-3</v>
      </c>
      <c r="R44" s="49"/>
      <c r="S44" s="49"/>
      <c r="T44" s="49"/>
    </row>
    <row r="45" spans="1:20" ht="21.95" customHeight="1" x14ac:dyDescent="0.25">
      <c r="A45" s="51"/>
      <c r="B45" s="52"/>
      <c r="C45" s="52"/>
      <c r="E45" s="23" t="s">
        <v>13</v>
      </c>
      <c r="F45" s="248">
        <v>75.959999999999994</v>
      </c>
      <c r="G45" s="248">
        <v>75.959999999999994</v>
      </c>
      <c r="H45" s="336">
        <v>0</v>
      </c>
      <c r="I45" s="49">
        <v>0</v>
      </c>
      <c r="J45" s="375">
        <v>0</v>
      </c>
      <c r="K45" s="361">
        <v>0</v>
      </c>
      <c r="L45" s="375">
        <v>1461.5600000000013</v>
      </c>
      <c r="M45">
        <v>0</v>
      </c>
      <c r="N45" s="372" t="str">
        <f>HYPERLINK("http://finance.yahoo.com/q?s=" &amp; E45, "Link")</f>
        <v>Link</v>
      </c>
      <c r="O45" s="371">
        <v>0</v>
      </c>
      <c r="P45" s="371">
        <v>3.8E-3</v>
      </c>
      <c r="R45" s="49"/>
      <c r="T45" s="49"/>
    </row>
    <row r="46" spans="1:20" ht="21.95" customHeight="1" x14ac:dyDescent="0.25">
      <c r="A46" s="51"/>
      <c r="B46" s="51"/>
      <c r="C46" s="52"/>
      <c r="E46" s="23" t="s">
        <v>51</v>
      </c>
      <c r="F46" s="248">
        <v>157.62</v>
      </c>
      <c r="G46" s="248">
        <v>157.62</v>
      </c>
      <c r="H46" s="336">
        <v>0</v>
      </c>
      <c r="I46" s="49">
        <v>0</v>
      </c>
      <c r="J46" s="375">
        <v>0</v>
      </c>
      <c r="K46" s="361">
        <v>0</v>
      </c>
      <c r="L46" s="375">
        <v>176.70000000000073</v>
      </c>
      <c r="M46">
        <v>0</v>
      </c>
      <c r="N46" s="372" t="str">
        <f>HYPERLINK("http://finance.yahoo.com/q?s=" &amp; E46, "Link")</f>
        <v>Link</v>
      </c>
      <c r="O46" s="371">
        <v>1.5599999999999999E-2</v>
      </c>
      <c r="P46" s="371">
        <v>-3.6799999999999999E-2</v>
      </c>
      <c r="Q46" s="49"/>
      <c r="R46" s="49"/>
    </row>
    <row r="47" spans="1:20" ht="21.95" customHeight="1" x14ac:dyDescent="0.25">
      <c r="A47" s="51"/>
      <c r="B47" s="51"/>
      <c r="C47" s="52"/>
      <c r="E47" s="23" t="s">
        <v>42</v>
      </c>
      <c r="F47" s="248">
        <v>109.82</v>
      </c>
      <c r="G47" s="248">
        <v>109.82</v>
      </c>
      <c r="H47" s="50">
        <v>0</v>
      </c>
      <c r="I47" s="49">
        <v>0</v>
      </c>
      <c r="J47" s="375">
        <v>0</v>
      </c>
      <c r="K47" s="361">
        <v>0</v>
      </c>
      <c r="L47" s="49">
        <v>128.08999999999833</v>
      </c>
      <c r="M47">
        <v>0</v>
      </c>
      <c r="N47" s="372" t="str">
        <f>HYPERLINK("http://finance.yahoo.com/q?s=" &amp; E47, "Link")</f>
        <v>Link</v>
      </c>
      <c r="O47" s="361">
        <v>2.01E-2</v>
      </c>
      <c r="P47" s="361">
        <v>3.8999999999999998E-3</v>
      </c>
      <c r="R47" s="49"/>
      <c r="S47" s="49"/>
    </row>
    <row r="48" spans="1:20" ht="21.95" customHeight="1" x14ac:dyDescent="0.25">
      <c r="A48" s="51"/>
      <c r="B48" s="51"/>
      <c r="C48" s="52"/>
      <c r="E48" s="23" t="s">
        <v>54</v>
      </c>
      <c r="F48" s="248">
        <v>112.15</v>
      </c>
      <c r="G48" s="248">
        <v>112.15</v>
      </c>
      <c r="H48" s="336">
        <v>0</v>
      </c>
      <c r="I48" s="49">
        <v>0</v>
      </c>
      <c r="J48" s="375">
        <v>0</v>
      </c>
      <c r="K48" s="361">
        <v>0</v>
      </c>
      <c r="L48" s="375">
        <v>114.84999999999991</v>
      </c>
      <c r="M48">
        <v>0</v>
      </c>
      <c r="N48" s="372" t="str">
        <f>HYPERLINK("http://finance.yahoo.com/q?s=" &amp; E48, "Link")</f>
        <v>Link</v>
      </c>
      <c r="O48" s="371">
        <v>2.3800000000000002E-2</v>
      </c>
      <c r="P48" s="371">
        <v>6.9999999999999999E-4</v>
      </c>
    </row>
    <row r="49" spans="1:22" ht="21.95" customHeight="1" x14ac:dyDescent="0.25">
      <c r="A49" s="51"/>
      <c r="B49" s="51"/>
      <c r="C49" s="52"/>
      <c r="E49" s="23" t="s">
        <v>230</v>
      </c>
      <c r="F49" s="248">
        <v>49.91</v>
      </c>
      <c r="G49" s="248">
        <v>49.91</v>
      </c>
      <c r="H49" s="336">
        <v>0</v>
      </c>
      <c r="I49" s="49">
        <v>0</v>
      </c>
      <c r="J49" s="375">
        <v>0</v>
      </c>
      <c r="K49" s="361">
        <v>0</v>
      </c>
      <c r="L49" s="375">
        <v>257.64999999999964</v>
      </c>
      <c r="M49">
        <v>0</v>
      </c>
      <c r="N49" s="372" t="str">
        <f>HYPERLINK("http://finance.yahoo.com/q?s=" &amp; E49, "Link")</f>
        <v>Link</v>
      </c>
      <c r="O49" s="371">
        <v>0</v>
      </c>
      <c r="P49" s="371">
        <v>-3.5999999999999999E-3</v>
      </c>
      <c r="Q49" s="49"/>
      <c r="R49" s="49"/>
      <c r="S49" s="49"/>
      <c r="T49" s="359"/>
      <c r="U49" s="359"/>
    </row>
    <row r="50" spans="1:22" ht="21.95" customHeight="1" x14ac:dyDescent="0.25">
      <c r="A50" s="52"/>
      <c r="B50" s="52"/>
      <c r="C50" s="52"/>
      <c r="E50" s="23" t="s">
        <v>53</v>
      </c>
      <c r="F50" s="248">
        <v>70.38</v>
      </c>
      <c r="G50" s="248">
        <v>70.38</v>
      </c>
      <c r="H50" s="336">
        <v>0</v>
      </c>
      <c r="I50" s="49">
        <v>0</v>
      </c>
      <c r="J50" s="375">
        <v>0</v>
      </c>
      <c r="K50" s="361">
        <v>0</v>
      </c>
      <c r="L50" s="375">
        <v>33.940000000000055</v>
      </c>
      <c r="M50">
        <v>0</v>
      </c>
      <c r="N50" s="372" t="str">
        <f>HYPERLINK("http://finance.yahoo.com/q?s=" &amp; E50, "Link")</f>
        <v>Link</v>
      </c>
      <c r="O50" s="371">
        <v>7.1000000000000004E-3</v>
      </c>
      <c r="P50" s="371">
        <v>2.3999999999999998E-3</v>
      </c>
      <c r="T50" s="49"/>
    </row>
    <row r="51" spans="1:22" ht="21.95" customHeight="1" x14ac:dyDescent="0.25">
      <c r="A51" s="51"/>
      <c r="B51" s="51"/>
      <c r="C51" s="52"/>
      <c r="E51" s="23" t="s">
        <v>329</v>
      </c>
      <c r="F51" s="248">
        <v>89.74</v>
      </c>
      <c r="G51" s="248">
        <v>90.16</v>
      </c>
      <c r="H51" s="50">
        <v>80</v>
      </c>
      <c r="I51" s="49">
        <v>7212.7999999999993</v>
      </c>
      <c r="J51" s="375">
        <v>-33.599999999999454</v>
      </c>
      <c r="K51" s="361">
        <v>-4.6583850931677211E-3</v>
      </c>
      <c r="L51" s="49">
        <v>504.32000000000062</v>
      </c>
      <c r="M51" s="30">
        <v>42800</v>
      </c>
      <c r="N51" s="372" t="str">
        <f>HYPERLINK("http://finance.yahoo.com/q?s=" &amp; E51, "Link")</f>
        <v>Link</v>
      </c>
      <c r="O51" s="361">
        <v>0</v>
      </c>
      <c r="P51" s="361">
        <v>-2.0999999999999999E-3</v>
      </c>
      <c r="Q51" s="448"/>
      <c r="R51" s="49"/>
      <c r="S51" s="49"/>
      <c r="T51" s="49"/>
    </row>
    <row r="52" spans="1:22" ht="21.95" customHeight="1" x14ac:dyDescent="0.25">
      <c r="A52" s="51"/>
      <c r="B52" s="51"/>
      <c r="C52" s="52"/>
      <c r="E52" s="23" t="s">
        <v>291</v>
      </c>
      <c r="F52" s="248">
        <v>79.69</v>
      </c>
      <c r="G52" s="248">
        <v>80.347055555555571</v>
      </c>
      <c r="H52" s="336">
        <v>180</v>
      </c>
      <c r="I52" s="49">
        <v>14462.470000000003</v>
      </c>
      <c r="J52" s="375">
        <v>-118.27000000000407</v>
      </c>
      <c r="K52" s="361">
        <v>-8.1777179140218158E-3</v>
      </c>
      <c r="L52" s="375">
        <v>-118.27000000000407</v>
      </c>
      <c r="M52">
        <v>40</v>
      </c>
      <c r="N52" s="372" t="str">
        <f>HYPERLINK("http://finance.yahoo.com/q?s=" &amp; E52, "Link")</f>
        <v>Link</v>
      </c>
      <c r="O52" s="371">
        <v>2.5499999999999998E-2</v>
      </c>
      <c r="P52" s="371">
        <v>3.0000000000000001E-3</v>
      </c>
    </row>
    <row r="53" spans="1:22" ht="21.95" customHeight="1" x14ac:dyDescent="0.25">
      <c r="A53" s="159"/>
      <c r="B53" s="51"/>
      <c r="C53" s="52"/>
      <c r="E53" s="23" t="s">
        <v>9</v>
      </c>
      <c r="F53" s="248">
        <v>3.29</v>
      </c>
      <c r="G53" s="248">
        <v>3.3616149999999996</v>
      </c>
      <c r="H53" s="336">
        <v>2000</v>
      </c>
      <c r="I53" s="49">
        <v>6723.23</v>
      </c>
      <c r="J53" s="375">
        <v>-143.22999999999956</v>
      </c>
      <c r="K53" s="361">
        <v>-2.1303748347148484E-2</v>
      </c>
      <c r="L53" s="375">
        <v>291.70000000000073</v>
      </c>
      <c r="M53">
        <v>1100</v>
      </c>
      <c r="N53" s="372" t="str">
        <f>HYPERLINK("http://finance.yahoo.com/q?s=" &amp; E53, "Link")</f>
        <v>Link</v>
      </c>
      <c r="O53" s="371">
        <v>0.12690000000000001</v>
      </c>
      <c r="P53" s="371">
        <v>0</v>
      </c>
      <c r="Q53" s="49"/>
      <c r="R53" s="49"/>
      <c r="S53" s="49"/>
      <c r="T53" s="49"/>
    </row>
    <row r="54" spans="1:22" ht="21.95" customHeight="1" x14ac:dyDescent="0.25">
      <c r="A54" s="51"/>
      <c r="B54" s="51"/>
      <c r="C54" s="52"/>
      <c r="E54" s="23" t="s">
        <v>173</v>
      </c>
      <c r="F54" s="248">
        <v>59.23</v>
      </c>
      <c r="G54" s="248">
        <v>61.913333333333334</v>
      </c>
      <c r="H54" s="336">
        <v>75</v>
      </c>
      <c r="I54" s="49">
        <v>4643.5</v>
      </c>
      <c r="J54" s="375">
        <v>-201.25</v>
      </c>
      <c r="K54" s="361">
        <v>-4.3340152901905953E-2</v>
      </c>
      <c r="L54" s="375">
        <v>-151.30000000000018</v>
      </c>
      <c r="M54">
        <v>50</v>
      </c>
      <c r="N54" s="372" t="str">
        <f>HYPERLINK("http://finance.yahoo.com/q?s=" &amp; E54, "Link")</f>
        <v>Link</v>
      </c>
      <c r="O54" s="371">
        <v>3.0599999999999999E-2</v>
      </c>
      <c r="P54" s="371">
        <v>-3.7499999999999999E-2</v>
      </c>
      <c r="Q54" s="448"/>
      <c r="R54" s="49"/>
      <c r="S54" s="49"/>
      <c r="V54" s="49"/>
    </row>
    <row r="55" spans="1:22" ht="21.95" customHeight="1" x14ac:dyDescent="0.25">
      <c r="A55" s="52"/>
      <c r="B55" s="159"/>
      <c r="C55" s="337"/>
      <c r="E55" s="23" t="s">
        <v>218</v>
      </c>
      <c r="F55" s="248">
        <v>73.91</v>
      </c>
      <c r="G55" s="248">
        <v>77.329599999999999</v>
      </c>
      <c r="H55" s="336">
        <v>125</v>
      </c>
      <c r="I55" s="49">
        <v>9666.2000000000007</v>
      </c>
      <c r="J55" s="375">
        <v>-427.45000000000073</v>
      </c>
      <c r="K55" s="361">
        <v>-4.4221100328981432E-2</v>
      </c>
      <c r="L55" s="375">
        <v>248.5</v>
      </c>
      <c r="M55">
        <v>50</v>
      </c>
      <c r="N55" s="372" t="str">
        <f>HYPERLINK("http://finance.yahoo.com/q?s=" &amp; E55, "Link")</f>
        <v>Link</v>
      </c>
      <c r="O55" s="371">
        <v>1.43E-2</v>
      </c>
      <c r="P55" s="371">
        <v>5.8999999999999999E-3</v>
      </c>
      <c r="Q55" s="152"/>
      <c r="R55" s="49"/>
      <c r="S55" s="49"/>
      <c r="T55" s="49"/>
    </row>
    <row r="56" spans="1:22" ht="21.95" customHeight="1" x14ac:dyDescent="0.25">
      <c r="A56" s="51"/>
      <c r="B56" s="51"/>
      <c r="C56" s="52"/>
      <c r="E56" s="23" t="s">
        <v>369</v>
      </c>
      <c r="F56" s="248">
        <v>19.22</v>
      </c>
      <c r="G56" s="248">
        <v>20.322750000000003</v>
      </c>
      <c r="H56" s="336">
        <v>600</v>
      </c>
      <c r="I56" s="49">
        <v>12193.650000000001</v>
      </c>
      <c r="J56" s="375">
        <v>-661.65000000000146</v>
      </c>
      <c r="K56" s="361">
        <v>-5.4261849405223397E-2</v>
      </c>
      <c r="L56" s="375">
        <v>-316.67000000000098</v>
      </c>
      <c r="M56">
        <v>400</v>
      </c>
      <c r="N56" s="372" t="str">
        <f>HYPERLINK("http://finance.yahoo.com/q?s=" &amp; E56, "Link")</f>
        <v>Link</v>
      </c>
      <c r="O56" s="371">
        <v>0</v>
      </c>
      <c r="P56" s="371">
        <v>-9.2999999999999992E-3</v>
      </c>
      <c r="R56" s="49"/>
      <c r="S56" s="49"/>
    </row>
    <row r="57" spans="1:22" ht="21.95" customHeight="1" x14ac:dyDescent="0.25">
      <c r="A57" s="51"/>
      <c r="B57" s="51"/>
      <c r="C57" s="52"/>
      <c r="E57" s="23" t="s">
        <v>55</v>
      </c>
      <c r="F57" s="248">
        <v>69.849999999999994</v>
      </c>
      <c r="G57" s="248">
        <v>78.683960000000042</v>
      </c>
      <c r="H57" s="336">
        <v>250</v>
      </c>
      <c r="I57" s="49">
        <v>19670.990000000009</v>
      </c>
      <c r="J57" s="375">
        <v>-2208.4900000000052</v>
      </c>
      <c r="K57" s="361">
        <v>-0.11227142101134771</v>
      </c>
      <c r="L57" s="375">
        <v>-2208.4900000000052</v>
      </c>
      <c r="M57">
        <v>150</v>
      </c>
      <c r="N57" s="372" t="str">
        <f>HYPERLINK("http://finance.yahoo.com/q?s=" &amp; E57, "Link")</f>
        <v>Link</v>
      </c>
      <c r="O57" s="371">
        <v>3.1300000000000001E-2</v>
      </c>
      <c r="P57" s="371">
        <v>-6.4999999999999997E-3</v>
      </c>
      <c r="R57" s="49"/>
      <c r="S57" s="49"/>
      <c r="T57" s="49"/>
    </row>
    <row r="58" spans="1:22" ht="21.95" customHeight="1" x14ac:dyDescent="0.25">
      <c r="A58" s="51"/>
      <c r="B58" s="51"/>
      <c r="C58" s="52"/>
      <c r="E58" s="23" t="s">
        <v>17</v>
      </c>
      <c r="F58" s="248">
        <v>11.47</v>
      </c>
      <c r="G58" s="248">
        <v>21.806420000000067</v>
      </c>
      <c r="H58" s="50">
        <v>2500</v>
      </c>
      <c r="I58" s="49">
        <v>54516.05000000017</v>
      </c>
      <c r="J58" s="375">
        <v>-25841.050000000163</v>
      </c>
      <c r="K58" s="361">
        <v>-0.47400811320702962</v>
      </c>
      <c r="L58" s="49">
        <v>-25841.050000000163</v>
      </c>
      <c r="M58" s="30">
        <v>42796</v>
      </c>
      <c r="N58" s="372" t="str">
        <f>HYPERLINK("http://finance.yahoo.com/q?s=" &amp; E58, "Link")</f>
        <v>Link</v>
      </c>
      <c r="O58" s="361">
        <v>0</v>
      </c>
      <c r="P58" s="361">
        <v>-7.7999999999999996E-3</v>
      </c>
      <c r="Q58" s="49"/>
      <c r="R58" s="49"/>
      <c r="S58" s="49"/>
      <c r="T58" s="49"/>
    </row>
    <row r="59" spans="1:22" ht="21.95" customHeight="1" x14ac:dyDescent="0.25">
      <c r="A59" s="52"/>
      <c r="B59" s="159"/>
      <c r="C59" s="337"/>
      <c r="E59" s="23"/>
      <c r="H59" s="336"/>
      <c r="J59" s="375"/>
      <c r="K59" s="361"/>
      <c r="L59" s="375"/>
      <c r="N59" s="372"/>
      <c r="O59" s="371"/>
      <c r="P59" s="371"/>
      <c r="R59" s="49"/>
    </row>
    <row r="60" spans="1:22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152"/>
      <c r="T60" s="49"/>
    </row>
  </sheetData>
  <sortState ref="E2:P58">
    <sortCondition descending="1" ref="K1"/>
  </sortState>
  <dataConsolidate/>
  <conditionalFormatting sqref="O1:O1048576">
    <cfRule type="expression" dxfId="110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4" priority="13">
      <formula>$H2=0</formula>
    </cfRule>
  </conditionalFormatting>
  <conditionalFormatting sqref="J2:K200">
    <cfRule type="expression" dxfId="1103" priority="14">
      <formula>$J2=0</formula>
    </cfRule>
  </conditionalFormatting>
  <conditionalFormatting sqref="L1:L1048576">
    <cfRule type="expression" dxfId="1102" priority="12">
      <formula>$L2=0</formula>
    </cfRule>
  </conditionalFormatting>
  <conditionalFormatting sqref="M1">
    <cfRule type="expression" dxfId="1101" priority="8">
      <formula>$L2=0</formula>
    </cfRule>
  </conditionalFormatting>
  <conditionalFormatting sqref="J2:K58">
    <cfRule type="expression" dxfId="1100" priority="56">
      <formula>$J2&gt;0</formula>
    </cfRule>
  </conditionalFormatting>
  <conditionalFormatting sqref="L2:L58">
    <cfRule type="expression" dxfId="1099" priority="10">
      <formula>$L2&lt;0</formula>
    </cfRule>
    <cfRule type="expression" dxfId="1098" priority="11">
      <formula>$L2&gt;0</formula>
    </cfRule>
  </conditionalFormatting>
  <conditionalFormatting sqref="J2:K458">
    <cfRule type="expression" dxfId="1097" priority="55">
      <formula>$J2&lt;0</formula>
    </cfRule>
  </conditionalFormatting>
  <conditionalFormatting sqref="P1:P1048576">
    <cfRule type="expression" dxfId="109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37" location="MYL!A1" display="MYL"/>
    <hyperlink ref="E55" location="SIG!A1" display="SIG"/>
    <hyperlink ref="E18" location="AAPL!A1" display="AAPL"/>
    <hyperlink ref="E22" location="AXP!A1" display="AXP"/>
    <hyperlink ref="E27" location="DG!A1" display="DG"/>
    <hyperlink ref="E11" location="PINC!A1" display="PINC"/>
    <hyperlink ref="E30" location="FOXA!A1" display="FOXA"/>
    <hyperlink ref="E56" location="AOBC!A1" display="AOBC"/>
    <hyperlink ref="E36" location="LUV!A1" display="LUV"/>
    <hyperlink ref="E24" location="CCE!A1" display="CCE"/>
    <hyperlink ref="E8" location="BMY!A1" display="BMY"/>
    <hyperlink ref="E19" location="AKAM!A1" display="AKAM"/>
    <hyperlink ref="E52" location="CVS!A1" display="CVS"/>
    <hyperlink ref="E5" location="MRO!A1" display="MRO"/>
    <hyperlink ref="E16" location="KR!A1" display="KR"/>
    <hyperlink ref="E29" location="F!A1" display="F"/>
    <hyperlink ref="E12" location="JNJ!A1" display="JNJ"/>
    <hyperlink ref="E58" location="CPN!A1" display="CPN"/>
    <hyperlink ref="E51" location="EW!A1" display="EW"/>
    <hyperlink ref="E6" location="NKE!A1" display="NKE"/>
    <hyperlink ref="E10" location="MOS!A1" display="MOS"/>
    <hyperlink ref="E2" location="MJN!A1" display="MJN"/>
    <hyperlink ref="E49" location="VGK!A1" display="VGK"/>
    <hyperlink ref="E14" location="MU!A1" display="MU"/>
    <hyperlink ref="E34" location="IP!A1" display="IP"/>
    <hyperlink ref="E33" location="INTC!A1" display="INTC"/>
    <hyperlink ref="E32" location="HES!A1" display="HES"/>
    <hyperlink ref="E47" location="UNP!A1" display="UNP"/>
    <hyperlink ref="E38" location="NCLH!A1" display="NCLH"/>
    <hyperlink ref="E41" location="SPY!A1" display="SPY"/>
    <hyperlink ref="E42" location="SWKS!A1" display="SWKS"/>
    <hyperlink ref="E25" location="CNI!A1" display="CNI"/>
    <hyperlink ref="E9" location="WFC!A1" display="WFC"/>
    <hyperlink ref="E17" location="AA!A1" display="AA"/>
    <hyperlink ref="E35" location="KATE!A1" display="KATE"/>
    <hyperlink ref="E15" location="CF!A1" display="CF"/>
    <hyperlink ref="E13" location="TGT!A1" display="TGT"/>
    <hyperlink ref="E40" location="NWL!A1" display="NWL"/>
    <hyperlink ref="E7" location="KORS!A1" display="KORS"/>
    <hyperlink ref="E20" location="ALL!A1" display="ALL"/>
    <hyperlink ref="E39" location="NSC!A1" display="NSC"/>
    <hyperlink ref="E21" location="AVGO!A1" display="AVGO"/>
    <hyperlink ref="E45" location="UAL!A1" display="UAL"/>
    <hyperlink ref="E4" location="CAH!A1" display="CAH"/>
    <hyperlink ref="E26" location="DAL!A1" display="DAL"/>
    <hyperlink ref="E43" location="TEVA!A1" display="TEVA"/>
    <hyperlink ref="E28" location="DIS!A1" display="DIS"/>
    <hyperlink ref="E53" location="FTR!A1" display="FTR"/>
    <hyperlink ref="E57" location="GILD!A1" display="GILD"/>
    <hyperlink ref="E50" location="WWD!A1" display="WWD"/>
    <hyperlink ref="E54" location="GIS!A1" display="GIS"/>
    <hyperlink ref="E31" location="GM!A1" display="GM"/>
    <hyperlink ref="E3" location="TMO!A1" display="TMO"/>
    <hyperlink ref="E44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>K204-F204</f>
        <v>87.060000000012224</v>
      </c>
      <c r="O204" s="324">
        <f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0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0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0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0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0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0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0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228</v>
      </c>
      <c r="R242" s="451"/>
      <c r="S242" s="428" t="s">
        <v>221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26904.988000001671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24795.168000001737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24795.140000000014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194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-1.9999982760054991E-3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267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5" priority="5">
      <formula>#REF!&gt;0</formula>
    </cfRule>
    <cfRule type="expression" dxfId="109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2"/>
  <sheetViews>
    <sheetView tabSelected="1" topLeftCell="B1" zoomScaleNormal="100" workbookViewId="0">
      <pane ySplit="1" topLeftCell="A338" activePane="bottomLeft" state="frozen"/>
      <selection pane="bottomLeft" activeCell="S343" sqref="S343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297</v>
      </c>
      <c r="H1" s="348" t="s">
        <v>296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190</v>
      </c>
      <c r="Q1" s="350" t="s">
        <v>191</v>
      </c>
      <c r="R1" s="350" t="s">
        <v>192</v>
      </c>
      <c r="S1" s="350" t="s">
        <v>219</v>
      </c>
      <c r="T1" s="350" t="s">
        <v>220</v>
      </c>
      <c r="U1" s="349" t="s">
        <v>226</v>
      </c>
      <c r="V1" s="349" t="s">
        <v>227</v>
      </c>
      <c r="W1" s="349" t="s">
        <v>298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24795.140000000014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22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:E223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:H223" si="65">(F192-F$2)/F$2</f>
        <v>-6.9247991829840747E-2</v>
      </c>
      <c r="I192" s="226">
        <v>310817.56</v>
      </c>
      <c r="J192" s="177">
        <v>400000</v>
      </c>
      <c r="K192" s="177">
        <f t="shared" ref="K192:K223" si="66">I192-I191-J192+J191</f>
        <v>-221.45000000001164</v>
      </c>
      <c r="L192" s="175">
        <f t="shared" si="45"/>
        <v>-7.1196857268807415E-4</v>
      </c>
      <c r="M192" s="187">
        <f t="shared" ref="M192:M223" si="67">I192-J192</f>
        <v>-89182.44</v>
      </c>
      <c r="N192" s="189">
        <f t="shared" si="62"/>
        <v>-0.22295610000000002</v>
      </c>
      <c r="O192" s="187" t="b">
        <f t="shared" ref="O192:O223" si="68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:R236" si="69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0">(C193-C192)/C192</f>
        <v>-3.7067243593814046E-3</v>
      </c>
      <c r="E193" s="214">
        <f t="shared" si="63"/>
        <v>-2.9679800612621567E-2</v>
      </c>
      <c r="F193" s="224">
        <v>4712.53</v>
      </c>
      <c r="G193" s="175">
        <f t="shared" si="64"/>
        <v>-5.6086480372896869E-3</v>
      </c>
      <c r="H193" s="208">
        <f t="shared" si="65"/>
        <v>-7.4468252253667752E-2</v>
      </c>
      <c r="I193" s="226">
        <v>311569.3</v>
      </c>
      <c r="J193" s="177">
        <v>400000</v>
      </c>
      <c r="K193" s="177">
        <f t="shared" si="66"/>
        <v>751.73999999999069</v>
      </c>
      <c r="L193" s="175">
        <f t="shared" si="45"/>
        <v>2.4185892199912731E-3</v>
      </c>
      <c r="M193" s="187">
        <f t="shared" si="67"/>
        <v>-88430.700000000012</v>
      </c>
      <c r="N193" s="189">
        <f t="shared" si="62"/>
        <v>-0.22107675000000002</v>
      </c>
      <c r="O193" s="187" t="b">
        <f t="shared" si="68"/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si="69"/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0"/>
        <v>6.0194898139253154E-3</v>
      </c>
      <c r="E194" s="214">
        <f t="shared" si="63"/>
        <v>-2.3838968056163264E-2</v>
      </c>
      <c r="F194" s="224">
        <v>4769.55</v>
      </c>
      <c r="G194" s="175">
        <f t="shared" si="64"/>
        <v>1.209965772101195E-2</v>
      </c>
      <c r="H194" s="208">
        <f t="shared" si="65"/>
        <v>-6.3269634896007163E-2</v>
      </c>
      <c r="I194" s="226">
        <v>320418.83</v>
      </c>
      <c r="J194" s="177">
        <v>400000</v>
      </c>
      <c r="K194" s="177">
        <f t="shared" si="66"/>
        <v>8849.5300000000279</v>
      </c>
      <c r="L194" s="175">
        <f t="shared" si="45"/>
        <v>2.8403087210453752E-2</v>
      </c>
      <c r="M194" s="187">
        <f t="shared" si="67"/>
        <v>-79581.169999999984</v>
      </c>
      <c r="N194" s="189">
        <f t="shared" si="62"/>
        <v>-0.19895292499999995</v>
      </c>
      <c r="O194" s="187" t="b">
        <f t="shared" si="68"/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si="69"/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0"/>
        <v>-2.085444764949033E-3</v>
      </c>
      <c r="E195" s="251">
        <f t="shared" si="63"/>
        <v>-2.5874697969977784E-2</v>
      </c>
      <c r="F195" s="252">
        <v>4765.78</v>
      </c>
      <c r="G195" s="175">
        <f t="shared" si="64"/>
        <v>-7.9043096308885254E-4</v>
      </c>
      <c r="H195" s="253">
        <f t="shared" si="65"/>
        <v>-6.4010055580650885E-2</v>
      </c>
      <c r="I195" s="254">
        <v>322945.12</v>
      </c>
      <c r="J195" s="255">
        <v>400000</v>
      </c>
      <c r="K195" s="255">
        <f t="shared" si="66"/>
        <v>2526.289999999979</v>
      </c>
      <c r="L195" s="175">
        <f t="shared" si="45"/>
        <v>7.8843368849451784E-3</v>
      </c>
      <c r="M195" s="256">
        <f t="shared" si="67"/>
        <v>-77054.880000000005</v>
      </c>
      <c r="N195" s="257">
        <f t="shared" si="62"/>
        <v>-0.19263720000000001</v>
      </c>
      <c r="O195" s="256" t="b">
        <f t="shared" si="68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69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71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0"/>
        <v>1.3681373410675565E-2</v>
      </c>
      <c r="E196" s="251">
        <f t="shared" si="63"/>
        <v>-1.2547325964117933E-2</v>
      </c>
      <c r="F196" s="252">
        <v>4861.05</v>
      </c>
      <c r="G196" s="175">
        <f t="shared" si="64"/>
        <v>1.9990431786612146E-2</v>
      </c>
      <c r="H196" s="253">
        <f t="shared" si="65"/>
        <v>-4.5299212443780983E-2</v>
      </c>
      <c r="I196" s="254">
        <v>324441.06</v>
      </c>
      <c r="J196" s="255">
        <v>400000</v>
      </c>
      <c r="K196" s="255">
        <f t="shared" si="66"/>
        <v>1495.9400000000023</v>
      </c>
      <c r="L196" s="175">
        <f t="shared" ref="L196:L219" si="72">K196/I195</f>
        <v>4.6321802292600125E-3</v>
      </c>
      <c r="M196" s="256">
        <f t="shared" si="67"/>
        <v>-75558.94</v>
      </c>
      <c r="N196" s="257">
        <f t="shared" si="62"/>
        <v>-0.18889735000000002</v>
      </c>
      <c r="O196" s="256" t="b">
        <f t="shared" si="68"/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si="69"/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71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0"/>
        <v>6.9747502480660573E-3</v>
      </c>
      <c r="E197" s="251">
        <f t="shared" si="63"/>
        <v>-5.6600901809326738E-3</v>
      </c>
      <c r="F197" s="252">
        <v>4894.8900000000003</v>
      </c>
      <c r="G197" s="175">
        <f t="shared" si="64"/>
        <v>6.9614589440553263E-3</v>
      </c>
      <c r="H197" s="253">
        <f t="shared" si="65"/>
        <v>-3.8653102107351081E-2</v>
      </c>
      <c r="I197" s="254">
        <v>329556.86</v>
      </c>
      <c r="J197" s="255">
        <v>400000</v>
      </c>
      <c r="K197" s="255">
        <f t="shared" si="66"/>
        <v>5115.7999999999884</v>
      </c>
      <c r="L197" s="175">
        <f t="shared" si="72"/>
        <v>1.5768041196758474E-2</v>
      </c>
      <c r="M197" s="256">
        <f t="shared" si="67"/>
        <v>-70443.140000000014</v>
      </c>
      <c r="N197" s="257">
        <f t="shared" si="62"/>
        <v>-0.17610785000000004</v>
      </c>
      <c r="O197" s="256" t="b">
        <f t="shared" si="68"/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si="69"/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71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0"/>
        <v>-2.1047193548081098E-4</v>
      </c>
      <c r="E198" s="251">
        <f t="shared" si="63"/>
        <v>-5.8693708262781081E-3</v>
      </c>
      <c r="F198" s="252">
        <v>4901.76</v>
      </c>
      <c r="G198" s="175">
        <f t="shared" si="64"/>
        <v>1.4035044709891111E-3</v>
      </c>
      <c r="H198" s="253">
        <f t="shared" si="65"/>
        <v>-3.7303847437987238E-2</v>
      </c>
      <c r="I198" s="254">
        <v>327477.31</v>
      </c>
      <c r="J198" s="255">
        <v>400000</v>
      </c>
      <c r="K198" s="255">
        <f t="shared" si="66"/>
        <v>-2079.5499999999884</v>
      </c>
      <c r="L198" s="175">
        <f t="shared" si="72"/>
        <v>-6.3101402289122083E-3</v>
      </c>
      <c r="M198" s="256">
        <f t="shared" si="67"/>
        <v>-72522.69</v>
      </c>
      <c r="N198" s="257">
        <f t="shared" si="62"/>
        <v>-0.181306725</v>
      </c>
      <c r="O198" s="256" t="b">
        <f t="shared" si="68"/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si="69"/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71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0"/>
        <v>4.2868762260179112E-3</v>
      </c>
      <c r="E199" s="251">
        <f t="shared" si="63"/>
        <v>-1.6076558665170512E-3</v>
      </c>
      <c r="F199" s="252">
        <v>4933.5</v>
      </c>
      <c r="G199" s="175">
        <f t="shared" si="64"/>
        <v>6.4752252252251808E-3</v>
      </c>
      <c r="H199" s="253">
        <f t="shared" si="65"/>
        <v>-3.1070173026690462E-2</v>
      </c>
      <c r="I199" s="254">
        <v>327126.28999999998</v>
      </c>
      <c r="J199" s="255">
        <v>400000</v>
      </c>
      <c r="K199" s="255">
        <f t="shared" si="66"/>
        <v>-351.02000000001863</v>
      </c>
      <c r="L199" s="175">
        <f t="shared" si="72"/>
        <v>-1.0718910571239841E-3</v>
      </c>
      <c r="M199" s="256">
        <f t="shared" si="67"/>
        <v>-72873.710000000021</v>
      </c>
      <c r="N199" s="257">
        <f t="shared" si="62"/>
        <v>-0.18218427500000006</v>
      </c>
      <c r="O199" s="256" t="b">
        <f t="shared" si="68"/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si="69"/>
        <v>75022.939999999973</v>
      </c>
      <c r="S199" s="255">
        <v>-82653.611999999514</v>
      </c>
      <c r="T199" s="255">
        <f t="shared" ref="T199:T204" si="73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71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0"/>
        <v>-1.0052118567359328E-3</v>
      </c>
      <c r="E200" s="214">
        <f t="shared" si="63"/>
        <v>-2.6112516885144102E-3</v>
      </c>
      <c r="F200" s="224">
        <v>4948.05</v>
      </c>
      <c r="G200" s="175">
        <f t="shared" si="64"/>
        <v>2.9492246883551601E-3</v>
      </c>
      <c r="H200" s="208">
        <f t="shared" si="65"/>
        <v>-2.8212581259697084E-2</v>
      </c>
      <c r="I200" s="487">
        <v>330773</v>
      </c>
      <c r="J200" s="177">
        <v>400000</v>
      </c>
      <c r="K200" s="177">
        <f t="shared" si="66"/>
        <v>3646.710000000021</v>
      </c>
      <c r="L200" s="175">
        <f t="shared" si="72"/>
        <v>1.1147713013221962E-2</v>
      </c>
      <c r="M200" s="187">
        <f t="shared" si="67"/>
        <v>-69227</v>
      </c>
      <c r="N200" s="189">
        <f t="shared" si="62"/>
        <v>-0.17306750000000001</v>
      </c>
      <c r="O200" s="187" t="b">
        <f t="shared" si="68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69"/>
        <v>76923.670000000013</v>
      </c>
      <c r="S200" s="177">
        <v>-78775</v>
      </c>
      <c r="T200" s="177">
        <f t="shared" si="73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71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0"/>
        <v>1.1349817592217789E-3</v>
      </c>
      <c r="E201" s="214">
        <f t="shared" si="63"/>
        <v>-1.4792336523278321E-3</v>
      </c>
      <c r="F201" s="224">
        <v>4952.25</v>
      </c>
      <c r="G201" s="175">
        <f t="shared" si="64"/>
        <v>8.4881923181855839E-4</v>
      </c>
      <c r="H201" s="208">
        <f t="shared" si="65"/>
        <v>-2.7387709409430999E-2</v>
      </c>
      <c r="I201" s="226">
        <v>334317.64</v>
      </c>
      <c r="J201" s="177">
        <v>400000</v>
      </c>
      <c r="K201" s="177">
        <f t="shared" si="66"/>
        <v>3544.640000000014</v>
      </c>
      <c r="L201" s="175">
        <f t="shared" si="72"/>
        <v>1.0716231373177417E-2</v>
      </c>
      <c r="M201" s="187">
        <f t="shared" si="67"/>
        <v>-65682.359999999986</v>
      </c>
      <c r="N201" s="189">
        <f t="shared" si="62"/>
        <v>-0.16420589999999996</v>
      </c>
      <c r="O201" s="187" t="b">
        <f t="shared" si="68"/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si="69"/>
        <v>85683.450000000012</v>
      </c>
      <c r="S201" s="177">
        <v>-75736.72</v>
      </c>
      <c r="T201" s="177">
        <f t="shared" si="73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71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0"/>
        <v>2.8247107410460915E-3</v>
      </c>
      <c r="E202" s="214">
        <f t="shared" si="63"/>
        <v>1.3412986815320121E-3</v>
      </c>
      <c r="F202" s="224">
        <v>4971.3599999999997</v>
      </c>
      <c r="G202" s="175">
        <f t="shared" si="64"/>
        <v>3.8588520369528339E-3</v>
      </c>
      <c r="H202" s="208">
        <f t="shared" si="65"/>
        <v>-2.3634542490720223E-2</v>
      </c>
      <c r="I202" s="226">
        <v>335688.99</v>
      </c>
      <c r="J202" s="177">
        <v>400000</v>
      </c>
      <c r="K202" s="177">
        <f t="shared" si="66"/>
        <v>1371.3499999999767</v>
      </c>
      <c r="L202" s="175">
        <f t="shared" si="72"/>
        <v>4.1019373072864974E-3</v>
      </c>
      <c r="M202" s="187">
        <f t="shared" si="67"/>
        <v>-64311.010000000009</v>
      </c>
      <c r="N202" s="189">
        <f t="shared" si="62"/>
        <v>-0.16077752500000003</v>
      </c>
      <c r="O202" s="187" t="b">
        <f t="shared" si="68"/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si="69"/>
        <v>85683.449999999983</v>
      </c>
      <c r="S202" s="177">
        <v>-74052.52</v>
      </c>
      <c r="T202" s="177">
        <f t="shared" si="73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71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0"/>
        <v>-2.911754367631603E-3</v>
      </c>
      <c r="E203" s="214">
        <f t="shared" si="63"/>
        <v>-1.5743612183938402E-3</v>
      </c>
      <c r="F203" s="224">
        <v>4942.51</v>
      </c>
      <c r="G203" s="175">
        <f t="shared" si="64"/>
        <v>-5.8032409642430755E-3</v>
      </c>
      <c r="H203" s="208">
        <f t="shared" si="65"/>
        <v>-2.9300626509810006E-2</v>
      </c>
      <c r="I203" s="226">
        <v>333931.11</v>
      </c>
      <c r="J203" s="177">
        <v>400000</v>
      </c>
      <c r="K203" s="177">
        <f t="shared" si="66"/>
        <v>-1757.8800000000047</v>
      </c>
      <c r="L203" s="175">
        <f t="shared" si="72"/>
        <v>-5.2366328725884179E-3</v>
      </c>
      <c r="M203" s="187">
        <f t="shared" si="67"/>
        <v>-66068.890000000014</v>
      </c>
      <c r="N203" s="189">
        <f t="shared" si="62"/>
        <v>-0.16517222500000003</v>
      </c>
      <c r="O203" s="187" t="b">
        <f t="shared" si="68"/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si="69"/>
        <v>73642.349999999977</v>
      </c>
      <c r="S203" s="177">
        <v>-75134.75</v>
      </c>
      <c r="T203" s="177">
        <f t="shared" si="73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71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0"/>
        <v>4.8972669629797792E-3</v>
      </c>
      <c r="E204" s="251">
        <f t="shared" si="63"/>
        <v>3.3151956774033027E-3</v>
      </c>
      <c r="F204" s="252">
        <v>4968.71</v>
      </c>
      <c r="G204" s="175">
        <f t="shared" si="64"/>
        <v>5.300950326858179E-3</v>
      </c>
      <c r="H204" s="253">
        <f t="shared" si="65"/>
        <v>-2.4154997348626153E-2</v>
      </c>
      <c r="I204" s="254">
        <v>340934.25</v>
      </c>
      <c r="J204" s="255">
        <v>400000</v>
      </c>
      <c r="K204" s="255">
        <f t="shared" si="66"/>
        <v>7003.140000000014</v>
      </c>
      <c r="L204" s="175">
        <f t="shared" si="72"/>
        <v>2.0971810622855757E-2</v>
      </c>
      <c r="M204" s="256">
        <f t="shared" si="67"/>
        <v>-59065.75</v>
      </c>
      <c r="N204" s="257">
        <f t="shared" si="62"/>
        <v>-0.14766437499999999</v>
      </c>
      <c r="O204" s="256" t="b">
        <f t="shared" si="68"/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si="69"/>
        <v>114837.67000000001</v>
      </c>
      <c r="S204" s="255">
        <v>-68552.800000000003</v>
      </c>
      <c r="T204" s="255">
        <f t="shared" si="73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71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0"/>
        <v>1.289460085995731E-3</v>
      </c>
      <c r="E205" s="251">
        <f t="shared" si="63"/>
        <v>4.6089305759023109E-3</v>
      </c>
      <c r="F205" s="252">
        <v>4961.75</v>
      </c>
      <c r="G205" s="175">
        <f t="shared" si="64"/>
        <v>-1.4007659935878802E-3</v>
      </c>
      <c r="H205" s="253">
        <f t="shared" si="65"/>
        <v>-2.5521927843352873E-2</v>
      </c>
      <c r="I205" s="254">
        <v>347691.97</v>
      </c>
      <c r="J205" s="255">
        <v>400000</v>
      </c>
      <c r="K205" s="255">
        <f t="shared" si="66"/>
        <v>6757.7199999999721</v>
      </c>
      <c r="L205" s="175">
        <f t="shared" si="72"/>
        <v>1.9821182530062532E-2</v>
      </c>
      <c r="M205" s="256">
        <f t="shared" si="67"/>
        <v>-52308.030000000028</v>
      </c>
      <c r="N205" s="257">
        <f t="shared" si="62"/>
        <v>-0.13077007500000007</v>
      </c>
      <c r="O205" s="256" t="b">
        <f t="shared" si="68"/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si="69"/>
        <v>126350.50999999998</v>
      </c>
      <c r="S205" s="255">
        <v>-62220.480000000003</v>
      </c>
      <c r="T205" s="255">
        <f t="shared" ref="T205:T236" si="74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71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0"/>
        <v>3.3094553839014555E-3</v>
      </c>
      <c r="E206" s="251">
        <f t="shared" si="63"/>
        <v>7.9336390099122144E-3</v>
      </c>
      <c r="F206" s="252">
        <v>4974.6400000000003</v>
      </c>
      <c r="G206" s="175">
        <f t="shared" si="64"/>
        <v>2.5978737340656677E-3</v>
      </c>
      <c r="H206" s="253">
        <f t="shared" si="65"/>
        <v>-2.2990356855274171E-2</v>
      </c>
      <c r="I206" s="254">
        <v>345415.56</v>
      </c>
      <c r="J206" s="255">
        <v>400000</v>
      </c>
      <c r="K206" s="255">
        <f t="shared" si="66"/>
        <v>-2276.4099999999744</v>
      </c>
      <c r="L206" s="175">
        <f t="shared" si="72"/>
        <v>-6.5472032615535372E-3</v>
      </c>
      <c r="M206" s="256">
        <f t="shared" si="67"/>
        <v>-54584.44</v>
      </c>
      <c r="N206" s="257">
        <f t="shared" si="62"/>
        <v>-0.1364611</v>
      </c>
      <c r="O206" s="256" t="b">
        <f t="shared" si="68"/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si="69"/>
        <v>120815.87</v>
      </c>
      <c r="S206" s="255">
        <v>-64591.5</v>
      </c>
      <c r="T206" s="255">
        <f t="shared" si="74"/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71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0"/>
        <v>-1.7176941371889619E-3</v>
      </c>
      <c r="E207" s="251">
        <f t="shared" si="63"/>
        <v>6.2023173075093528E-3</v>
      </c>
      <c r="F207" s="252">
        <v>4958.6099999999997</v>
      </c>
      <c r="G207" s="175">
        <f t="shared" si="64"/>
        <v>-3.2223437273854296E-3</v>
      </c>
      <c r="H207" s="253">
        <f t="shared" si="65"/>
        <v>-2.6138617750456655E-2</v>
      </c>
      <c r="I207" s="254">
        <v>343338.01</v>
      </c>
      <c r="J207" s="255">
        <v>400000</v>
      </c>
      <c r="K207" s="255">
        <f t="shared" si="66"/>
        <v>-2077.5499999999884</v>
      </c>
      <c r="L207" s="175">
        <f t="shared" si="72"/>
        <v>-6.0146392941881031E-3</v>
      </c>
      <c r="M207" s="256">
        <f t="shared" si="67"/>
        <v>-56661.989999999991</v>
      </c>
      <c r="N207" s="257">
        <f t="shared" si="62"/>
        <v>-0.14165497499999999</v>
      </c>
      <c r="O207" s="256" t="b">
        <f t="shared" si="68"/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si="69"/>
        <v>118737.32</v>
      </c>
      <c r="S207" s="255">
        <v>-66856.5</v>
      </c>
      <c r="T207" s="255">
        <f t="shared" si="74"/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71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0"/>
        <v>-9.1752226445061431E-3</v>
      </c>
      <c r="E208" s="251">
        <f t="shared" si="63"/>
        <v>-3.0298129792050619E-3</v>
      </c>
      <c r="F208" s="252">
        <v>4894.54</v>
      </c>
      <c r="G208" s="175">
        <f t="shared" si="64"/>
        <v>-1.2920959704433242E-2</v>
      </c>
      <c r="H208" s="253">
        <f t="shared" si="65"/>
        <v>-3.8721841428206664E-2</v>
      </c>
      <c r="I208" s="254">
        <v>332939.06</v>
      </c>
      <c r="J208" s="255">
        <v>400000</v>
      </c>
      <c r="K208" s="255">
        <f t="shared" si="66"/>
        <v>-10398.950000000012</v>
      </c>
      <c r="L208" s="175">
        <f t="shared" si="72"/>
        <v>-3.0287791322609493E-2</v>
      </c>
      <c r="M208" s="256">
        <f t="shared" si="67"/>
        <v>-67060.94</v>
      </c>
      <c r="N208" s="257">
        <f t="shared" si="62"/>
        <v>-0.16765235000000001</v>
      </c>
      <c r="O208" s="256" t="b">
        <f t="shared" si="68"/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si="69"/>
        <v>74271.950000000012</v>
      </c>
      <c r="S208" s="255">
        <v>-76706.92</v>
      </c>
      <c r="T208" s="255">
        <f t="shared" si="74"/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71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0"/>
        <v>-8.1151869928009161E-3</v>
      </c>
      <c r="E209" s="214">
        <f t="shared" si="63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si="65"/>
        <v>-4.7775791975175327E-2</v>
      </c>
      <c r="I209" s="226">
        <v>329797.69</v>
      </c>
      <c r="J209" s="177">
        <v>400000</v>
      </c>
      <c r="K209" s="177">
        <f t="shared" si="66"/>
        <v>-3141.3699999999953</v>
      </c>
      <c r="L209" s="175">
        <f t="shared" si="72"/>
        <v>-9.4352702263290934E-3</v>
      </c>
      <c r="M209" s="187">
        <f t="shared" si="67"/>
        <v>-70202.31</v>
      </c>
      <c r="N209" s="189">
        <f t="shared" si="62"/>
        <v>-0.175505775</v>
      </c>
      <c r="O209" s="187" t="b">
        <f t="shared" si="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69"/>
        <v>74268.760000000009</v>
      </c>
      <c r="S209" s="177">
        <v>-78829.440000000002</v>
      </c>
      <c r="T209" s="177">
        <f t="shared" si="74"/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71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0"/>
        <v>-1.7988898829277566E-3</v>
      </c>
      <c r="E210" s="214">
        <f t="shared" si="63"/>
        <v>-1.2899297958562379E-2</v>
      </c>
      <c r="F210" s="224">
        <v>4843.55</v>
      </c>
      <c r="G210" s="175">
        <f t="shared" si="64"/>
        <v>-1.0085718292893008E-3</v>
      </c>
      <c r="H210" s="208">
        <f t="shared" si="65"/>
        <v>-4.8736178486556481E-2</v>
      </c>
      <c r="I210" s="226">
        <v>327192.19</v>
      </c>
      <c r="J210" s="177">
        <v>400000</v>
      </c>
      <c r="K210" s="177">
        <f t="shared" si="66"/>
        <v>-2605.5</v>
      </c>
      <c r="L210" s="175">
        <f t="shared" si="72"/>
        <v>-7.9002979068773949E-3</v>
      </c>
      <c r="M210" s="187">
        <f t="shared" si="67"/>
        <v>-72807.81</v>
      </c>
      <c r="N210" s="189">
        <f t="shared" si="62"/>
        <v>-0.18201952499999999</v>
      </c>
      <c r="O210" s="187" t="b">
        <f t="shared" si="68"/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si="69"/>
        <v>54607</v>
      </c>
      <c r="S210" s="177">
        <v>-80356</v>
      </c>
      <c r="T210" s="177">
        <f t="shared" si="74"/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71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0"/>
        <v>-1.8406799915194588E-3</v>
      </c>
      <c r="E211" s="214">
        <f t="shared" si="63"/>
        <v>-1.4716234470424866E-2</v>
      </c>
      <c r="F211" s="224">
        <v>4834.93</v>
      </c>
      <c r="G211" s="175">
        <f t="shared" si="64"/>
        <v>-1.7796863870507976E-3</v>
      </c>
      <c r="H211" s="208">
        <f t="shared" si="65"/>
        <v>-5.042912976019788E-2</v>
      </c>
      <c r="I211" s="226">
        <v>325610.21000000002</v>
      </c>
      <c r="J211" s="177">
        <v>400000</v>
      </c>
      <c r="K211" s="177">
        <f t="shared" si="66"/>
        <v>-1581.9799999999814</v>
      </c>
      <c r="L211" s="175">
        <f t="shared" si="72"/>
        <v>-4.8350176084581403E-3</v>
      </c>
      <c r="M211" s="187">
        <f t="shared" si="67"/>
        <v>-74389.789999999979</v>
      </c>
      <c r="N211" s="189">
        <f t="shared" si="62"/>
        <v>-0.18597447499999994</v>
      </c>
      <c r="O211" s="187" t="b">
        <f t="shared" si="68"/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si="69"/>
        <v>56487.48000000004</v>
      </c>
      <c r="S211" s="177">
        <v>-82018</v>
      </c>
      <c r="T211" s="177">
        <f t="shared" si="74"/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71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0"/>
        <v>3.1329954139511377E-3</v>
      </c>
      <c r="E212" s="214">
        <f t="shared" si="63"/>
        <v>-1.1629344951580198E-2</v>
      </c>
      <c r="F212" s="224">
        <v>4844.91</v>
      </c>
      <c r="G212" s="175">
        <f t="shared" si="64"/>
        <v>2.0641457063493292E-3</v>
      </c>
      <c r="H212" s="208">
        <f t="shared" si="65"/>
        <v>-4.8469077125517991E-2</v>
      </c>
      <c r="I212" s="226">
        <v>321688.28999999998</v>
      </c>
      <c r="J212" s="177">
        <v>400000</v>
      </c>
      <c r="K212" s="177">
        <f t="shared" si="66"/>
        <v>-3921.9200000000419</v>
      </c>
      <c r="L212" s="175">
        <f t="shared" si="72"/>
        <v>-1.2044831149490188E-2</v>
      </c>
      <c r="M212" s="187">
        <f t="shared" si="67"/>
        <v>-78311.710000000021</v>
      </c>
      <c r="N212" s="189">
        <f t="shared" si="62"/>
        <v>-0.19577927500000006</v>
      </c>
      <c r="O212" s="187" t="b">
        <f t="shared" si="68"/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si="69"/>
        <v>51029.27999999997</v>
      </c>
      <c r="S212" s="177">
        <v>-85365</v>
      </c>
      <c r="T212" s="177">
        <f t="shared" si="74"/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71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0"/>
        <v>-3.2579560055630598E-3</v>
      </c>
      <c r="E213" s="214">
        <f t="shared" si="63"/>
        <v>-1.4849413062917493E-2</v>
      </c>
      <c r="F213" s="224">
        <v>4800.34</v>
      </c>
      <c r="G213" s="175">
        <f t="shared" si="64"/>
        <v>-9.1993452922757516E-3</v>
      </c>
      <c r="H213" s="208">
        <f t="shared" si="65"/>
        <v>-5.7222538641318162E-2</v>
      </c>
      <c r="I213" s="226">
        <v>328584.48</v>
      </c>
      <c r="J213" s="177">
        <v>400000</v>
      </c>
      <c r="K213" s="177">
        <f t="shared" si="66"/>
        <v>6896.1900000000023</v>
      </c>
      <c r="L213" s="175">
        <f t="shared" si="72"/>
        <v>2.1437491554324228E-2</v>
      </c>
      <c r="M213" s="187">
        <f t="shared" si="67"/>
        <v>-71415.520000000019</v>
      </c>
      <c r="N213" s="189">
        <f t="shared" si="62"/>
        <v>-0.17853880000000005</v>
      </c>
      <c r="O213" s="187" t="b">
        <f t="shared" si="68"/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si="69"/>
        <v>59291.099999999977</v>
      </c>
      <c r="S213" s="177">
        <v>-78578</v>
      </c>
      <c r="T213" s="177">
        <f t="shared" si="74"/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71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0"/>
        <v>5.808171029634805E-3</v>
      </c>
      <c r="E214" s="251">
        <f t="shared" si="63"/>
        <v>-9.1274899640418055E-3</v>
      </c>
      <c r="F214" s="252">
        <v>4837.21</v>
      </c>
      <c r="G214" s="175">
        <f t="shared" si="64"/>
        <v>7.6807059499951853E-3</v>
      </c>
      <c r="H214" s="253">
        <f t="shared" si="65"/>
        <v>-4.9981342184339181E-2</v>
      </c>
      <c r="I214" s="254">
        <v>341742.75</v>
      </c>
      <c r="J214" s="255">
        <v>400000</v>
      </c>
      <c r="K214" s="255">
        <f t="shared" si="66"/>
        <v>13158.270000000019</v>
      </c>
      <c r="L214" s="175">
        <f t="shared" si="72"/>
        <v>4.0045318025976211E-2</v>
      </c>
      <c r="M214" s="256">
        <f t="shared" si="67"/>
        <v>-58257.25</v>
      </c>
      <c r="N214" s="257">
        <f t="shared" si="62"/>
        <v>-0.14564312500000001</v>
      </c>
      <c r="O214" s="256" t="b">
        <f t="shared" si="68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69"/>
        <v>88091.109999999986</v>
      </c>
      <c r="S214" s="255">
        <v>-65989</v>
      </c>
      <c r="T214" s="255">
        <f t="shared" si="74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71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0"/>
        <v>2.7121084843394171E-3</v>
      </c>
      <c r="E215" s="251">
        <f t="shared" si="63"/>
        <v>-6.4401362226745888E-3</v>
      </c>
      <c r="F215" s="252">
        <v>4843.76</v>
      </c>
      <c r="G215" s="175">
        <f t="shared" si="64"/>
        <v>1.3540863431606611E-3</v>
      </c>
      <c r="H215" s="253">
        <f t="shared" si="65"/>
        <v>-4.8694934894043168E-2</v>
      </c>
      <c r="I215" s="254">
        <v>348811.35</v>
      </c>
      <c r="J215" s="255">
        <v>400000</v>
      </c>
      <c r="K215" s="255">
        <f t="shared" si="66"/>
        <v>7068.5999999999767</v>
      </c>
      <c r="L215" s="175">
        <f t="shared" si="72"/>
        <v>2.0683979396783039E-2</v>
      </c>
      <c r="M215" s="256">
        <f t="shared" si="67"/>
        <v>-51188.650000000023</v>
      </c>
      <c r="N215" s="257">
        <f t="shared" si="62"/>
        <v>-0.12797162500000006</v>
      </c>
      <c r="O215" s="256" t="b">
        <f t="shared" si="68"/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si="69"/>
        <v>108984.14999999997</v>
      </c>
      <c r="S215" s="255">
        <v>-59378</v>
      </c>
      <c r="T215" s="255">
        <f t="shared" si="74"/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71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0"/>
        <v>-1.6515869596439622E-3</v>
      </c>
      <c r="E216" s="251">
        <f t="shared" si="63"/>
        <v>-8.081086737314851E-3</v>
      </c>
      <c r="F216" s="252">
        <v>4833.3100000000004</v>
      </c>
      <c r="G216" s="175">
        <f t="shared" si="64"/>
        <v>-2.1574149008208123E-3</v>
      </c>
      <c r="H216" s="253">
        <f t="shared" si="65"/>
        <v>-5.0747294616729076E-2</v>
      </c>
      <c r="I216" s="254">
        <v>345838.5</v>
      </c>
      <c r="J216" s="255">
        <v>400000</v>
      </c>
      <c r="K216" s="255">
        <f t="shared" si="66"/>
        <v>-2972.8499999999767</v>
      </c>
      <c r="L216" s="175">
        <f t="shared" si="72"/>
        <v>-8.5228017952970192E-3</v>
      </c>
      <c r="M216" s="256">
        <f t="shared" si="67"/>
        <v>-54161.5</v>
      </c>
      <c r="N216" s="257">
        <f t="shared" si="62"/>
        <v>-0.13540374999999999</v>
      </c>
      <c r="O216" s="256" t="b">
        <f t="shared" si="68"/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si="69"/>
        <v>94926.85</v>
      </c>
      <c r="S216" s="255">
        <v>-62340</v>
      </c>
      <c r="T216" s="255">
        <f t="shared" si="74"/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71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0"/>
        <v>1.3364022153492219E-2</v>
      </c>
      <c r="E217" s="251">
        <f t="shared" si="63"/>
        <v>5.1749395939956E-3</v>
      </c>
      <c r="F217" s="252">
        <v>4910.04</v>
      </c>
      <c r="G217" s="175">
        <f t="shared" si="64"/>
        <v>1.5875249052926369E-2</v>
      </c>
      <c r="H217" s="253">
        <f t="shared" si="65"/>
        <v>-3.5677671504605504E-2</v>
      </c>
      <c r="I217" s="254">
        <v>355595.65</v>
      </c>
      <c r="J217" s="255">
        <v>400000</v>
      </c>
      <c r="K217" s="255">
        <f t="shared" si="66"/>
        <v>9757.1500000000233</v>
      </c>
      <c r="L217" s="175">
        <f t="shared" si="72"/>
        <v>2.8213024287348065E-2</v>
      </c>
      <c r="M217" s="256">
        <f t="shared" si="67"/>
        <v>-44404.349999999977</v>
      </c>
      <c r="N217" s="257">
        <f t="shared" si="62"/>
        <v>-0.11101087499999994</v>
      </c>
      <c r="O217" s="256" t="b">
        <f t="shared" si="68"/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si="69"/>
        <v>133407.05000000002</v>
      </c>
      <c r="S217" s="255">
        <v>-52883</v>
      </c>
      <c r="T217" s="255">
        <f t="shared" si="74"/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71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0"/>
        <v>-3.5971835784452996E-2</v>
      </c>
      <c r="E218" s="251">
        <f t="shared" si="63"/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si="65"/>
        <v>-7.5361863424789413E-2</v>
      </c>
      <c r="I218" s="254">
        <v>344597.21</v>
      </c>
      <c r="J218" s="255">
        <v>400000</v>
      </c>
      <c r="K218" s="255">
        <f t="shared" si="66"/>
        <v>-10998.440000000002</v>
      </c>
      <c r="L218" s="175">
        <f t="shared" si="72"/>
        <v>-3.092962470153952E-2</v>
      </c>
      <c r="M218" s="256">
        <f t="shared" si="67"/>
        <v>-55402.789999999979</v>
      </c>
      <c r="N218" s="257">
        <f t="shared" si="62"/>
        <v>-0.13850697499999995</v>
      </c>
      <c r="O218" s="256" t="b">
        <f t="shared" si="68"/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si="69"/>
        <v>52384.340000000026</v>
      </c>
      <c r="S218" s="255">
        <v>-60319</v>
      </c>
      <c r="T218" s="255">
        <f t="shared" si="74"/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71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0"/>
        <v>-1.8043488931428847E-2</v>
      </c>
      <c r="E219" s="214">
        <f t="shared" si="63"/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si="65"/>
        <v>-9.7660899110316834E-2</v>
      </c>
      <c r="I219" s="226">
        <v>328090.52</v>
      </c>
      <c r="J219" s="177">
        <v>400000</v>
      </c>
      <c r="K219" s="177">
        <f t="shared" si="66"/>
        <v>-16506.690000000002</v>
      </c>
      <c r="L219" s="175">
        <f t="shared" si="72"/>
        <v>-4.7901403496563424E-2</v>
      </c>
      <c r="M219" s="187">
        <f t="shared" si="67"/>
        <v>-71909.479999999981</v>
      </c>
      <c r="N219" s="189">
        <f t="shared" si="62"/>
        <v>-0.17977369999999995</v>
      </c>
      <c r="O219" s="187" t="b">
        <f t="shared" si="68"/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si="69"/>
        <v>-2736.7099999999627</v>
      </c>
      <c r="S219" s="177">
        <v>-73004</v>
      </c>
      <c r="T219" s="177">
        <f t="shared" si="74"/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71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0"/>
        <v>1.7770202045447707E-2</v>
      </c>
      <c r="E220" s="214">
        <f t="shared" si="63"/>
        <v>-3.1558570042426959E-2</v>
      </c>
      <c r="F220" s="224">
        <v>4691.8599999999997</v>
      </c>
      <c r="G220" s="175">
        <f t="shared" si="64"/>
        <v>2.1203889919119649E-2</v>
      </c>
      <c r="H220" s="208">
        <f t="shared" si="65"/>
        <v>-7.85278001453346E-2</v>
      </c>
      <c r="I220" s="226">
        <v>347315.97</v>
      </c>
      <c r="J220" s="177">
        <v>400000</v>
      </c>
      <c r="K220" s="177">
        <f t="shared" si="66"/>
        <v>19225.449999999953</v>
      </c>
      <c r="L220" s="175">
        <f t="shared" ref="L220:L247" si="75">K220/I219</f>
        <v>5.8598005209050091E-2</v>
      </c>
      <c r="M220" s="187">
        <f t="shared" si="67"/>
        <v>-52684.030000000028</v>
      </c>
      <c r="N220" s="189">
        <f t="shared" si="62"/>
        <v>-0.13171007500000007</v>
      </c>
      <c r="O220" s="187" t="b">
        <f t="shared" si="68"/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si="69"/>
        <v>23310.929999999993</v>
      </c>
      <c r="S220" s="177">
        <v>-57120</v>
      </c>
      <c r="T220" s="177">
        <f t="shared" si="74"/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71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0"/>
        <v>1.7032645904650614E-2</v>
      </c>
      <c r="E221" s="214">
        <f t="shared" si="63"/>
        <v>-1.506345008656612E-2</v>
      </c>
      <c r="F221" s="224">
        <v>4779.24</v>
      </c>
      <c r="G221" s="175">
        <f t="shared" si="64"/>
        <v>1.8623744101486428E-2</v>
      </c>
      <c r="H221" s="208">
        <f t="shared" si="65"/>
        <v>-6.1366537698607546E-2</v>
      </c>
      <c r="I221" s="226">
        <v>354799.59</v>
      </c>
      <c r="J221" s="177">
        <v>400000</v>
      </c>
      <c r="K221" s="177">
        <f t="shared" si="66"/>
        <v>7483.6200000000536</v>
      </c>
      <c r="L221" s="175">
        <f t="shared" si="75"/>
        <v>2.154700804572866E-2</v>
      </c>
      <c r="M221" s="187">
        <f t="shared" si="67"/>
        <v>-45200.409999999974</v>
      </c>
      <c r="N221" s="189">
        <f t="shared" si="62"/>
        <v>-0.11300102499999994</v>
      </c>
      <c r="O221" s="187" t="b">
        <f t="shared" si="68"/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si="69"/>
        <v>33140.72000000003</v>
      </c>
      <c r="S221" s="177">
        <v>-52035</v>
      </c>
      <c r="T221" s="177">
        <f t="shared" si="74"/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71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0"/>
        <v>1.3565002390415229E-2</v>
      </c>
      <c r="E222" s="214">
        <f t="shared" si="63"/>
        <v>-1.7027834325830592E-3</v>
      </c>
      <c r="F222" s="224">
        <v>4842.67</v>
      </c>
      <c r="G222" s="175">
        <f t="shared" si="64"/>
        <v>1.3271984667018248E-2</v>
      </c>
      <c r="H222" s="208">
        <f t="shared" si="65"/>
        <v>-4.8909008778993214E-2</v>
      </c>
      <c r="I222" s="487">
        <v>358404.16</v>
      </c>
      <c r="J222" s="177">
        <v>400000</v>
      </c>
      <c r="K222" s="177">
        <f t="shared" si="66"/>
        <v>3604.5699999999488</v>
      </c>
      <c r="L222" s="175">
        <f t="shared" si="75"/>
        <v>1.0159453679188154E-2</v>
      </c>
      <c r="M222" s="187">
        <f t="shared" si="67"/>
        <v>-41595.840000000026</v>
      </c>
      <c r="N222" s="189">
        <f t="shared" ref="N222:N253" si="76">M222/J222</f>
        <v>-0.10398960000000007</v>
      </c>
      <c r="O222" s="187" t="b">
        <f t="shared" si="68"/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si="69"/>
        <v>37609.079999999958</v>
      </c>
      <c r="S222" s="177">
        <v>-50056</v>
      </c>
      <c r="T222" s="177">
        <f t="shared" si="74"/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71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0"/>
        <v>1.9486769007936169E-3</v>
      </c>
      <c r="E223" s="214">
        <f t="shared" si="63"/>
        <v>2.4257529346842884E-4</v>
      </c>
      <c r="F223" s="224">
        <v>4862.59</v>
      </c>
      <c r="G223" s="175">
        <f t="shared" si="64"/>
        <v>4.1134332919649848E-3</v>
      </c>
      <c r="H223" s="208">
        <f t="shared" si="65"/>
        <v>-4.4996759432016746E-2</v>
      </c>
      <c r="I223" s="226">
        <v>358860.97</v>
      </c>
      <c r="J223" s="177">
        <v>400000</v>
      </c>
      <c r="K223" s="177">
        <f t="shared" si="66"/>
        <v>456.80999999999767</v>
      </c>
      <c r="L223" s="175">
        <f t="shared" si="75"/>
        <v>1.2745666791367535E-3</v>
      </c>
      <c r="M223" s="187">
        <f t="shared" si="67"/>
        <v>-41139.030000000028</v>
      </c>
      <c r="N223" s="189">
        <f t="shared" si="76"/>
        <v>-0.10284757500000007</v>
      </c>
      <c r="O223" s="187" t="b">
        <f t="shared" si="68"/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si="69"/>
        <v>86015.319999999949</v>
      </c>
      <c r="S223" s="177">
        <v>-51775</v>
      </c>
      <c r="T223" s="177">
        <f t="shared" si="74"/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71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0"/>
        <v>-6.847523716683534E-3</v>
      </c>
      <c r="E224" s="251">
        <f t="shared" ref="E224:E255" si="77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:H255" si="78">(F224-F$2)/F$2</f>
        <v>-5.2791798417031674E-2</v>
      </c>
      <c r="I224" s="254">
        <v>346939.19</v>
      </c>
      <c r="J224" s="255">
        <v>400000</v>
      </c>
      <c r="K224" s="255">
        <f t="shared" ref="K224:K255" si="79">I224-I223-J224+J223</f>
        <v>-11921.77999999997</v>
      </c>
      <c r="L224" s="175">
        <f t="shared" si="75"/>
        <v>-3.3221166403245163E-2</v>
      </c>
      <c r="M224" s="256">
        <f t="shared" ref="M224:M253" si="80">I224-J224</f>
        <v>-53060.81</v>
      </c>
      <c r="N224" s="257">
        <f t="shared" si="76"/>
        <v>-0.13265202500000001</v>
      </c>
      <c r="O224" s="256" t="b">
        <f t="shared" ref="O224:O255" si="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si="69"/>
        <v>33140.880000000005</v>
      </c>
      <c r="S224" s="255">
        <v>-60102</v>
      </c>
      <c r="T224" s="255">
        <f t="shared" si="74"/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71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0"/>
        <v>0</v>
      </c>
      <c r="E225" s="251">
        <f t="shared" si="77"/>
        <v>-6.6066094632902111E-3</v>
      </c>
      <c r="F225" s="252">
        <v>4859.16</v>
      </c>
      <c r="G225" s="175">
        <f t="shared" si="64"/>
        <v>7.5182981193887954E-3</v>
      </c>
      <c r="H225" s="253">
        <f t="shared" si="78"/>
        <v>-4.5670404776400803E-2</v>
      </c>
      <c r="I225" s="254">
        <v>347494.51</v>
      </c>
      <c r="J225" s="255">
        <v>400000</v>
      </c>
      <c r="K225" s="255">
        <f t="shared" si="79"/>
        <v>555.32000000000698</v>
      </c>
      <c r="L225" s="175">
        <f t="shared" si="75"/>
        <v>1.6006263230164543E-3</v>
      </c>
      <c r="M225" s="256">
        <f t="shared" si="80"/>
        <v>-52505.489999999991</v>
      </c>
      <c r="N225" s="257">
        <f t="shared" si="76"/>
        <v>-0.13126372499999997</v>
      </c>
      <c r="O225" s="256" t="b">
        <f t="shared" si="81"/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si="69"/>
        <v>31700.690000000002</v>
      </c>
      <c r="S225" s="255">
        <v>-60101</v>
      </c>
      <c r="T225" s="255">
        <f t="shared" si="74"/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71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0"/>
        <v>0</v>
      </c>
      <c r="E226" s="251">
        <f t="shared" si="77"/>
        <v>-6.6066094632902111E-3</v>
      </c>
      <c r="F226" s="252">
        <v>4876.8</v>
      </c>
      <c r="G226" s="175">
        <f t="shared" si="64"/>
        <v>3.630257081470939E-3</v>
      </c>
      <c r="H226" s="253">
        <f t="shared" si="78"/>
        <v>-4.2205943005283041E-2</v>
      </c>
      <c r="I226" s="254">
        <v>350011.84</v>
      </c>
      <c r="J226" s="255">
        <v>400000</v>
      </c>
      <c r="K226" s="255">
        <f t="shared" si="79"/>
        <v>2517.3300000000163</v>
      </c>
      <c r="L226" s="175">
        <f t="shared" si="75"/>
        <v>7.2442295563173538E-3</v>
      </c>
      <c r="M226" s="256">
        <f t="shared" si="80"/>
        <v>-49988.159999999974</v>
      </c>
      <c r="N226" s="257">
        <f t="shared" si="76"/>
        <v>-0.12497039999999994</v>
      </c>
      <c r="O226" s="256" t="b">
        <f t="shared" si="81"/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si="69"/>
        <v>34217.020000000019</v>
      </c>
      <c r="S226" s="255">
        <v>-60100</v>
      </c>
      <c r="T226" s="255">
        <f t="shared" si="74"/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71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0"/>
        <v>0</v>
      </c>
      <c r="E227" s="251">
        <f t="shared" si="77"/>
        <v>-6.6066094632902111E-3</v>
      </c>
      <c r="F227" s="252">
        <v>4956.75</v>
      </c>
      <c r="G227" s="175">
        <f t="shared" si="64"/>
        <v>1.6393946850393661E-2</v>
      </c>
      <c r="H227" s="253">
        <f t="shared" si="78"/>
        <v>-2.6503918141288729E-2</v>
      </c>
      <c r="I227" s="254">
        <f>356591.17-44.77</f>
        <v>356546.39999999997</v>
      </c>
      <c r="J227" s="255">
        <v>400000</v>
      </c>
      <c r="K227" s="255">
        <f t="shared" si="79"/>
        <v>6534.5599999999395</v>
      </c>
      <c r="L227" s="175">
        <f t="shared" si="75"/>
        <v>1.8669539864708401E-2</v>
      </c>
      <c r="M227" s="256">
        <f t="shared" si="80"/>
        <v>-43453.600000000035</v>
      </c>
      <c r="N227" s="257">
        <f t="shared" si="76"/>
        <v>-0.10863400000000009</v>
      </c>
      <c r="O227" s="256" t="b">
        <f t="shared" si="81"/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si="69"/>
        <v>39253.619999999937</v>
      </c>
      <c r="S227" s="255">
        <v>-54317</v>
      </c>
      <c r="T227" s="255">
        <f t="shared" si="74"/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71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0"/>
        <v>2.3274520600416397E-2</v>
      </c>
      <c r="E228" s="214">
        <f t="shared" si="77"/>
        <v>1.6514145469073933E-2</v>
      </c>
      <c r="F228" s="224">
        <v>4988.63</v>
      </c>
      <c r="G228" s="175">
        <f t="shared" si="64"/>
        <v>6.4316336309073706E-3</v>
      </c>
      <c r="H228" s="208">
        <f t="shared" si="78"/>
        <v>-2.0242748001649689E-2</v>
      </c>
      <c r="I228" s="226">
        <v>356544.06</v>
      </c>
      <c r="J228" s="177">
        <v>400000</v>
      </c>
      <c r="K228" s="177">
        <f t="shared" si="79"/>
        <v>-2.3399999999674037</v>
      </c>
      <c r="L228" s="175">
        <f t="shared" si="75"/>
        <v>-6.5629606692632545E-6</v>
      </c>
      <c r="M228" s="187">
        <f t="shared" si="80"/>
        <v>-43455.94</v>
      </c>
      <c r="N228" s="189">
        <f t="shared" si="76"/>
        <v>-0.10863985000000001</v>
      </c>
      <c r="O228" s="187" t="b">
        <f t="shared" si="81"/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si="69"/>
        <v>41429.340000000026</v>
      </c>
      <c r="S228" s="177">
        <v>-55783</v>
      </c>
      <c r="T228" s="177">
        <f t="shared" si="74"/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71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0"/>
        <v>7.0093020644219524E-3</v>
      </c>
      <c r="E229" s="214">
        <f t="shared" si="77"/>
        <v>2.3639200167424428E-2</v>
      </c>
      <c r="F229" s="224">
        <v>5022.82</v>
      </c>
      <c r="G229" s="175">
        <f t="shared" si="64"/>
        <v>6.8535850524090985E-3</v>
      </c>
      <c r="H229" s="208">
        <f t="shared" si="78"/>
        <v>-1.3527898344364379E-2</v>
      </c>
      <c r="I229" s="226">
        <v>371135.11</v>
      </c>
      <c r="J229" s="177">
        <v>400000</v>
      </c>
      <c r="K229" s="177">
        <f t="shared" si="79"/>
        <v>14591.049999999988</v>
      </c>
      <c r="L229" s="175">
        <f t="shared" si="75"/>
        <v>4.092355373975376E-2</v>
      </c>
      <c r="M229" s="187">
        <f t="shared" si="80"/>
        <v>-28864.890000000014</v>
      </c>
      <c r="N229" s="189">
        <f t="shared" si="76"/>
        <v>-7.2162225000000038E-2</v>
      </c>
      <c r="O229" s="187" t="b">
        <f t="shared" si="81"/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si="69"/>
        <v>49410.760000000009</v>
      </c>
      <c r="S229" s="177">
        <v>-44731</v>
      </c>
      <c r="T229" s="177">
        <f t="shared" si="74"/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71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0"/>
        <v>1.347495980744578E-4</v>
      </c>
      <c r="E230" s="214">
        <f t="shared" si="77"/>
        <v>2.3777135138220249E-2</v>
      </c>
      <c r="F230" s="224">
        <v>5005.72</v>
      </c>
      <c r="G230" s="175">
        <f t="shared" si="64"/>
        <v>-3.4044620352709147E-3</v>
      </c>
      <c r="H230" s="208">
        <f t="shared" si="78"/>
        <v>-1.6886305163304902E-2</v>
      </c>
      <c r="I230" s="226">
        <v>368490.23999999999</v>
      </c>
      <c r="J230" s="177">
        <v>400000</v>
      </c>
      <c r="K230" s="177">
        <f t="shared" si="79"/>
        <v>-2644.8699999999953</v>
      </c>
      <c r="L230" s="175">
        <f t="shared" si="75"/>
        <v>-7.1264343597133547E-3</v>
      </c>
      <c r="M230" s="187">
        <f t="shared" si="80"/>
        <v>-31509.760000000009</v>
      </c>
      <c r="N230" s="189">
        <f t="shared" si="76"/>
        <v>-7.8774400000000022E-2</v>
      </c>
      <c r="O230" s="187" t="b">
        <f t="shared" si="81"/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si="69"/>
        <v>48566.919999999984</v>
      </c>
      <c r="S230" s="177">
        <v>-47124</v>
      </c>
      <c r="T230" s="177">
        <f t="shared" si="74"/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71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0"/>
        <v>5.2591721914302279E-3</v>
      </c>
      <c r="E231" s="214">
        <f t="shared" si="77"/>
        <v>2.9161355377561284E-2</v>
      </c>
      <c r="F231" s="224">
        <v>5034.05</v>
      </c>
      <c r="G231" s="175">
        <f t="shared" si="64"/>
        <v>5.6595255028247535E-3</v>
      </c>
      <c r="H231" s="208">
        <f t="shared" si="78"/>
        <v>-1.1322348135200354E-2</v>
      </c>
      <c r="I231" s="226">
        <v>370497.23</v>
      </c>
      <c r="J231" s="177">
        <v>400000</v>
      </c>
      <c r="K231" s="177">
        <f t="shared" si="79"/>
        <v>2006.9899999999907</v>
      </c>
      <c r="L231" s="175">
        <f t="shared" si="75"/>
        <v>5.4465214601070325E-3</v>
      </c>
      <c r="M231" s="187">
        <f t="shared" si="80"/>
        <v>-29502.770000000019</v>
      </c>
      <c r="N231" s="189">
        <f t="shared" si="76"/>
        <v>-7.3756925000000043E-2</v>
      </c>
      <c r="O231" s="187" t="b">
        <f t="shared" si="81"/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si="69"/>
        <v>48565.820000000007</v>
      </c>
      <c r="S231" s="177">
        <v>-47213</v>
      </c>
      <c r="T231" s="177">
        <f t="shared" si="74"/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71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0"/>
        <v>-9.2894280762575077E-4</v>
      </c>
      <c r="E232" s="214">
        <f t="shared" si="77"/>
        <v>2.8205323338596929E-2</v>
      </c>
      <c r="F232" s="224">
        <v>5029.58</v>
      </c>
      <c r="G232" s="175">
        <f t="shared" si="64"/>
        <v>-8.8795303979901958E-4</v>
      </c>
      <c r="H232" s="208">
        <f t="shared" si="78"/>
        <v>-1.2200247461555059E-2</v>
      </c>
      <c r="I232" s="226">
        <v>368347.44</v>
      </c>
      <c r="J232" s="177">
        <v>400000</v>
      </c>
      <c r="K232" s="177">
        <f t="shared" si="79"/>
        <v>-2149.789999999979</v>
      </c>
      <c r="L232" s="175">
        <f t="shared" si="75"/>
        <v>-5.8024455405509484E-3</v>
      </c>
      <c r="M232" s="187">
        <f t="shared" si="80"/>
        <v>-31652.559999999998</v>
      </c>
      <c r="N232" s="189">
        <f t="shared" si="76"/>
        <v>-7.9131399999999991E-2</v>
      </c>
      <c r="O232" s="187" t="b">
        <f t="shared" si="81"/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si="69"/>
        <v>53120.359999999986</v>
      </c>
      <c r="S232" s="177">
        <v>-48618</v>
      </c>
      <c r="T232" s="177">
        <f t="shared" si="74"/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71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0"/>
        <v>2.3823401519147036E-3</v>
      </c>
      <c r="E233" s="251">
        <f t="shared" si="77"/>
        <v>3.0654858164798907E-2</v>
      </c>
      <c r="F233" s="252">
        <v>5055.78</v>
      </c>
      <c r="G233" s="175">
        <f t="shared" si="64"/>
        <v>5.209182476469172E-3</v>
      </c>
      <c r="H233" s="253">
        <f t="shared" si="78"/>
        <v>-7.0546183003712066E-3</v>
      </c>
      <c r="I233" s="254">
        <f>369683.39+2.9</f>
        <v>369686.29000000004</v>
      </c>
      <c r="J233" s="255">
        <v>400000</v>
      </c>
      <c r="K233" s="255">
        <f t="shared" si="79"/>
        <v>1338.8500000000349</v>
      </c>
      <c r="L233" s="175">
        <f t="shared" si="75"/>
        <v>3.6347476719263611E-3</v>
      </c>
      <c r="M233" s="256">
        <f t="shared" si="80"/>
        <v>-30313.709999999963</v>
      </c>
      <c r="N233" s="257">
        <f t="shared" si="76"/>
        <v>-7.5784274999999901E-2</v>
      </c>
      <c r="O233" s="256" t="b">
        <f t="shared" si="81"/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si="69"/>
        <v>53583.250000000058</v>
      </c>
      <c r="S233" s="255">
        <v>-47875</v>
      </c>
      <c r="T233" s="255">
        <f t="shared" si="74"/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71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0"/>
        <v>-1.4352366756040559E-3</v>
      </c>
      <c r="E234" s="251">
        <f t="shared" si="77"/>
        <v>2.9175624512471292E-2</v>
      </c>
      <c r="F234" s="252">
        <v>5036.37</v>
      </c>
      <c r="G234" s="175">
        <f t="shared" si="64"/>
        <v>-3.8391702170584669E-3</v>
      </c>
      <c r="H234" s="253">
        <f t="shared" si="78"/>
        <v>-1.0866704636958173E-2</v>
      </c>
      <c r="I234" s="254">
        <v>364028.85</v>
      </c>
      <c r="J234" s="255">
        <v>400000</v>
      </c>
      <c r="K234" s="255">
        <f t="shared" si="79"/>
        <v>-5657.4400000000605</v>
      </c>
      <c r="L234" s="175">
        <f t="shared" si="75"/>
        <v>-1.5303353554171728E-2</v>
      </c>
      <c r="M234" s="256">
        <f t="shared" si="80"/>
        <v>-35971.150000000023</v>
      </c>
      <c r="N234" s="257">
        <f t="shared" si="76"/>
        <v>-8.992787500000006E-2</v>
      </c>
      <c r="O234" s="256" t="b">
        <f t="shared" si="81"/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si="69"/>
        <v>47608.449999999953</v>
      </c>
      <c r="S234" s="255">
        <v>-53164</v>
      </c>
      <c r="T234" s="255">
        <f t="shared" si="74"/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71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0"/>
        <v>4.2703047444748454E-3</v>
      </c>
      <c r="E235" s="251">
        <f t="shared" si="77"/>
        <v>3.3570518064724761E-2</v>
      </c>
      <c r="F235" s="252">
        <v>5089.93</v>
      </c>
      <c r="G235" s="175">
        <f t="shared" si="64"/>
        <v>1.0634643602435961E-2</v>
      </c>
      <c r="H235" s="253">
        <f t="shared" si="78"/>
        <v>-3.4762456546920032E-4</v>
      </c>
      <c r="I235" s="254">
        <v>366983.12</v>
      </c>
      <c r="J235" s="255">
        <v>400000</v>
      </c>
      <c r="K235" s="255">
        <f t="shared" si="79"/>
        <v>2954.2700000000186</v>
      </c>
      <c r="L235" s="175">
        <f t="shared" si="75"/>
        <v>8.1154831547005646E-3</v>
      </c>
      <c r="M235" s="256">
        <f t="shared" si="80"/>
        <v>-33016.880000000005</v>
      </c>
      <c r="N235" s="257">
        <f t="shared" si="76"/>
        <v>-8.254220000000001E-2</v>
      </c>
      <c r="O235" s="256" t="b">
        <f t="shared" si="81"/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si="69"/>
        <v>51814.950000000012</v>
      </c>
      <c r="S235" s="255">
        <v>-50698</v>
      </c>
      <c r="T235" s="255">
        <f t="shared" si="74"/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71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0"/>
        <v>-3.6124840084306217E-3</v>
      </c>
      <c r="E236" s="251">
        <f t="shared" si="77"/>
        <v>2.9836761096630589E-2</v>
      </c>
      <c r="F236" s="252">
        <v>5073.8999999999996</v>
      </c>
      <c r="G236" s="175">
        <f t="shared" si="64"/>
        <v>-3.1493556885852365E-3</v>
      </c>
      <c r="H236" s="253">
        <f t="shared" si="78"/>
        <v>-3.4958854606516846E-3</v>
      </c>
      <c r="I236" s="254">
        <f>360276.2+45</f>
        <v>360321.2</v>
      </c>
      <c r="J236" s="255">
        <v>400000</v>
      </c>
      <c r="K236" s="255">
        <f t="shared" si="79"/>
        <v>-6661.9199999999837</v>
      </c>
      <c r="L236" s="175">
        <f t="shared" si="75"/>
        <v>-1.8153205520733445E-2</v>
      </c>
      <c r="M236" s="256">
        <f t="shared" si="80"/>
        <v>-39678.799999999988</v>
      </c>
      <c r="N236" s="257">
        <f t="shared" si="76"/>
        <v>-9.9196999999999966E-2</v>
      </c>
      <c r="O236" s="256" t="b">
        <f t="shared" si="81"/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si="69"/>
        <v>44572.140000000014</v>
      </c>
      <c r="S236" s="255">
        <v>-55981</v>
      </c>
      <c r="T236" s="255">
        <f t="shared" si="74"/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71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0"/>
        <v>4.553914935085987E-3</v>
      </c>
      <c r="E237" s="251">
        <f t="shared" si="77"/>
        <v>3.4526550103689116E-2</v>
      </c>
      <c r="F237" s="252">
        <v>5100.16</v>
      </c>
      <c r="G237" s="175">
        <f t="shared" si="64"/>
        <v>5.175506021009523E-3</v>
      </c>
      <c r="H237" s="253">
        <f t="shared" si="78"/>
        <v>1.6615275841074762E-3</v>
      </c>
      <c r="I237" s="254">
        <v>357414.17</v>
      </c>
      <c r="J237" s="255">
        <v>400000</v>
      </c>
      <c r="K237" s="255">
        <f t="shared" si="79"/>
        <v>-2907.0300000000279</v>
      </c>
      <c r="L237" s="175">
        <f t="shared" si="75"/>
        <v>-8.0678849870616208E-3</v>
      </c>
      <c r="M237" s="256">
        <f t="shared" si="80"/>
        <v>-42585.830000000016</v>
      </c>
      <c r="N237" s="257">
        <f t="shared" si="76"/>
        <v>-0.10646457500000005</v>
      </c>
      <c r="O237" s="256" t="b">
        <f t="shared" si="81"/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82">I237-Q237</f>
        <v>41282.339999999967</v>
      </c>
      <c r="S237" s="255">
        <v>-58740</v>
      </c>
      <c r="T237" s="255">
        <f t="shared" ref="T237:T242" si="83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71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0"/>
        <v>-3.0114527155948108E-3</v>
      </c>
      <c r="E238" s="214">
        <f t="shared" si="77"/>
        <v>3.141112231502443E-2</v>
      </c>
      <c r="F238" s="224">
        <v>5097.62</v>
      </c>
      <c r="G238" s="175">
        <f t="shared" si="64"/>
        <v>-4.9802359141673275E-4</v>
      </c>
      <c r="H238" s="208">
        <f t="shared" si="78"/>
        <v>1.1626765127560684E-3</v>
      </c>
      <c r="I238" s="226">
        <v>355693.78</v>
      </c>
      <c r="J238" s="177">
        <v>400000</v>
      </c>
      <c r="K238" s="177">
        <f t="shared" si="79"/>
        <v>-1720.3899999999558</v>
      </c>
      <c r="L238" s="175">
        <f t="shared" si="75"/>
        <v>-4.8134353486879262E-3</v>
      </c>
      <c r="M238" s="187">
        <f t="shared" si="80"/>
        <v>-44306.219999999972</v>
      </c>
      <c r="N238" s="189">
        <f t="shared" si="76"/>
        <v>-0.11076554999999993</v>
      </c>
      <c r="O238" s="187" t="b">
        <f t="shared" si="81"/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82"/>
        <v>44347.69</v>
      </c>
      <c r="S238" s="177">
        <v>-60287</v>
      </c>
      <c r="T238" s="177">
        <f t="shared" si="83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71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0"/>
        <v>3.2280675865113727E-4</v>
      </c>
      <c r="E239" s="214">
        <f t="shared" si="77"/>
        <v>3.1744068796255673E-2</v>
      </c>
      <c r="F239" s="224">
        <v>5110.04</v>
      </c>
      <c r="G239" s="175">
        <f t="shared" si="64"/>
        <v>2.4364311188358632E-3</v>
      </c>
      <c r="H239" s="208">
        <f t="shared" si="78"/>
        <v>3.60194041282875E-3</v>
      </c>
      <c r="I239" s="226">
        <v>360934.05</v>
      </c>
      <c r="J239" s="177">
        <v>400000</v>
      </c>
      <c r="K239" s="177">
        <f t="shared" si="79"/>
        <v>5240.2699999999604</v>
      </c>
      <c r="L239" s="175">
        <f t="shared" si="75"/>
        <v>1.4732532011102247E-2</v>
      </c>
      <c r="M239" s="187">
        <f t="shared" si="80"/>
        <v>-39065.950000000012</v>
      </c>
      <c r="N239" s="189">
        <f t="shared" si="76"/>
        <v>-9.7664875000000026E-2</v>
      </c>
      <c r="O239" s="187" t="b">
        <f t="shared" si="81"/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82"/>
        <v>65324.06</v>
      </c>
      <c r="S239" s="177">
        <v>-55468</v>
      </c>
      <c r="T239" s="177">
        <f t="shared" si="83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71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0"/>
        <v>-1.1986096128490532E-3</v>
      </c>
      <c r="E240" s="214">
        <f t="shared" si="77"/>
        <v>3.0507410437396486E-2</v>
      </c>
      <c r="F240" s="224">
        <v>5139.8100000000004</v>
      </c>
      <c r="G240" s="175">
        <f t="shared" si="64"/>
        <v>5.8257860995218113E-3</v>
      </c>
      <c r="H240" s="208">
        <f t="shared" si="78"/>
        <v>9.4487106467389254E-3</v>
      </c>
      <c r="I240" s="226">
        <f>351218.55-2.4</f>
        <v>351216.14999999997</v>
      </c>
      <c r="J240" s="177">
        <v>400000</v>
      </c>
      <c r="K240" s="177">
        <f t="shared" si="79"/>
        <v>-9717.9000000000233</v>
      </c>
      <c r="L240" s="175">
        <f t="shared" si="75"/>
        <v>-2.6924309302488982E-2</v>
      </c>
      <c r="M240" s="187">
        <f t="shared" si="80"/>
        <v>-48783.850000000035</v>
      </c>
      <c r="N240" s="189">
        <f t="shared" si="76"/>
        <v>-0.12195962500000009</v>
      </c>
      <c r="O240" s="187" t="b">
        <f t="shared" si="81"/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82"/>
        <v>56112.359999999986</v>
      </c>
      <c r="S240" s="177">
        <v>-64415</v>
      </c>
      <c r="T240" s="177">
        <f t="shared" si="83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71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0"/>
        <v>1.6062180948776498E-3</v>
      </c>
      <c r="E241" s="214">
        <f t="shared" si="77"/>
        <v>3.2162630086946545E-2</v>
      </c>
      <c r="F241" s="224">
        <v>5154.9799999999996</v>
      </c>
      <c r="G241" s="175">
        <f t="shared" si="64"/>
        <v>2.9514709687710563E-3</v>
      </c>
      <c r="H241" s="208">
        <f t="shared" si="78"/>
        <v>1.2428069210676148E-2</v>
      </c>
      <c r="I241" s="226">
        <v>351887.73</v>
      </c>
      <c r="J241" s="177">
        <v>400000</v>
      </c>
      <c r="K241" s="177">
        <f t="shared" si="79"/>
        <v>671.5800000000163</v>
      </c>
      <c r="L241" s="175">
        <f t="shared" si="75"/>
        <v>1.9121558049082206E-3</v>
      </c>
      <c r="M241" s="187">
        <f t="shared" si="80"/>
        <v>-48112.270000000019</v>
      </c>
      <c r="N241" s="189">
        <f t="shared" si="76"/>
        <v>-0.12028067500000005</v>
      </c>
      <c r="O241" s="187" t="b">
        <f t="shared" si="81"/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82"/>
        <v>45396.380000000005</v>
      </c>
      <c r="S241" s="177">
        <v>-63248</v>
      </c>
      <c r="T241" s="177">
        <f t="shared" si="83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71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0"/>
        <v>1.6312913007013464E-3</v>
      </c>
      <c r="E242" s="214">
        <f t="shared" si="77"/>
        <v>3.3846388006316397E-2</v>
      </c>
      <c r="F242" s="224">
        <v>5162.13</v>
      </c>
      <c r="G242" s="175">
        <f t="shared" si="64"/>
        <v>1.3870082910119044E-3</v>
      </c>
      <c r="H242" s="208">
        <f t="shared" si="78"/>
        <v>1.3832315336724531E-2</v>
      </c>
      <c r="I242" s="424">
        <v>352850.19</v>
      </c>
      <c r="J242" s="177">
        <v>400000</v>
      </c>
      <c r="K242" s="177">
        <f t="shared" si="79"/>
        <v>962.46000000002095</v>
      </c>
      <c r="L242" s="175">
        <f t="shared" si="75"/>
        <v>2.7351337314319569E-3</v>
      </c>
      <c r="M242" s="187">
        <f t="shared" si="80"/>
        <v>-47149.81</v>
      </c>
      <c r="N242" s="189">
        <f t="shared" si="76"/>
        <v>-0.11787452499999999</v>
      </c>
      <c r="O242" s="187" t="b">
        <f t="shared" si="81"/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82"/>
        <v>54478.419999999984</v>
      </c>
      <c r="S242" s="177">
        <v>-61571</v>
      </c>
      <c r="T242" s="177">
        <f t="shared" si="83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71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0"/>
        <v>-1.2697828487301084E-3</v>
      </c>
      <c r="E243" s="251">
        <f t="shared" si="77"/>
        <v>3.253362759460441E-2</v>
      </c>
      <c r="F243" s="252">
        <v>5184.1899999999996</v>
      </c>
      <c r="G243" s="175">
        <f t="shared" si="64"/>
        <v>4.2734297663947806E-3</v>
      </c>
      <c r="H243" s="253">
        <f t="shared" si="78"/>
        <v>1.8164856531217428E-2</v>
      </c>
      <c r="I243" s="254">
        <v>345131.68</v>
      </c>
      <c r="J243" s="255">
        <v>400000</v>
      </c>
      <c r="K243" s="255">
        <f t="shared" si="79"/>
        <v>-7718.5100000000093</v>
      </c>
      <c r="L243" s="175">
        <f t="shared" si="75"/>
        <v>-2.1874750868066725E-2</v>
      </c>
      <c r="M243" s="256">
        <f t="shared" si="80"/>
        <v>-54868.320000000007</v>
      </c>
      <c r="N243" s="257">
        <f t="shared" si="76"/>
        <v>-0.13717080000000001</v>
      </c>
      <c r="O243" s="256" t="b">
        <f t="shared" si="81"/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:R251" si="84">I243-Q243</f>
        <v>51853.020000000019</v>
      </c>
      <c r="S243" s="255">
        <v>-69701</v>
      </c>
      <c r="T243" s="255">
        <f t="shared" ref="T243:T251" si="85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71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0"/>
        <v>-6.3615927475078517E-3</v>
      </c>
      <c r="E244" s="251">
        <f t="shared" si="77"/>
        <v>2.5965069157740599E-2</v>
      </c>
      <c r="F244" s="252">
        <v>5137.7299999999996</v>
      </c>
      <c r="G244" s="175">
        <f t="shared" si="64"/>
        <v>-8.9618628946855801E-3</v>
      </c>
      <c r="H244" s="253">
        <f t="shared" si="78"/>
        <v>9.0402026827974442E-3</v>
      </c>
      <c r="I244" s="254">
        <v>341216.81</v>
      </c>
      <c r="J244" s="255">
        <v>400000</v>
      </c>
      <c r="K244" s="255">
        <f t="shared" si="79"/>
        <v>-3914.8699999999953</v>
      </c>
      <c r="L244" s="175">
        <f t="shared" si="75"/>
        <v>-1.1343119820237875E-2</v>
      </c>
      <c r="M244" s="256">
        <f t="shared" si="80"/>
        <v>-58783.19</v>
      </c>
      <c r="N244" s="257">
        <f t="shared" si="76"/>
        <v>-0.14695797500000002</v>
      </c>
      <c r="O244" s="256" t="b">
        <f t="shared" si="81"/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si="84"/>
        <v>46282.960000000021</v>
      </c>
      <c r="S244" s="255">
        <v>-70463</v>
      </c>
      <c r="T244" s="255">
        <f t="shared" si="85"/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71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0"/>
        <v>3.1339387954732955E-3</v>
      </c>
      <c r="E245" s="251">
        <f t="shared" si="77"/>
        <v>2.9180380890774484E-2</v>
      </c>
      <c r="F245" s="252">
        <v>5159.7299999999996</v>
      </c>
      <c r="G245" s="175">
        <f t="shared" si="64"/>
        <v>4.2820467404865578E-3</v>
      </c>
      <c r="H245" s="253">
        <f t="shared" si="78"/>
        <v>1.3360959993715213E-2</v>
      </c>
      <c r="I245" s="254">
        <v>347416.57</v>
      </c>
      <c r="J245" s="255">
        <v>400000</v>
      </c>
      <c r="K245" s="255">
        <f t="shared" si="79"/>
        <v>6199.7600000000093</v>
      </c>
      <c r="L245" s="175">
        <f t="shared" si="75"/>
        <v>1.8169562044730473E-2</v>
      </c>
      <c r="M245" s="256">
        <f t="shared" si="80"/>
        <v>-52583.429999999993</v>
      </c>
      <c r="N245" s="257">
        <f t="shared" si="76"/>
        <v>-0.13145857499999999</v>
      </c>
      <c r="O245" s="256" t="b">
        <f t="shared" si="81"/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si="84"/>
        <v>40930.960000000021</v>
      </c>
      <c r="S245" s="255">
        <v>-64757</v>
      </c>
      <c r="T245" s="255">
        <f t="shared" si="85"/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71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0"/>
        <v>2.1258994634416298E-4</v>
      </c>
      <c r="E246" s="251">
        <f t="shared" si="77"/>
        <v>2.939917429272652E-2</v>
      </c>
      <c r="F246" s="252">
        <v>5166.24</v>
      </c>
      <c r="G246" s="175">
        <f t="shared" si="64"/>
        <v>1.2616939258449993E-3</v>
      </c>
      <c r="H246" s="253">
        <f t="shared" si="78"/>
        <v>1.4639511361627741E-2</v>
      </c>
      <c r="I246" s="254">
        <v>348668.66</v>
      </c>
      <c r="J246" s="255">
        <v>400000</v>
      </c>
      <c r="K246" s="255">
        <f t="shared" si="79"/>
        <v>1252.0899999999674</v>
      </c>
      <c r="L246" s="175">
        <f t="shared" si="75"/>
        <v>3.6040019622551895E-3</v>
      </c>
      <c r="M246" s="256">
        <f t="shared" si="80"/>
        <v>-51331.340000000026</v>
      </c>
      <c r="N246" s="257">
        <f t="shared" si="76"/>
        <v>-0.12832835000000006</v>
      </c>
      <c r="O246" s="256" t="b">
        <f t="shared" si="81"/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si="84"/>
        <v>42182.049999999988</v>
      </c>
      <c r="S246" s="255">
        <v>-64756</v>
      </c>
      <c r="T246" s="255">
        <f t="shared" si="85"/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71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0"/>
        <v>8.6034423010280196E-3</v>
      </c>
      <c r="E247" s="251">
        <f t="shared" si="77"/>
        <v>3.8255550693479877E-2</v>
      </c>
      <c r="F247" s="252">
        <v>5221.12</v>
      </c>
      <c r="G247" s="175">
        <f t="shared" si="64"/>
        <v>1.0622812722599049E-2</v>
      </c>
      <c r="H247" s="253">
        <f t="shared" si="78"/>
        <v>2.5417836871771723E-2</v>
      </c>
      <c r="I247" s="254">
        <v>357514.04</v>
      </c>
      <c r="J247" s="255">
        <v>400000</v>
      </c>
      <c r="K247" s="255">
        <f t="shared" si="79"/>
        <v>8845.3800000000047</v>
      </c>
      <c r="L247" s="175">
        <f t="shared" si="75"/>
        <v>2.5369013664721128E-2</v>
      </c>
      <c r="M247" s="256">
        <f t="shared" si="80"/>
        <v>-42485.960000000021</v>
      </c>
      <c r="N247" s="257">
        <f t="shared" si="76"/>
        <v>-0.10621490000000006</v>
      </c>
      <c r="O247" s="256" t="b">
        <f t="shared" si="81"/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si="84"/>
        <v>61189.479999999981</v>
      </c>
      <c r="S247" s="255">
        <v>-56695</v>
      </c>
      <c r="T247" s="255">
        <f t="shared" si="85"/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71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0"/>
        <v>-9.0706272018032145E-4</v>
      </c>
      <c r="E248" s="214">
        <f t="shared" si="77"/>
        <v>3.7313787789425533E-2</v>
      </c>
      <c r="F248" s="224">
        <v>5213.1400000000003</v>
      </c>
      <c r="G248" s="175">
        <f t="shared" si="64"/>
        <v>-1.528407697965104E-3</v>
      </c>
      <c r="H248" s="208">
        <f t="shared" si="78"/>
        <v>2.3850580356266179E-2</v>
      </c>
      <c r="I248" s="226">
        <v>360717.48</v>
      </c>
      <c r="J248" s="177">
        <v>400000</v>
      </c>
      <c r="K248" s="177">
        <f t="shared" si="79"/>
        <v>3203.4400000000023</v>
      </c>
      <c r="L248" s="175">
        <f>K248/I247</f>
        <v>8.9603194324899878E-3</v>
      </c>
      <c r="M248" s="187">
        <f t="shared" si="80"/>
        <v>-39282.520000000019</v>
      </c>
      <c r="N248" s="189">
        <f t="shared" si="76"/>
        <v>-9.8206300000000052E-2</v>
      </c>
      <c r="O248" s="187" t="b">
        <f t="shared" si="81"/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si="84"/>
        <v>54664.27999999997</v>
      </c>
      <c r="S248" s="177">
        <v>-53403</v>
      </c>
      <c r="T248" s="177">
        <f t="shared" si="85"/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71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0"/>
        <v>4.5852839895638939E-4</v>
      </c>
      <c r="E249" s="214">
        <f t="shared" si="77"/>
        <v>3.7789425619756005E-2</v>
      </c>
      <c r="F249" s="224">
        <v>5214.1400000000003</v>
      </c>
      <c r="G249" s="175">
        <f t="shared" si="64"/>
        <v>1.9182297041706148E-4</v>
      </c>
      <c r="H249" s="208">
        <f t="shared" si="78"/>
        <v>2.4046978415853352E-2</v>
      </c>
      <c r="I249" s="226">
        <v>360792.14</v>
      </c>
      <c r="J249" s="177">
        <v>400000</v>
      </c>
      <c r="K249" s="177">
        <f t="shared" si="79"/>
        <v>74.660000000032596</v>
      </c>
      <c r="L249" s="175">
        <f t="shared" ref="L249:L260" si="86">K249/I248</f>
        <v>2.0697638495376658E-4</v>
      </c>
      <c r="M249" s="187">
        <f t="shared" si="80"/>
        <v>-39207.859999999986</v>
      </c>
      <c r="N249" s="189">
        <f t="shared" si="76"/>
        <v>-9.8019649999999958E-2</v>
      </c>
      <c r="O249" s="187" t="b">
        <f t="shared" si="81"/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si="84"/>
        <v>48306.48000000004</v>
      </c>
      <c r="S249" s="177">
        <v>-52872</v>
      </c>
      <c r="T249" s="177">
        <f t="shared" si="85"/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71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0"/>
        <v>-2.9332367809560022E-3</v>
      </c>
      <c r="E250" s="214">
        <f t="shared" si="77"/>
        <v>3.4745343505640937E-2</v>
      </c>
      <c r="F250" s="224">
        <v>5204.58</v>
      </c>
      <c r="G250" s="175">
        <f t="shared" si="64"/>
        <v>-1.8334758943949338E-3</v>
      </c>
      <c r="H250" s="208">
        <f t="shared" si="78"/>
        <v>2.2169412966199915E-2</v>
      </c>
      <c r="I250" s="226">
        <v>354430.79</v>
      </c>
      <c r="J250" s="177">
        <v>400000</v>
      </c>
      <c r="K250" s="177">
        <f t="shared" si="79"/>
        <v>-6361.3500000000349</v>
      </c>
      <c r="L250" s="175">
        <f t="shared" si="86"/>
        <v>-1.7631620245385709E-2</v>
      </c>
      <c r="M250" s="187">
        <f t="shared" si="80"/>
        <v>-45569.210000000021</v>
      </c>
      <c r="N250" s="189">
        <f t="shared" si="76"/>
        <v>-0.11392302500000005</v>
      </c>
      <c r="O250" s="187" t="b">
        <f t="shared" si="81"/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si="84"/>
        <v>49786.25</v>
      </c>
      <c r="S250" s="177">
        <v>-58573</v>
      </c>
      <c r="T250" s="177">
        <f t="shared" si="85"/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71"/>
        <v>-0.30898385407743301</v>
      </c>
    </row>
    <row r="251" spans="1:23" ht="20.100000000000001" customHeight="1" x14ac:dyDescent="0.25">
      <c r="A251" s="170" t="s">
        <v>269</v>
      </c>
      <c r="B251" s="249">
        <v>42597</v>
      </c>
      <c r="C251" s="250">
        <v>2190.15</v>
      </c>
      <c r="D251" s="175">
        <f t="shared" si="70"/>
        <v>6.7387117385050311E-3</v>
      </c>
      <c r="E251" s="251">
        <f t="shared" si="77"/>
        <v>4.1718194098285817E-2</v>
      </c>
      <c r="F251" s="252">
        <v>5262.01</v>
      </c>
      <c r="G251" s="175">
        <f t="shared" si="64"/>
        <v>1.1034511910663356E-2</v>
      </c>
      <c r="H251" s="253">
        <f t="shared" si="78"/>
        <v>3.3448553528291222E-2</v>
      </c>
      <c r="I251" s="254">
        <v>368660.8</v>
      </c>
      <c r="J251" s="255">
        <v>400000</v>
      </c>
      <c r="K251" s="255">
        <f t="shared" si="79"/>
        <v>14230.010000000009</v>
      </c>
      <c r="L251" s="175">
        <f t="shared" si="86"/>
        <v>4.0148910313350626E-2</v>
      </c>
      <c r="M251" s="256">
        <f t="shared" si="80"/>
        <v>-31339.200000000012</v>
      </c>
      <c r="N251" s="257">
        <f t="shared" si="76"/>
        <v>-7.8348000000000029E-2</v>
      </c>
      <c r="O251" s="256" t="b">
        <f t="shared" si="81"/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si="84"/>
        <v>99156</v>
      </c>
      <c r="S251" s="255">
        <v>-45515</v>
      </c>
      <c r="T251" s="255">
        <f t="shared" si="85"/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71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0"/>
        <v>-5.479076775563317E-3</v>
      </c>
      <c r="E252" s="251">
        <f t="shared" si="77"/>
        <v>3.6010540134320139E-2</v>
      </c>
      <c r="F252" s="252">
        <v>5227.1099999999997</v>
      </c>
      <c r="G252" s="175">
        <f t="shared" si="64"/>
        <v>-6.6324465365897338E-3</v>
      </c>
      <c r="H252" s="253">
        <f t="shared" si="78"/>
        <v>2.6594261248698837E-2</v>
      </c>
      <c r="I252" s="254">
        <f>368660.8+2262.39</f>
        <v>370923.19</v>
      </c>
      <c r="J252" s="255">
        <v>400000</v>
      </c>
      <c r="K252" s="255">
        <f t="shared" si="79"/>
        <v>2262.390000000014</v>
      </c>
      <c r="L252" s="175">
        <f t="shared" si="86"/>
        <v>6.1367793917878281E-3</v>
      </c>
      <c r="M252" s="256">
        <f t="shared" si="80"/>
        <v>-29076.809999999998</v>
      </c>
      <c r="N252" s="257">
        <f t="shared" si="76"/>
        <v>-7.2692024999999993E-2</v>
      </c>
      <c r="O252" s="256" t="b">
        <f t="shared" si="81"/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71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0"/>
        <v>1.8685581801068378E-3</v>
      </c>
      <c r="E253" s="251">
        <f t="shared" si="77"/>
        <v>3.794638610376503E-2</v>
      </c>
      <c r="F253" s="252">
        <v>5228.6499999999996</v>
      </c>
      <c r="G253" s="175">
        <f t="shared" si="64"/>
        <v>2.946178672344687E-4</v>
      </c>
      <c r="H253" s="253">
        <f t="shared" si="78"/>
        <v>2.6896714260463073E-2</v>
      </c>
      <c r="I253" s="254">
        <v>375295.13</v>
      </c>
      <c r="J253" s="255">
        <v>400000</v>
      </c>
      <c r="K253" s="255">
        <f t="shared" si="79"/>
        <v>4371.9400000000023</v>
      </c>
      <c r="L253" s="175">
        <f t="shared" si="86"/>
        <v>1.1786645100296917E-2</v>
      </c>
      <c r="M253" s="256">
        <f t="shared" si="80"/>
        <v>-24704.869999999995</v>
      </c>
      <c r="N253" s="257">
        <f t="shared" si="76"/>
        <v>-6.1762174999999989E-2</v>
      </c>
      <c r="O253" s="256" t="b">
        <f t="shared" si="81"/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:R284" si="87">I253-Q253</f>
        <v>120001.53</v>
      </c>
      <c r="S253" s="255">
        <v>-39008</v>
      </c>
      <c r="T253" s="255">
        <f t="shared" ref="T253:T284" si="88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71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0"/>
        <v>2.1995949079378716E-3</v>
      </c>
      <c r="E254" s="251">
        <f t="shared" si="77"/>
        <v>4.0229447689351383E-2</v>
      </c>
      <c r="F254" s="252">
        <v>5240.1400000000003</v>
      </c>
      <c r="G254" s="175">
        <f t="shared" si="64"/>
        <v>2.1975079609460745E-3</v>
      </c>
      <c r="H254" s="253">
        <f t="shared" si="78"/>
        <v>2.9153327965119807E-2</v>
      </c>
      <c r="I254" s="254">
        <v>382262.83</v>
      </c>
      <c r="J254" s="255">
        <v>400000</v>
      </c>
      <c r="K254" s="255">
        <f t="shared" si="79"/>
        <v>6967.7000000000116</v>
      </c>
      <c r="L254" s="175">
        <f t="shared" si="86"/>
        <v>1.8565921705405587E-2</v>
      </c>
      <c r="M254" s="256">
        <f t="shared" ref="M254:M259" si="89">I254-J254</f>
        <v>-17737.169999999984</v>
      </c>
      <c r="N254" s="257">
        <f t="shared" ref="N254:N285" si="90">M254/J254</f>
        <v>-4.4342924999999957E-2</v>
      </c>
      <c r="O254" s="256" t="b">
        <f t="shared" si="81"/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si="87"/>
        <v>147577.93000000002</v>
      </c>
      <c r="S254" s="255">
        <v>-32026</v>
      </c>
      <c r="T254" s="255">
        <f t="shared" si="88"/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71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0"/>
        <v>-1.4403160464925291E-3</v>
      </c>
      <c r="E255" s="251">
        <f t="shared" si="77"/>
        <v>3.8731188523810349E-2</v>
      </c>
      <c r="F255" s="252">
        <v>5238.37</v>
      </c>
      <c r="G255" s="175">
        <f t="shared" si="64"/>
        <v>-3.377772349594546E-4</v>
      </c>
      <c r="H255" s="253">
        <f t="shared" si="78"/>
        <v>2.8805703399650426E-2</v>
      </c>
      <c r="I255" s="254">
        <v>382810.75</v>
      </c>
      <c r="J255" s="255">
        <v>400000</v>
      </c>
      <c r="K255" s="255">
        <f t="shared" si="79"/>
        <v>547.9199999999837</v>
      </c>
      <c r="L255" s="175">
        <f t="shared" si="86"/>
        <v>1.4333593459766509E-3</v>
      </c>
      <c r="M255" s="256">
        <f t="shared" si="89"/>
        <v>-17189.25</v>
      </c>
      <c r="N255" s="257">
        <f t="shared" si="90"/>
        <v>-4.2973125000000001E-2</v>
      </c>
      <c r="O255" s="256" t="b">
        <f t="shared" si="81"/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si="87"/>
        <v>149847.75</v>
      </c>
      <c r="S255" s="255">
        <v>-31491</v>
      </c>
      <c r="T255" s="255">
        <f t="shared" si="88"/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71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0"/>
        <v>-5.6322033820695291E-4</v>
      </c>
      <c r="E256" s="214">
        <f t="shared" ref="E256:E287" si="91">(C256-$C$2)/$C$2</f>
        <v>3.8146153992503859E-2</v>
      </c>
      <c r="F256" s="224">
        <v>5244.6</v>
      </c>
      <c r="G256" s="175">
        <f t="shared" ref="G256:G261" si="92">(F256-F255)/F255</f>
        <v>1.1893012521071388E-3</v>
      </c>
      <c r="H256" s="208">
        <f t="shared" ref="H256:H287" si="93">(F256-F$2)/F$2</f>
        <v>3.0029263310878598E-2</v>
      </c>
      <c r="I256" s="226">
        <v>377083.42</v>
      </c>
      <c r="J256" s="177">
        <v>400000</v>
      </c>
      <c r="K256" s="177">
        <f t="shared" ref="K256:K287" si="94">I256-I255-J256+J255</f>
        <v>-5727.3300000000163</v>
      </c>
      <c r="L256" s="175">
        <f t="shared" si="86"/>
        <v>-1.4961256965746171E-2</v>
      </c>
      <c r="M256" s="187">
        <f t="shared" si="89"/>
        <v>-22916.580000000016</v>
      </c>
      <c r="N256" s="189">
        <f t="shared" si="90"/>
        <v>-5.7291450000000042E-2</v>
      </c>
      <c r="O256" s="187" t="b">
        <f t="shared" ref="O256:O287" si="95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si="87"/>
        <v>121841.31999999998</v>
      </c>
      <c r="S256" s="177">
        <v>-37372</v>
      </c>
      <c r="T256" s="177">
        <f t="shared" si="88"/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71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3" si="96">(C257-C256)/C256</f>
        <v>1.951764835245491E-3</v>
      </c>
      <c r="E257" s="214">
        <f t="shared" si="91"/>
        <v>4.0172371149711783E-2</v>
      </c>
      <c r="F257" s="224">
        <v>5260.07</v>
      </c>
      <c r="G257" s="175">
        <f t="shared" si="92"/>
        <v>2.9497006444722845E-3</v>
      </c>
      <c r="H257" s="208">
        <f t="shared" si="93"/>
        <v>3.3067541292692008E-2</v>
      </c>
      <c r="I257" s="226">
        <v>383610.05</v>
      </c>
      <c r="J257" s="177">
        <v>400000</v>
      </c>
      <c r="K257" s="177">
        <f t="shared" si="94"/>
        <v>6526.6300000000047</v>
      </c>
      <c r="L257" s="175">
        <f t="shared" si="86"/>
        <v>1.7308186077234593E-2</v>
      </c>
      <c r="M257" s="187">
        <f t="shared" si="89"/>
        <v>-16389.950000000012</v>
      </c>
      <c r="N257" s="189">
        <f t="shared" si="90"/>
        <v>-4.0974875000000029E-2</v>
      </c>
      <c r="O257" s="187" t="b">
        <f t="shared" si="95"/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si="87"/>
        <v>146280.65</v>
      </c>
      <c r="S257" s="177">
        <v>-30977</v>
      </c>
      <c r="T257" s="177">
        <f t="shared" si="88"/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71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96"/>
        <v>-5.2402944807718854E-3</v>
      </c>
      <c r="E258" s="214">
        <f t="shared" si="91"/>
        <v>3.4721561614124541E-2</v>
      </c>
      <c r="F258" s="224">
        <v>5217.6899999999996</v>
      </c>
      <c r="G258" s="175">
        <f t="shared" si="92"/>
        <v>-8.0569269990703758E-3</v>
      </c>
      <c r="H258" s="208">
        <f t="shared" si="93"/>
        <v>2.4744191527387667E-2</v>
      </c>
      <c r="I258" s="226">
        <f>379998.45+9.8</f>
        <v>380008.25</v>
      </c>
      <c r="J258" s="177">
        <v>400000</v>
      </c>
      <c r="K258" s="177">
        <f t="shared" si="94"/>
        <v>-3601.7999999999884</v>
      </c>
      <c r="L258" s="175">
        <f t="shared" si="86"/>
        <v>-9.3892222062482156E-3</v>
      </c>
      <c r="M258" s="187">
        <f t="shared" si="89"/>
        <v>-19991.75</v>
      </c>
      <c r="N258" s="189">
        <f t="shared" si="90"/>
        <v>-4.9979374999999999E-2</v>
      </c>
      <c r="O258" s="187" t="b">
        <f t="shared" si="95"/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si="87"/>
        <v>146290.45000000001</v>
      </c>
      <c r="S258" s="177">
        <v>-34657</v>
      </c>
      <c r="T258" s="177">
        <f t="shared" si="88"/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71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96"/>
        <v>-1.3652410546833075E-3</v>
      </c>
      <c r="E259" s="214">
        <f t="shared" si="91"/>
        <v>3.3308917258042914E-2</v>
      </c>
      <c r="F259" s="224">
        <v>5212.2</v>
      </c>
      <c r="G259" s="175">
        <f t="shared" si="92"/>
        <v>-1.0521897621360759E-3</v>
      </c>
      <c r="H259" s="208">
        <f t="shared" si="93"/>
        <v>2.3665966180254142E-2</v>
      </c>
      <c r="I259" s="226">
        <v>380752.59</v>
      </c>
      <c r="J259" s="177">
        <v>400000</v>
      </c>
      <c r="K259" s="177">
        <f t="shared" si="94"/>
        <v>744.34000000002561</v>
      </c>
      <c r="L259" s="175">
        <f t="shared" si="86"/>
        <v>1.9587469482571116E-3</v>
      </c>
      <c r="M259" s="187">
        <f t="shared" si="89"/>
        <v>-19247.409999999974</v>
      </c>
      <c r="N259" s="189">
        <f t="shared" si="90"/>
        <v>-4.8118524999999933E-2</v>
      </c>
      <c r="O259" s="187" t="b">
        <f t="shared" si="95"/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si="87"/>
        <v>143453.21000000002</v>
      </c>
      <c r="S259" s="177">
        <v>-33721</v>
      </c>
      <c r="T259" s="177">
        <f t="shared" si="88"/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9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96"/>
        <v>-1.578848039328431E-3</v>
      </c>
      <c r="E260" s="214">
        <f t="shared" si="91"/>
        <v>3.1677479500009466E-2</v>
      </c>
      <c r="F260" s="224">
        <v>5218.91</v>
      </c>
      <c r="G260" s="175">
        <f t="shared" si="92"/>
        <v>1.2873642607728092E-3</v>
      </c>
      <c r="H260" s="208">
        <f t="shared" si="93"/>
        <v>2.4983797160084066E-2</v>
      </c>
      <c r="I260" s="226">
        <v>381100.52</v>
      </c>
      <c r="J260" s="177">
        <v>400000</v>
      </c>
      <c r="K260" s="177">
        <f t="shared" si="94"/>
        <v>347.92999999999302</v>
      </c>
      <c r="L260" s="175">
        <f t="shared" si="86"/>
        <v>9.1379549118757934E-4</v>
      </c>
      <c r="M260" s="187">
        <f t="shared" ref="M260:M273" si="98">I260-J260</f>
        <v>-18899.479999999981</v>
      </c>
      <c r="N260" s="189">
        <f t="shared" si="90"/>
        <v>-4.7248699999999956E-2</v>
      </c>
      <c r="O260" s="187" t="b">
        <f t="shared" si="95"/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si="87"/>
        <v>122146.22000000003</v>
      </c>
      <c r="S260" s="177">
        <v>-33067</v>
      </c>
      <c r="T260" s="177">
        <f t="shared" si="88"/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9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96"/>
        <v>5.2281193523402731E-3</v>
      </c>
      <c r="E261" s="251">
        <f t="shared" si="91"/>
        <v>3.7071212495957101E-2</v>
      </c>
      <c r="F261" s="252">
        <v>5232.32</v>
      </c>
      <c r="G261" s="175">
        <f t="shared" si="92"/>
        <v>2.569502060775115E-3</v>
      </c>
      <c r="H261" s="253">
        <f t="shared" si="93"/>
        <v>2.7617495139148004E-2</v>
      </c>
      <c r="I261" s="254">
        <v>382828.93</v>
      </c>
      <c r="J261" s="255">
        <v>400000</v>
      </c>
      <c r="K261" s="255">
        <f t="shared" si="94"/>
        <v>1728.4099999999744</v>
      </c>
      <c r="L261" s="175">
        <f>K261/I260</f>
        <v>4.5353126256557569E-3</v>
      </c>
      <c r="M261" s="256">
        <f t="shared" si="98"/>
        <v>-17171.070000000007</v>
      </c>
      <c r="N261" s="257">
        <f t="shared" si="90"/>
        <v>-4.2927675000000019E-2</v>
      </c>
      <c r="O261" s="256" t="b">
        <f t="shared" si="95"/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si="87"/>
        <v>122528.60999999999</v>
      </c>
      <c r="S261" s="255">
        <v>-31777</v>
      </c>
      <c r="T261" s="255">
        <f t="shared" si="88"/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9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si="96"/>
        <v>-1.9537878718389537E-3</v>
      </c>
      <c r="E262" s="251">
        <f t="shared" si="91"/>
        <v>3.5044995338749184E-2</v>
      </c>
      <c r="F262" s="252">
        <v>5222.9799999999996</v>
      </c>
      <c r="G262" s="175">
        <f>(F262-F261)/F261</f>
        <v>-1.7850590177971046E-3</v>
      </c>
      <c r="H262" s="253">
        <f t="shared" si="93"/>
        <v>2.5783137262603797E-2</v>
      </c>
      <c r="I262" s="254">
        <v>379406.56</v>
      </c>
      <c r="J262" s="255">
        <v>400000</v>
      </c>
      <c r="K262" s="255">
        <f t="shared" si="94"/>
        <v>-3422.3699999999953</v>
      </c>
      <c r="L262" s="175">
        <f>K262/I261</f>
        <v>-8.9396848874508921E-3</v>
      </c>
      <c r="M262" s="256">
        <f t="shared" si="98"/>
        <v>-20593.440000000002</v>
      </c>
      <c r="N262" s="257">
        <f t="shared" si="90"/>
        <v>-5.1483600000000004E-2</v>
      </c>
      <c r="O262" s="256" t="b">
        <f t="shared" si="95"/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si="87"/>
        <v>104437.60999999999</v>
      </c>
      <c r="S262" s="255">
        <v>-35414</v>
      </c>
      <c r="T262" s="255">
        <f t="shared" si="88"/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9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si="96"/>
        <v>-2.3803834347369797E-3</v>
      </c>
      <c r="E263" s="251">
        <f t="shared" si="91"/>
        <v>3.258119137763741E-2</v>
      </c>
      <c r="F263" s="252">
        <v>5213.22</v>
      </c>
      <c r="G263" s="175">
        <f t="shared" ref="G263:G270" si="99">(F263-F262)/F262</f>
        <v>-1.8686650149913094E-3</v>
      </c>
      <c r="H263" s="253">
        <f t="shared" si="93"/>
        <v>2.3866292201033139E-2</v>
      </c>
      <c r="I263" s="486">
        <v>375078.22</v>
      </c>
      <c r="J263" s="255">
        <v>400000</v>
      </c>
      <c r="K263" s="255">
        <f t="shared" si="94"/>
        <v>-4328.3400000000256</v>
      </c>
      <c r="L263" s="175">
        <f>K263/I262</f>
        <v>-1.1408184402504863E-2</v>
      </c>
      <c r="M263" s="256">
        <f t="shared" si="98"/>
        <v>-24921.780000000028</v>
      </c>
      <c r="N263" s="257">
        <f t="shared" si="90"/>
        <v>-6.2304450000000067E-2</v>
      </c>
      <c r="O263" s="256" t="b">
        <f t="shared" si="95"/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si="87"/>
        <v>89275.109999999986</v>
      </c>
      <c r="S263" s="255">
        <v>-39480</v>
      </c>
      <c r="T263" s="255">
        <f t="shared" si="88"/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9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100">(C264-C263)/C263</f>
        <v>-3.6850396602359916E-5</v>
      </c>
      <c r="E264" s="251">
        <f t="shared" si="91"/>
        <v>3.254314035121101E-2</v>
      </c>
      <c r="F264" s="252">
        <v>5227.2</v>
      </c>
      <c r="G264" s="175">
        <f t="shared" si="99"/>
        <v>2.6816439743574151E-3</v>
      </c>
      <c r="H264" s="253">
        <f t="shared" si="93"/>
        <v>2.661193707406171E-2</v>
      </c>
      <c r="I264" s="254">
        <v>374158.47</v>
      </c>
      <c r="J264" s="255">
        <v>400000</v>
      </c>
      <c r="K264" s="255">
        <f t="shared" si="94"/>
        <v>-919.75</v>
      </c>
      <c r="L264" s="175">
        <f t="shared" ref="L264:L269" si="101">K264/I263</f>
        <v>-2.4521551797915646E-3</v>
      </c>
      <c r="M264" s="256">
        <f t="shared" si="98"/>
        <v>-25841.530000000028</v>
      </c>
      <c r="N264" s="257">
        <f t="shared" si="90"/>
        <v>-6.4603825000000073E-2</v>
      </c>
      <c r="O264" s="256" t="b">
        <f t="shared" si="95"/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si="87"/>
        <v>89365.339999999967</v>
      </c>
      <c r="S264" s="255">
        <v>-40089</v>
      </c>
      <c r="T264" s="255">
        <f t="shared" si="88"/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9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100"/>
        <v>4.2011000248748835E-3</v>
      </c>
      <c r="E265" s="251">
        <f t="shared" si="91"/>
        <v>3.6880957363824872E-2</v>
      </c>
      <c r="F265" s="252">
        <v>5249.89</v>
      </c>
      <c r="G265" s="175">
        <f t="shared" si="99"/>
        <v>4.3407560453015978E-3</v>
      </c>
      <c r="H265" s="253">
        <f t="shared" si="93"/>
        <v>3.1068209046094725E-2</v>
      </c>
      <c r="I265" s="254">
        <v>379833.49</v>
      </c>
      <c r="J265" s="255">
        <v>400000</v>
      </c>
      <c r="K265" s="255">
        <f t="shared" si="94"/>
        <v>5675.0200000000186</v>
      </c>
      <c r="L265" s="175">
        <f t="shared" si="101"/>
        <v>1.5167423578570916E-2</v>
      </c>
      <c r="M265" s="256">
        <f t="shared" si="98"/>
        <v>-20166.510000000009</v>
      </c>
      <c r="N265" s="257">
        <f t="shared" si="90"/>
        <v>-5.0416275000000024E-2</v>
      </c>
      <c r="O265" s="256" t="b">
        <f t="shared" si="95"/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si="87"/>
        <v>99917.919999999984</v>
      </c>
      <c r="S265" s="255">
        <v>-35299</v>
      </c>
      <c r="T265" s="255">
        <f t="shared" si="88"/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9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100"/>
        <v>2.9816787309975322E-3</v>
      </c>
      <c r="E266" s="214">
        <f t="shared" si="91"/>
        <v>3.9972603260972947E-2</v>
      </c>
      <c r="F266" s="224">
        <v>5275.9</v>
      </c>
      <c r="G266" s="175">
        <f t="shared" si="99"/>
        <v>4.9543895205422031E-3</v>
      </c>
      <c r="H266" s="208">
        <f t="shared" si="93"/>
        <v>3.6176522575956917E-2</v>
      </c>
      <c r="I266" s="226">
        <v>382927.8</v>
      </c>
      <c r="J266" s="177">
        <v>400000</v>
      </c>
      <c r="K266" s="177">
        <f t="shared" si="94"/>
        <v>3094.3099999999977</v>
      </c>
      <c r="L266" s="175">
        <f t="shared" si="101"/>
        <v>8.1464907162346265E-3</v>
      </c>
      <c r="M266" s="187">
        <f t="shared" si="98"/>
        <v>-17072.200000000012</v>
      </c>
      <c r="N266" s="189">
        <f t="shared" si="90"/>
        <v>-4.2680500000000031E-2</v>
      </c>
      <c r="O266" s="187" t="b">
        <f t="shared" si="95"/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si="87"/>
        <v>94604.13</v>
      </c>
      <c r="S266" s="177">
        <v>-32869</v>
      </c>
      <c r="T266" s="177">
        <f t="shared" si="88"/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9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100"/>
        <v>-1.4635395704518849E-4</v>
      </c>
      <c r="E267" s="214">
        <f t="shared" si="91"/>
        <v>3.9820399155267118E-2</v>
      </c>
      <c r="F267" s="224">
        <v>5283.92</v>
      </c>
      <c r="G267" s="175">
        <f t="shared" si="99"/>
        <v>1.5201197899885209E-3</v>
      </c>
      <c r="H267" s="208">
        <f t="shared" si="93"/>
        <v>3.7751635013846117E-2</v>
      </c>
      <c r="I267" s="226">
        <v>386953.84</v>
      </c>
      <c r="J267" s="177">
        <v>400000</v>
      </c>
      <c r="K267" s="177">
        <f t="shared" si="94"/>
        <v>4026.0400000000373</v>
      </c>
      <c r="L267" s="175">
        <f t="shared" si="101"/>
        <v>1.0513835767473757E-2</v>
      </c>
      <c r="M267" s="187">
        <f t="shared" si="98"/>
        <v>-13046.159999999974</v>
      </c>
      <c r="N267" s="189">
        <f t="shared" si="90"/>
        <v>-3.2615399999999933E-2</v>
      </c>
      <c r="O267" s="187" t="b">
        <f t="shared" si="95"/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si="87"/>
        <v>116356.47000000003</v>
      </c>
      <c r="S267" s="177">
        <v>-29682</v>
      </c>
      <c r="T267" s="177">
        <f t="shared" si="88"/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9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100"/>
        <v>-2.2230760786034294E-3</v>
      </c>
      <c r="E268" s="214">
        <f t="shared" si="91"/>
        <v>3.7508799299861173E-2</v>
      </c>
      <c r="F268" s="224">
        <v>5259.48</v>
      </c>
      <c r="G268" s="175">
        <f t="shared" si="99"/>
        <v>-4.6253539039199133E-3</v>
      </c>
      <c r="H268" s="208">
        <f t="shared" si="93"/>
        <v>3.2951666437535547E-2</v>
      </c>
      <c r="I268" s="226">
        <v>397118.13</v>
      </c>
      <c r="J268" s="177">
        <v>400000</v>
      </c>
      <c r="K268" s="177">
        <f t="shared" si="94"/>
        <v>10164.289999999979</v>
      </c>
      <c r="L268" s="175">
        <f t="shared" si="101"/>
        <v>2.6267448334405929E-2</v>
      </c>
      <c r="M268" s="187">
        <f t="shared" si="98"/>
        <v>-2881.8699999999953</v>
      </c>
      <c r="N268" s="189">
        <f t="shared" si="90"/>
        <v>-7.2046749999999885E-3</v>
      </c>
      <c r="O268" s="187" t="b">
        <f t="shared" si="95"/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si="87"/>
        <v>145938.43</v>
      </c>
      <c r="S268" s="177">
        <v>-22549</v>
      </c>
      <c r="T268" s="177">
        <f t="shared" si="88"/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9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100"/>
        <v>-2.4522073992573341E-2</v>
      </c>
      <c r="E269" s="214">
        <f t="shared" si="91"/>
        <v>1.2066931755484052E-2</v>
      </c>
      <c r="F269" s="224">
        <v>5125.8999999999996</v>
      </c>
      <c r="G269" s="175">
        <f t="shared" si="99"/>
        <v>-2.5397948086122571E-2</v>
      </c>
      <c r="H269" s="208">
        <f t="shared" si="93"/>
        <v>6.7168136378812221E-3</v>
      </c>
      <c r="I269" s="226">
        <v>386211.32</v>
      </c>
      <c r="J269" s="177">
        <v>400000</v>
      </c>
      <c r="K269" s="177">
        <f t="shared" si="94"/>
        <v>-10906.809999999998</v>
      </c>
      <c r="L269" s="175">
        <f t="shared" si="101"/>
        <v>-2.746490068333067E-2</v>
      </c>
      <c r="M269" s="187">
        <f t="shared" si="98"/>
        <v>-13788.679999999993</v>
      </c>
      <c r="N269" s="189">
        <f t="shared" si="90"/>
        <v>-3.447169999999998E-2</v>
      </c>
      <c r="O269" s="187" t="b">
        <f t="shared" si="95"/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si="87"/>
        <v>109868.35999999999</v>
      </c>
      <c r="S269" s="177">
        <v>-29111</v>
      </c>
      <c r="T269" s="177">
        <f t="shared" si="88"/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9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100"/>
        <v>1.4677062331693158E-2</v>
      </c>
      <c r="E270" s="251">
        <f t="shared" si="91"/>
        <v>2.6921101196704739E-2</v>
      </c>
      <c r="F270" s="252">
        <v>5211.88</v>
      </c>
      <c r="G270" s="175">
        <f t="shared" si="99"/>
        <v>1.6773639751068197E-2</v>
      </c>
      <c r="H270" s="253">
        <f t="shared" si="93"/>
        <v>2.3603118801186301E-2</v>
      </c>
      <c r="I270" s="254">
        <v>387052.15</v>
      </c>
      <c r="J270" s="255">
        <v>400000</v>
      </c>
      <c r="K270" s="255">
        <f t="shared" si="94"/>
        <v>840.8300000000163</v>
      </c>
      <c r="L270" s="175">
        <f t="shared" ref="L270:L285" si="102">K270/I269</f>
        <v>2.1771241712956945E-3</v>
      </c>
      <c r="M270" s="256">
        <f t="shared" si="98"/>
        <v>-12947.849999999977</v>
      </c>
      <c r="N270" s="257">
        <f t="shared" si="90"/>
        <v>-3.2369624999999944E-2</v>
      </c>
      <c r="O270" s="256" t="b">
        <f t="shared" si="95"/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si="87"/>
        <v>107362.09000000003</v>
      </c>
      <c r="S270" s="255">
        <v>-29688</v>
      </c>
      <c r="T270" s="255">
        <f t="shared" si="88"/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9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:D285" si="103">(C271-C270)/C270</f>
        <v>-1.483066548095449E-2</v>
      </c>
      <c r="E271" s="251">
        <f t="shared" si="91"/>
        <v>1.1691177869522996E-2</v>
      </c>
      <c r="F271" s="252">
        <v>5155.25</v>
      </c>
      <c r="G271" s="175">
        <f t="shared" ref="G271:G285" si="104">(F271-F270)/F270</f>
        <v>-1.0865560987589911E-2</v>
      </c>
      <c r="H271" s="253">
        <f t="shared" si="93"/>
        <v>1.2481096686764771E-2</v>
      </c>
      <c r="I271" s="254">
        <v>374259.41</v>
      </c>
      <c r="J271" s="255">
        <v>400000</v>
      </c>
      <c r="K271" s="255">
        <f t="shared" si="94"/>
        <v>-12792.740000000049</v>
      </c>
      <c r="L271" s="175">
        <f t="shared" si="102"/>
        <v>-3.3051721841617594E-2</v>
      </c>
      <c r="M271" s="256">
        <f t="shared" si="98"/>
        <v>-25740.590000000026</v>
      </c>
      <c r="N271" s="257">
        <f t="shared" si="90"/>
        <v>-6.4351475000000061E-2</v>
      </c>
      <c r="O271" s="256" t="b">
        <f t="shared" si="95"/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si="87"/>
        <v>79451.889999999956</v>
      </c>
      <c r="S271" s="255">
        <v>-40449</v>
      </c>
      <c r="T271" s="255">
        <f t="shared" si="88"/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9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si="103"/>
        <v>-5.8767665560267412E-4</v>
      </c>
      <c r="E272" s="251">
        <f t="shared" si="91"/>
        <v>1.1096630581609904E-2</v>
      </c>
      <c r="F272" s="252">
        <v>5173.7700000000004</v>
      </c>
      <c r="G272" s="175">
        <f t="shared" si="104"/>
        <v>3.5924542941662258E-3</v>
      </c>
      <c r="H272" s="253">
        <f t="shared" si="93"/>
        <v>1.6118388750319269E-2</v>
      </c>
      <c r="I272" s="254">
        <v>370693.02</v>
      </c>
      <c r="J272" s="255">
        <v>400000</v>
      </c>
      <c r="K272" s="255">
        <f t="shared" si="94"/>
        <v>-3566.3899999999558</v>
      </c>
      <c r="L272" s="175">
        <f t="shared" si="102"/>
        <v>-9.5291925993255741E-3</v>
      </c>
      <c r="M272" s="256">
        <f t="shared" si="98"/>
        <v>-29306.979999999981</v>
      </c>
      <c r="N272" s="257">
        <f t="shared" si="90"/>
        <v>-7.3267449999999956E-2</v>
      </c>
      <c r="O272" s="256" t="b">
        <f t="shared" si="95"/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si="87"/>
        <v>66526.590000000026</v>
      </c>
      <c r="S272" s="255">
        <v>-43966</v>
      </c>
      <c r="T272" s="255">
        <f t="shared" si="88"/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9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si="103"/>
        <v>1.0109278049836171E-2</v>
      </c>
      <c r="E273" s="251">
        <f t="shared" si="91"/>
        <v>2.1318087555411886E-2</v>
      </c>
      <c r="F273" s="252">
        <v>5249.68</v>
      </c>
      <c r="G273" s="175">
        <f t="shared" si="104"/>
        <v>1.4672086312302218E-2</v>
      </c>
      <c r="H273" s="253">
        <f t="shared" si="93"/>
        <v>3.1026965453581412E-2</v>
      </c>
      <c r="I273" s="254">
        <v>375852.08</v>
      </c>
      <c r="J273" s="255">
        <v>400000</v>
      </c>
      <c r="K273" s="255">
        <f t="shared" si="94"/>
        <v>5159.0599999999977</v>
      </c>
      <c r="L273" s="175">
        <f t="shared" si="102"/>
        <v>1.3917337855457859E-2</v>
      </c>
      <c r="M273" s="256">
        <f t="shared" si="98"/>
        <v>-24147.919999999984</v>
      </c>
      <c r="N273" s="257">
        <f t="shared" si="90"/>
        <v>-6.036979999999996E-2</v>
      </c>
      <c r="O273" s="256" t="b">
        <f t="shared" si="95"/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si="87"/>
        <v>66574.5</v>
      </c>
      <c r="S273" s="255">
        <v>-40569</v>
      </c>
      <c r="T273" s="255">
        <f t="shared" si="88"/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9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si="103"/>
        <v>-3.7722492851356439E-3</v>
      </c>
      <c r="E274" s="251">
        <f t="shared" si="91"/>
        <v>1.7465421129734877E-2</v>
      </c>
      <c r="F274" s="252">
        <v>5244.56</v>
      </c>
      <c r="G274" s="175">
        <f t="shared" si="104"/>
        <v>-9.7529754194539294E-4</v>
      </c>
      <c r="H274" s="253">
        <f t="shared" si="93"/>
        <v>3.0021407388495118E-2</v>
      </c>
      <c r="I274" s="254">
        <v>375872.83</v>
      </c>
      <c r="J274" s="255">
        <v>400000</v>
      </c>
      <c r="K274" s="255">
        <f t="shared" si="94"/>
        <v>20.75</v>
      </c>
      <c r="L274" s="175">
        <f t="shared" si="102"/>
        <v>5.5207889231316743E-5</v>
      </c>
      <c r="M274" s="256">
        <f t="shared" ref="M274:M279" si="105">I274-J274</f>
        <v>-24127.169999999984</v>
      </c>
      <c r="N274" s="257">
        <f t="shared" si="90"/>
        <v>-6.031792499999996E-2</v>
      </c>
      <c r="O274" s="256" t="b">
        <f t="shared" si="95"/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si="87"/>
        <v>68851.410000000033</v>
      </c>
      <c r="S274" s="255">
        <v>-40175</v>
      </c>
      <c r="T274" s="255">
        <f t="shared" si="88"/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9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103"/>
        <v>-1.8698928551377E-5</v>
      </c>
      <c r="E275" s="214">
        <f t="shared" si="91"/>
        <v>1.7446395616521677E-2</v>
      </c>
      <c r="F275" s="224">
        <v>5235.0200000000004</v>
      </c>
      <c r="G275" s="175">
        <f t="shared" si="104"/>
        <v>-1.8190277163384464E-3</v>
      </c>
      <c r="H275" s="208">
        <f t="shared" si="93"/>
        <v>2.8147769900033509E-2</v>
      </c>
      <c r="I275" s="226">
        <v>373123.48</v>
      </c>
      <c r="J275" s="177">
        <v>400000</v>
      </c>
      <c r="K275" s="177">
        <f t="shared" si="94"/>
        <v>-2749.3500000000349</v>
      </c>
      <c r="L275" s="175">
        <f t="shared" si="102"/>
        <v>-7.3145749853747999E-3</v>
      </c>
      <c r="M275" s="187">
        <f t="shared" si="105"/>
        <v>-26876.520000000019</v>
      </c>
      <c r="N275" s="189">
        <f t="shared" si="90"/>
        <v>-6.7191300000000051E-2</v>
      </c>
      <c r="O275" s="187" t="b">
        <f t="shared" si="95"/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si="87"/>
        <v>66034.409999999974</v>
      </c>
      <c r="S275" s="177">
        <v>-41834</v>
      </c>
      <c r="T275" s="177">
        <f t="shared" si="88"/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9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si="103"/>
        <v>2.991884513259319E-4</v>
      </c>
      <c r="E276" s="214">
        <f t="shared" si="91"/>
        <v>1.7750803827933335E-2</v>
      </c>
      <c r="F276" s="224">
        <v>5241.3500000000004</v>
      </c>
      <c r="G276" s="175">
        <f t="shared" si="104"/>
        <v>1.2091644349018584E-3</v>
      </c>
      <c r="H276" s="208">
        <f t="shared" si="93"/>
        <v>2.9390969617220292E-2</v>
      </c>
      <c r="I276" s="226">
        <v>372718.71</v>
      </c>
      <c r="J276" s="177">
        <v>400000</v>
      </c>
      <c r="K276" s="177">
        <f t="shared" si="94"/>
        <v>-404.76999999996042</v>
      </c>
      <c r="L276" s="175">
        <f t="shared" si="102"/>
        <v>-1.0848151394813332E-3</v>
      </c>
      <c r="M276" s="187">
        <f t="shared" si="105"/>
        <v>-27281.289999999979</v>
      </c>
      <c r="N276" s="189">
        <f t="shared" si="90"/>
        <v>-6.8203224999999951E-2</v>
      </c>
      <c r="O276" s="187" t="b">
        <f t="shared" si="95"/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si="87"/>
        <v>61492.210000000021</v>
      </c>
      <c r="S276" s="177">
        <v>-42647</v>
      </c>
      <c r="T276" s="177">
        <f t="shared" si="88"/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9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si="103"/>
        <v>1.0917112199498855E-2</v>
      </c>
      <c r="E277" s="214">
        <f t="shared" si="91"/>
        <v>2.8861703544453034E-2</v>
      </c>
      <c r="F277" s="224">
        <v>5295.18</v>
      </c>
      <c r="G277" s="175">
        <f t="shared" si="104"/>
        <v>1.0270254800766963E-2</v>
      </c>
      <c r="H277" s="208">
        <f t="shared" si="93"/>
        <v>3.9963077164797703E-2</v>
      </c>
      <c r="I277" s="226">
        <v>382463.62</v>
      </c>
      <c r="J277" s="177">
        <v>400000</v>
      </c>
      <c r="K277" s="177">
        <f t="shared" si="94"/>
        <v>9744.9099999999744</v>
      </c>
      <c r="L277" s="175">
        <f t="shared" si="102"/>
        <v>2.6145481132406726E-2</v>
      </c>
      <c r="M277" s="187">
        <f t="shared" si="105"/>
        <v>-17536.380000000005</v>
      </c>
      <c r="N277" s="189">
        <f t="shared" si="90"/>
        <v>-4.384095000000001E-2</v>
      </c>
      <c r="O277" s="187" t="b">
        <f t="shared" si="95"/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si="87"/>
        <v>76083.070000000007</v>
      </c>
      <c r="S277" s="177">
        <v>-34503</v>
      </c>
      <c r="T277" s="177">
        <f t="shared" si="88"/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9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103"/>
        <v>6.4998705573430723E-3</v>
      </c>
      <c r="E278" s="214">
        <f t="shared" si="91"/>
        <v>3.5549171438899463E-2</v>
      </c>
      <c r="F278" s="224">
        <v>5339.52</v>
      </c>
      <c r="G278" s="175">
        <f t="shared" si="104"/>
        <v>8.373653020293954E-3</v>
      </c>
      <c r="H278" s="208">
        <f t="shared" si="93"/>
        <v>4.8671367126892913E-2</v>
      </c>
      <c r="I278" s="226">
        <v>385198.84</v>
      </c>
      <c r="J278" s="177">
        <v>400000</v>
      </c>
      <c r="K278" s="177">
        <f t="shared" si="94"/>
        <v>2735.2200000000303</v>
      </c>
      <c r="L278" s="175">
        <f t="shared" si="102"/>
        <v>7.1515821557094246E-3</v>
      </c>
      <c r="M278" s="187">
        <f t="shared" si="105"/>
        <v>-14801.159999999974</v>
      </c>
      <c r="N278" s="189">
        <f t="shared" si="90"/>
        <v>-3.7002899999999936E-2</v>
      </c>
      <c r="O278" s="187" t="b">
        <f t="shared" si="95"/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si="87"/>
        <v>83623.030000000028</v>
      </c>
      <c r="S278" s="177">
        <v>-32239</v>
      </c>
      <c r="T278" s="177">
        <f t="shared" si="88"/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9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103"/>
        <v>-5.7367787688660478E-3</v>
      </c>
      <c r="E279" s="214">
        <f t="shared" si="91"/>
        <v>2.9608454938071953E-2</v>
      </c>
      <c r="F279" s="224">
        <v>5305.74</v>
      </c>
      <c r="G279" s="175">
        <f t="shared" si="104"/>
        <v>-6.3264113628192517E-3</v>
      </c>
      <c r="H279" s="208">
        <f t="shared" si="93"/>
        <v>4.2037040674038136E-2</v>
      </c>
      <c r="I279" s="226">
        <v>381118.05</v>
      </c>
      <c r="J279" s="177">
        <v>400000</v>
      </c>
      <c r="K279" s="177">
        <f t="shared" si="94"/>
        <v>-4080.7900000000373</v>
      </c>
      <c r="L279" s="175">
        <f t="shared" si="102"/>
        <v>-1.0593983097145456E-2</v>
      </c>
      <c r="M279" s="187">
        <f t="shared" si="105"/>
        <v>-18881.950000000012</v>
      </c>
      <c r="N279" s="189">
        <f t="shared" si="90"/>
        <v>-4.7204875000000028E-2</v>
      </c>
      <c r="O279" s="187" t="b">
        <f t="shared" si="95"/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si="87"/>
        <v>80747.02999999997</v>
      </c>
      <c r="S279" s="177">
        <v>-36012</v>
      </c>
      <c r="T279" s="177">
        <f t="shared" si="88"/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9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103"/>
        <v>-8.5878347477006609E-3</v>
      </c>
      <c r="E280" s="251">
        <f t="shared" si="91"/>
        <v>2.0766347672228389E-2</v>
      </c>
      <c r="F280" s="252">
        <v>5257.49</v>
      </c>
      <c r="G280" s="175">
        <f t="shared" si="104"/>
        <v>-9.093924692879788E-3</v>
      </c>
      <c r="H280" s="253">
        <f t="shared" si="93"/>
        <v>3.256083429895712E-2</v>
      </c>
      <c r="I280" s="254">
        <v>378419.42</v>
      </c>
      <c r="J280" s="255">
        <v>400000</v>
      </c>
      <c r="K280" s="255">
        <f t="shared" si="94"/>
        <v>-2698.6300000000047</v>
      </c>
      <c r="L280" s="175">
        <f t="shared" si="102"/>
        <v>-7.0808244322198982E-3</v>
      </c>
      <c r="M280" s="256">
        <f t="shared" ref="M280:M311" si="106">I280-J280</f>
        <v>-21580.580000000016</v>
      </c>
      <c r="N280" s="257">
        <f t="shared" si="90"/>
        <v>-5.395145000000004E-2</v>
      </c>
      <c r="O280" s="256" t="b">
        <f t="shared" si="95"/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si="87"/>
        <v>67606.889999999956</v>
      </c>
      <c r="S280" s="255">
        <v>-37706</v>
      </c>
      <c r="T280" s="255">
        <f t="shared" si="88"/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:W305" si="10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si="103"/>
        <v>6.4442477051395216E-3</v>
      </c>
      <c r="E281" s="251">
        <f t="shared" si="91"/>
        <v>2.7344418865698796E-2</v>
      </c>
      <c r="F281" s="252">
        <v>5305.71</v>
      </c>
      <c r="G281" s="175">
        <f t="shared" si="104"/>
        <v>9.1716769789386681E-3</v>
      </c>
      <c r="H281" s="253">
        <f t="shared" si="93"/>
        <v>4.203114873225057E-2</v>
      </c>
      <c r="I281" s="254">
        <v>375834.82</v>
      </c>
      <c r="J281" s="255">
        <v>400000</v>
      </c>
      <c r="K281" s="255">
        <f t="shared" si="94"/>
        <v>-2584.5999999999767</v>
      </c>
      <c r="L281" s="175">
        <f t="shared" si="102"/>
        <v>-6.8299877421723679E-3</v>
      </c>
      <c r="M281" s="256">
        <f t="shared" si="106"/>
        <v>-24165.179999999993</v>
      </c>
      <c r="N281" s="257">
        <f t="shared" si="90"/>
        <v>-6.0412949999999979E-2</v>
      </c>
      <c r="O281" s="256" t="b">
        <f t="shared" si="95"/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si="87"/>
        <v>62627.869999999995</v>
      </c>
      <c r="S281" s="255">
        <v>-41827</v>
      </c>
      <c r="T281" s="255">
        <f t="shared" si="88"/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si="107"/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103"/>
        <v>5.2964679410907088E-3</v>
      </c>
      <c r="E282" s="251">
        <f t="shared" si="91"/>
        <v>3.2785715644679435E-2</v>
      </c>
      <c r="F282" s="252">
        <v>5318.54</v>
      </c>
      <c r="G282" s="175">
        <f t="shared" si="104"/>
        <v>2.4181495030825145E-3</v>
      </c>
      <c r="H282" s="253">
        <f t="shared" si="93"/>
        <v>4.4550935836753965E-2</v>
      </c>
      <c r="I282" s="254">
        <v>385764.92</v>
      </c>
      <c r="J282" s="255">
        <v>400000</v>
      </c>
      <c r="K282" s="255">
        <f t="shared" si="94"/>
        <v>9930.0999999999767</v>
      </c>
      <c r="L282" s="175">
        <f t="shared" si="102"/>
        <v>2.6421447592322542E-2</v>
      </c>
      <c r="M282" s="256">
        <f t="shared" si="106"/>
        <v>-14235.080000000016</v>
      </c>
      <c r="N282" s="257">
        <f t="shared" si="90"/>
        <v>-3.5587700000000042E-2</v>
      </c>
      <c r="O282" s="256" t="b">
        <f t="shared" si="95"/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si="87"/>
        <v>81764.679999999993</v>
      </c>
      <c r="S282" s="255">
        <v>-31374</v>
      </c>
      <c r="T282" s="255">
        <f t="shared" si="88"/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si="107"/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si="103"/>
        <v>-9.3213040614910318E-3</v>
      </c>
      <c r="E283" s="251">
        <f t="shared" si="91"/>
        <v>2.3158805958790763E-2</v>
      </c>
      <c r="F283" s="252">
        <v>5269.15</v>
      </c>
      <c r="G283" s="175">
        <f t="shared" si="104"/>
        <v>-9.286383105137937E-3</v>
      </c>
      <c r="H283" s="253">
        <f t="shared" si="93"/>
        <v>3.4850835673743509E-2</v>
      </c>
      <c r="I283" s="254">
        <v>389483.35</v>
      </c>
      <c r="J283" s="255">
        <v>400000</v>
      </c>
      <c r="K283" s="255">
        <f t="shared" si="94"/>
        <v>3718.429999999993</v>
      </c>
      <c r="L283" s="175">
        <f t="shared" si="102"/>
        <v>9.6391087090033824E-3</v>
      </c>
      <c r="M283" s="256">
        <f t="shared" si="106"/>
        <v>-10516.650000000023</v>
      </c>
      <c r="N283" s="257">
        <f t="shared" si="90"/>
        <v>-2.6291625000000058E-2</v>
      </c>
      <c r="O283" s="256" t="b">
        <f t="shared" si="95"/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si="87"/>
        <v>90552.049999999988</v>
      </c>
      <c r="S283" s="255">
        <v>-27372</v>
      </c>
      <c r="T283" s="255">
        <f t="shared" si="88"/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si="107"/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103"/>
        <v>7.9679052405014442E-3</v>
      </c>
      <c r="E284" s="251">
        <f t="shared" si="91"/>
        <v>3.1311238370655012E-2</v>
      </c>
      <c r="F284" s="252">
        <v>5312</v>
      </c>
      <c r="G284" s="175">
        <f t="shared" si="104"/>
        <v>8.1322414431170813E-3</v>
      </c>
      <c r="H284" s="253">
        <f t="shared" si="93"/>
        <v>4.3266492527053869E-2</v>
      </c>
      <c r="I284" s="486">
        <v>389657.79</v>
      </c>
      <c r="J284" s="255">
        <v>400000</v>
      </c>
      <c r="K284" s="255">
        <f t="shared" si="94"/>
        <v>174.44000000000233</v>
      </c>
      <c r="L284" s="175">
        <f t="shared" si="102"/>
        <v>4.478753713092032E-4</v>
      </c>
      <c r="M284" s="256">
        <f t="shared" si="106"/>
        <v>-10342.210000000021</v>
      </c>
      <c r="N284" s="257">
        <f t="shared" si="90"/>
        <v>-2.5855525000000053E-2</v>
      </c>
      <c r="O284" s="256" t="b">
        <f t="shared" si="95"/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si="87"/>
        <v>85713.06</v>
      </c>
      <c r="S284" s="255">
        <v>-28150</v>
      </c>
      <c r="T284" s="255">
        <f t="shared" si="88"/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si="107"/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103"/>
        <v>-3.2606640316935453E-3</v>
      </c>
      <c r="E285" s="214">
        <f t="shared" si="91"/>
        <v>2.794847891021849E-2</v>
      </c>
      <c r="F285" s="224">
        <v>5300.87</v>
      </c>
      <c r="G285" s="175">
        <f t="shared" si="104"/>
        <v>-2.0952560240964061E-3</v>
      </c>
      <c r="H285" s="208">
        <f t="shared" si="93"/>
        <v>4.108058212384863E-2</v>
      </c>
      <c r="I285" s="226">
        <v>389787.58</v>
      </c>
      <c r="J285" s="177">
        <v>400000</v>
      </c>
      <c r="K285" s="177">
        <f t="shared" si="94"/>
        <v>129.79000000003725</v>
      </c>
      <c r="L285" s="175">
        <f t="shared" si="102"/>
        <v>3.3308714295186365E-4</v>
      </c>
      <c r="M285" s="187">
        <f t="shared" si="106"/>
        <v>-10212.419999999984</v>
      </c>
      <c r="N285" s="189">
        <f t="shared" si="90"/>
        <v>-2.5531049999999958E-2</v>
      </c>
      <c r="O285" s="187" t="b">
        <f t="shared" si="95"/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:R316" si="108">I285-Q285</f>
        <v>73356.44</v>
      </c>
      <c r="S285" s="177">
        <v>-28447</v>
      </c>
      <c r="T285" s="177">
        <f t="shared" ref="T285:T316" si="109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si="107"/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110">(C286-C285)/C285</f>
        <v>-4.9555802332037933E-3</v>
      </c>
      <c r="E286" s="214">
        <f t="shared" si="91"/>
        <v>2.2854397747379105E-2</v>
      </c>
      <c r="F286" s="224">
        <v>5289.65</v>
      </c>
      <c r="G286" s="175">
        <f t="shared" ref="G286:G292" si="111">(F286-F285)/F285</f>
        <v>-2.1166336846593589E-3</v>
      </c>
      <c r="H286" s="208">
        <f t="shared" si="93"/>
        <v>3.8876995895280521E-2</v>
      </c>
      <c r="I286" s="226">
        <v>385233.03</v>
      </c>
      <c r="J286" s="177">
        <v>400000</v>
      </c>
      <c r="K286" s="177">
        <f t="shared" si="94"/>
        <v>-4554.5499999999884</v>
      </c>
      <c r="L286" s="175">
        <f t="shared" ref="L286:L295" si="112">K286/I285</f>
        <v>-1.1684697598625355E-2</v>
      </c>
      <c r="M286" s="187">
        <f t="shared" si="106"/>
        <v>-14766.969999999972</v>
      </c>
      <c r="N286" s="189">
        <f t="shared" ref="N286:N317" si="113">M286/J286</f>
        <v>-3.6917424999999927E-2</v>
      </c>
      <c r="O286" s="187" t="b">
        <f t="shared" si="95"/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si="108"/>
        <v>48130.640000000014</v>
      </c>
      <c r="S286" s="177">
        <v>-32163</v>
      </c>
      <c r="T286" s="177">
        <f t="shared" si="109"/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si="107"/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110"/>
        <v>4.2966951717981657E-3</v>
      </c>
      <c r="E287" s="214">
        <f t="shared" si="91"/>
        <v>2.7249291299632789E-2</v>
      </c>
      <c r="F287" s="224">
        <v>5316.02</v>
      </c>
      <c r="G287" s="175">
        <f t="shared" si="111"/>
        <v>4.9852069607631512E-3</v>
      </c>
      <c r="H287" s="208">
        <f t="shared" si="93"/>
        <v>4.4056012726594387E-2</v>
      </c>
      <c r="I287" s="226">
        <v>390592.54</v>
      </c>
      <c r="J287" s="177">
        <v>400000</v>
      </c>
      <c r="K287" s="177">
        <f t="shared" si="94"/>
        <v>5359.5099999999511</v>
      </c>
      <c r="L287" s="175">
        <f t="shared" si="112"/>
        <v>1.3912384407951599E-2</v>
      </c>
      <c r="M287" s="187">
        <f t="shared" si="106"/>
        <v>-9407.460000000021</v>
      </c>
      <c r="N287" s="189">
        <f t="shared" si="113"/>
        <v>-2.3518650000000054E-2</v>
      </c>
      <c r="O287" s="187" t="b">
        <f t="shared" si="95"/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si="108"/>
        <v>77259.929999999993</v>
      </c>
      <c r="S287" s="177">
        <v>-29624</v>
      </c>
      <c r="T287" s="177">
        <f t="shared" si="109"/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si="107"/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110"/>
        <v>4.8154167419073849E-4</v>
      </c>
      <c r="E288" s="214">
        <f t="shared" ref="E288:E319" si="114">(C288-$C$2)/$C$2</f>
        <v>2.7743954643176465E-2</v>
      </c>
      <c r="F288" s="224">
        <v>5306.85</v>
      </c>
      <c r="G288" s="175">
        <f t="shared" si="111"/>
        <v>-1.7249746991170221E-3</v>
      </c>
      <c r="H288" s="208">
        <f t="shared" ref="H288:H319" si="115">(F288-F$2)/F$2</f>
        <v>4.225504252018001E-2</v>
      </c>
      <c r="I288" s="226">
        <v>390871.84</v>
      </c>
      <c r="J288" s="177">
        <v>400000</v>
      </c>
      <c r="K288" s="177">
        <f t="shared" ref="K288:K319" si="116">I288-I287-J288+J287</f>
        <v>279.30000000004657</v>
      </c>
      <c r="L288" s="175">
        <f t="shared" si="112"/>
        <v>7.1506742038659153E-4</v>
      </c>
      <c r="M288" s="187">
        <f t="shared" si="106"/>
        <v>-9128.1599999999744</v>
      </c>
      <c r="N288" s="189">
        <f t="shared" si="113"/>
        <v>-2.2820399999999935E-2</v>
      </c>
      <c r="O288" s="187" t="b">
        <f t="shared" ref="O288:O319" si="117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si="108"/>
        <v>55624.650000000023</v>
      </c>
      <c r="S288" s="177">
        <v>-29330</v>
      </c>
      <c r="T288" s="177">
        <f t="shared" si="109"/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si="107"/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110"/>
        <v>-3.2534698278855224E-3</v>
      </c>
      <c r="E289" s="214">
        <f t="shared" si="114"/>
        <v>2.4400220695953143E-2</v>
      </c>
      <c r="F289" s="224">
        <v>5292.4</v>
      </c>
      <c r="G289" s="175">
        <f t="shared" si="111"/>
        <v>-2.7228958798535341E-3</v>
      </c>
      <c r="H289" s="208">
        <f t="shared" si="115"/>
        <v>3.9417090559145239E-2</v>
      </c>
      <c r="I289" s="226">
        <v>386326.18</v>
      </c>
      <c r="J289" s="177">
        <v>400000</v>
      </c>
      <c r="K289" s="177">
        <f t="shared" si="116"/>
        <v>-4545.6600000000326</v>
      </c>
      <c r="L289" s="175">
        <f t="shared" si="112"/>
        <v>-1.1629540772238881E-2</v>
      </c>
      <c r="M289" s="187">
        <f t="shared" si="106"/>
        <v>-13673.820000000007</v>
      </c>
      <c r="N289" s="189">
        <f t="shared" si="113"/>
        <v>-3.4184550000000015E-2</v>
      </c>
      <c r="O289" s="187" t="b">
        <f t="shared" si="117"/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si="108"/>
        <v>46203.149999999965</v>
      </c>
      <c r="S289" s="177">
        <v>-30659</v>
      </c>
      <c r="T289" s="177">
        <f t="shared" si="109"/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si="107"/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110"/>
        <v>4.6059412928208948E-3</v>
      </c>
      <c r="E290" s="251">
        <f t="shared" si="114"/>
        <v>2.911854797283147E-2</v>
      </c>
      <c r="F290" s="252">
        <v>5328.67</v>
      </c>
      <c r="G290" s="175">
        <f t="shared" si="111"/>
        <v>6.8532234902880431E-3</v>
      </c>
      <c r="H290" s="253">
        <f t="shared" si="115"/>
        <v>4.6540448180372028E-2</v>
      </c>
      <c r="I290" s="254">
        <v>390200.44</v>
      </c>
      <c r="J290" s="255">
        <v>400000</v>
      </c>
      <c r="K290" s="255">
        <f t="shared" si="116"/>
        <v>3874.2600000000093</v>
      </c>
      <c r="L290" s="175">
        <f t="shared" si="112"/>
        <v>1.0028468689333997E-2</v>
      </c>
      <c r="M290" s="256">
        <f t="shared" si="106"/>
        <v>-9799.5599999999977</v>
      </c>
      <c r="N290" s="257">
        <f t="shared" si="113"/>
        <v>-2.4498899999999994E-2</v>
      </c>
      <c r="O290" s="256" t="b">
        <f t="shared" si="117"/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si="108"/>
        <v>50076.409999999974</v>
      </c>
      <c r="S290" s="255">
        <v>-26735</v>
      </c>
      <c r="T290" s="255">
        <f t="shared" si="109"/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si="107"/>
        <v>-6.944003694464651E-2</v>
      </c>
    </row>
    <row r="291" spans="1:23" ht="20.100000000000001" customHeight="1" x14ac:dyDescent="0.25">
      <c r="A291" s="170" t="s">
        <v>313</v>
      </c>
      <c r="B291" s="176">
        <v>42661</v>
      </c>
      <c r="C291" s="220">
        <v>2139.6</v>
      </c>
      <c r="D291" s="175">
        <f t="shared" si="110"/>
        <v>-1.1120046587726327E-2</v>
      </c>
      <c r="E291" s="214">
        <f t="shared" si="114"/>
        <v>1.7674701775080313E-2</v>
      </c>
      <c r="F291" s="224">
        <v>5243.83</v>
      </c>
      <c r="G291" s="175">
        <f t="shared" si="111"/>
        <v>-1.592142129274287E-2</v>
      </c>
      <c r="H291" s="208">
        <f t="shared" si="115"/>
        <v>2.9878036804996389E-2</v>
      </c>
      <c r="I291" s="226">
        <v>374649.22</v>
      </c>
      <c r="J291" s="177">
        <v>400000</v>
      </c>
      <c r="K291" s="177">
        <f t="shared" si="116"/>
        <v>-15551.22000000003</v>
      </c>
      <c r="L291" s="175">
        <f t="shared" si="112"/>
        <v>-3.9854439938612138E-2</v>
      </c>
      <c r="M291" s="187">
        <f t="shared" si="106"/>
        <v>-25350.780000000028</v>
      </c>
      <c r="N291" s="189">
        <f t="shared" si="113"/>
        <v>-6.3376950000000071E-2</v>
      </c>
      <c r="O291" s="187" t="b">
        <f t="shared" si="117"/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si="108"/>
        <v>48775.619999999995</v>
      </c>
      <c r="S291" s="177">
        <v>-42252</v>
      </c>
      <c r="T291" s="177">
        <f t="shared" si="109"/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si="107"/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110"/>
        <v>2.1919985043933701E-3</v>
      </c>
      <c r="E292" s="214">
        <f t="shared" si="114"/>
        <v>1.9905443199330259E-2</v>
      </c>
      <c r="F292" s="224">
        <v>5246.41</v>
      </c>
      <c r="G292" s="175">
        <f t="shared" si="111"/>
        <v>4.9200679655898979E-4</v>
      </c>
      <c r="H292" s="208">
        <f t="shared" si="115"/>
        <v>3.0384743798731278E-2</v>
      </c>
      <c r="I292" s="226">
        <v>380216.65</v>
      </c>
      <c r="J292" s="177">
        <v>400000</v>
      </c>
      <c r="K292" s="177">
        <f t="shared" si="116"/>
        <v>5567.4300000000512</v>
      </c>
      <c r="L292" s="175">
        <f t="shared" si="112"/>
        <v>1.4860380598150055E-2</v>
      </c>
      <c r="M292" s="187">
        <f t="shared" si="106"/>
        <v>-19783.349999999977</v>
      </c>
      <c r="N292" s="189">
        <f t="shared" si="113"/>
        <v>-4.9458374999999943E-2</v>
      </c>
      <c r="O292" s="187" t="b">
        <f t="shared" si="117"/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si="108"/>
        <v>56159.450000000012</v>
      </c>
      <c r="S292" s="177">
        <v>-37035</v>
      </c>
      <c r="T292" s="177">
        <f t="shared" si="109"/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si="107"/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110"/>
        <v>-1.3757467506726321E-3</v>
      </c>
      <c r="E293" s="214">
        <f t="shared" si="114"/>
        <v>1.850231159985545E-2</v>
      </c>
      <c r="F293" s="224">
        <v>5241.83</v>
      </c>
      <c r="G293" s="175">
        <f t="shared" ref="G293:G306" si="118">(F293-F292)/F292</f>
        <v>-8.7297790298507499E-4</v>
      </c>
      <c r="H293" s="208">
        <f t="shared" si="115"/>
        <v>2.9485240685822048E-2</v>
      </c>
      <c r="I293" s="226">
        <v>381021.44</v>
      </c>
      <c r="J293" s="177">
        <v>400000</v>
      </c>
      <c r="K293" s="177">
        <f t="shared" si="116"/>
        <v>804.78999999997905</v>
      </c>
      <c r="L293" s="175">
        <f t="shared" si="112"/>
        <v>2.1166616454065834E-3</v>
      </c>
      <c r="M293" s="187">
        <f t="shared" si="106"/>
        <v>-18978.559999999998</v>
      </c>
      <c r="N293" s="189">
        <f t="shared" si="113"/>
        <v>-4.7446399999999993E-2</v>
      </c>
      <c r="O293" s="187" t="b">
        <f t="shared" si="117"/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si="108"/>
        <v>60087.539999999979</v>
      </c>
      <c r="S293" s="177">
        <v>-36535</v>
      </c>
      <c r="T293" s="177">
        <f t="shared" si="109"/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si="107"/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110"/>
        <v>-8.4059514136144197E-5</v>
      </c>
      <c r="E294" s="214">
        <f t="shared" si="114"/>
        <v>1.8416696790395825E-2</v>
      </c>
      <c r="F294" s="224">
        <v>5257.4</v>
      </c>
      <c r="G294" s="175">
        <f t="shared" si="118"/>
        <v>2.9703366953906765E-3</v>
      </c>
      <c r="H294" s="208">
        <f t="shared" si="115"/>
        <v>3.254315847359425E-2</v>
      </c>
      <c r="I294" s="226">
        <v>378995.29</v>
      </c>
      <c r="J294" s="177">
        <v>400000</v>
      </c>
      <c r="K294" s="177">
        <f t="shared" si="116"/>
        <v>-2026.1500000000233</v>
      </c>
      <c r="L294" s="175">
        <f t="shared" si="112"/>
        <v>-5.3176797610129849E-3</v>
      </c>
      <c r="M294" s="187">
        <f t="shared" si="106"/>
        <v>-21004.710000000021</v>
      </c>
      <c r="N294" s="189">
        <f t="shared" si="113"/>
        <v>-5.2511775000000052E-2</v>
      </c>
      <c r="O294" s="187" t="b">
        <f t="shared" si="117"/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si="108"/>
        <v>58060.389999999956</v>
      </c>
      <c r="S294" s="177">
        <v>-36534</v>
      </c>
      <c r="T294" s="177">
        <f t="shared" si="109"/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si="107"/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110"/>
        <v>4.7497618113546275E-3</v>
      </c>
      <c r="E295" s="251">
        <f t="shared" si="114"/>
        <v>2.3253933524856774E-2</v>
      </c>
      <c r="F295" s="252">
        <v>5309.82</v>
      </c>
      <c r="G295" s="175">
        <f t="shared" si="118"/>
        <v>9.9707079545022399E-3</v>
      </c>
      <c r="H295" s="253">
        <f t="shared" si="115"/>
        <v>4.2838344757153778E-2</v>
      </c>
      <c r="I295" s="254">
        <v>378540.69</v>
      </c>
      <c r="J295" s="255">
        <v>400000</v>
      </c>
      <c r="K295" s="255">
        <f t="shared" si="116"/>
        <v>-454.59999999997672</v>
      </c>
      <c r="L295" s="175">
        <f t="shared" si="112"/>
        <v>-1.1994872020704445E-3</v>
      </c>
      <c r="M295" s="256">
        <f t="shared" si="106"/>
        <v>-21459.309999999998</v>
      </c>
      <c r="N295" s="257">
        <f t="shared" si="113"/>
        <v>-5.3648274999999995E-2</v>
      </c>
      <c r="O295" s="256" t="b">
        <f t="shared" si="117"/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si="108"/>
        <v>53787.539999999979</v>
      </c>
      <c r="S295" s="255">
        <v>-39269</v>
      </c>
      <c r="T295" s="255">
        <f t="shared" si="109"/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si="107"/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:D306" si="119">(C296-C295)/C295</f>
        <v>-3.797650755579141E-3</v>
      </c>
      <c r="E296" s="251">
        <f t="shared" si="114"/>
        <v>1.9367972451056772E-2</v>
      </c>
      <c r="F296" s="252">
        <v>5283.39</v>
      </c>
      <c r="G296" s="175">
        <f t="shared" si="118"/>
        <v>-4.9775698611251194E-3</v>
      </c>
      <c r="H296" s="253">
        <f t="shared" si="115"/>
        <v>3.764754404226496E-2</v>
      </c>
      <c r="I296" s="254">
        <v>374243.66</v>
      </c>
      <c r="J296" s="255">
        <v>400000</v>
      </c>
      <c r="K296" s="255">
        <f t="shared" si="116"/>
        <v>-4297.0300000000279</v>
      </c>
      <c r="L296" s="175">
        <f>K296/I295</f>
        <v>-1.1351566987422219E-2</v>
      </c>
      <c r="M296" s="256">
        <f t="shared" si="106"/>
        <v>-25756.340000000026</v>
      </c>
      <c r="N296" s="257">
        <f t="shared" si="113"/>
        <v>-6.4390850000000069E-2</v>
      </c>
      <c r="O296" s="256" t="b">
        <f t="shared" si="117"/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si="108"/>
        <v>49489.509999999951</v>
      </c>
      <c r="S296" s="255">
        <v>-44170</v>
      </c>
      <c r="T296" s="255">
        <f t="shared" si="109"/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si="107"/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si="119"/>
        <v>-1.7404206872095496E-3</v>
      </c>
      <c r="E297" s="251">
        <f t="shared" si="114"/>
        <v>1.7593843343924099E-2</v>
      </c>
      <c r="F297" s="252">
        <v>5250.26</v>
      </c>
      <c r="G297" s="175">
        <f t="shared" si="118"/>
        <v>-6.2705952049725852E-3</v>
      </c>
      <c r="H297" s="253">
        <f t="shared" si="115"/>
        <v>3.1140876328141956E-2</v>
      </c>
      <c r="I297" s="254">
        <v>374681.1</v>
      </c>
      <c r="J297" s="255">
        <v>400000</v>
      </c>
      <c r="K297" s="255">
        <f t="shared" si="116"/>
        <v>437.44000000000233</v>
      </c>
      <c r="L297" s="175">
        <f>K297/I296</f>
        <v>1.1688641565764997E-3</v>
      </c>
      <c r="M297" s="256">
        <f t="shared" si="106"/>
        <v>-25318.900000000023</v>
      </c>
      <c r="N297" s="257">
        <f t="shared" si="113"/>
        <v>-6.3297250000000055E-2</v>
      </c>
      <c r="O297" s="256" t="b">
        <f t="shared" si="117"/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si="108"/>
        <v>49325.149999999965</v>
      </c>
      <c r="S297" s="255">
        <v>-44067</v>
      </c>
      <c r="T297" s="255">
        <f t="shared" si="109"/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si="107"/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119"/>
        <v>-2.9867768517782183E-3</v>
      </c>
      <c r="E298" s="251">
        <f t="shared" si="114"/>
        <v>1.4554517608112435E-2</v>
      </c>
      <c r="F298" s="252">
        <v>5215.97</v>
      </c>
      <c r="G298" s="175">
        <f t="shared" si="118"/>
        <v>-6.5311051262223136E-3</v>
      </c>
      <c r="H298" s="253">
        <f t="shared" si="115"/>
        <v>2.440638686489786E-2</v>
      </c>
      <c r="I298" s="254">
        <v>371125.09</v>
      </c>
      <c r="J298" s="255">
        <v>400000</v>
      </c>
      <c r="K298" s="255">
        <f t="shared" si="116"/>
        <v>-3556.0099999999511</v>
      </c>
      <c r="L298" s="175">
        <f>K298/I297</f>
        <v>-9.4907642792763005E-3</v>
      </c>
      <c r="M298" s="256">
        <f t="shared" si="106"/>
        <v>-28874.909999999974</v>
      </c>
      <c r="N298" s="257">
        <f t="shared" si="113"/>
        <v>-7.218727499999994E-2</v>
      </c>
      <c r="O298" s="256" t="b">
        <f t="shared" si="117"/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si="108"/>
        <v>10178.240000000049</v>
      </c>
      <c r="S298" s="255">
        <v>-47280</v>
      </c>
      <c r="T298" s="255">
        <f t="shared" si="109"/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si="107"/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119"/>
        <v>-3.1082398829839616E-3</v>
      </c>
      <c r="E299" s="251">
        <f t="shared" si="114"/>
        <v>1.1401038793021347E-2</v>
      </c>
      <c r="F299" s="252">
        <v>5190.1000000000004</v>
      </c>
      <c r="G299" s="175">
        <f t="shared" si="118"/>
        <v>-4.9597677900754585E-3</v>
      </c>
      <c r="H299" s="253">
        <f t="shared" si="115"/>
        <v>1.9325569063377762E-2</v>
      </c>
      <c r="I299" s="254">
        <v>366496.83</v>
      </c>
      <c r="J299" s="255">
        <v>400000</v>
      </c>
      <c r="K299" s="255">
        <f t="shared" si="116"/>
        <v>-4628.2600000000093</v>
      </c>
      <c r="L299" s="175">
        <f>K299/I298</f>
        <v>-1.2470889532152108E-2</v>
      </c>
      <c r="M299" s="256">
        <f t="shared" si="106"/>
        <v>-33503.169999999984</v>
      </c>
      <c r="N299" s="257">
        <f t="shared" si="113"/>
        <v>-8.3757924999999955E-2</v>
      </c>
      <c r="O299" s="256" t="b">
        <f t="shared" si="117"/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si="108"/>
        <v>14389.570000000007</v>
      </c>
      <c r="S299" s="255">
        <v>-51134</v>
      </c>
      <c r="T299" s="255">
        <f t="shared" si="109"/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si="107"/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119"/>
        <v>-1.2227181023403931E-4</v>
      </c>
      <c r="E300" s="214">
        <f t="shared" si="114"/>
        <v>1.1277372957135537E-2</v>
      </c>
      <c r="F300" s="224">
        <v>5189.13</v>
      </c>
      <c r="G300" s="175">
        <f t="shared" si="118"/>
        <v>-1.8689427949370043E-4</v>
      </c>
      <c r="H300" s="208">
        <f t="shared" si="115"/>
        <v>1.9135062945578155E-2</v>
      </c>
      <c r="I300" s="424">
        <v>359986.87</v>
      </c>
      <c r="J300" s="177">
        <v>400000</v>
      </c>
      <c r="K300" s="177">
        <f t="shared" si="116"/>
        <v>-6509.960000000021</v>
      </c>
      <c r="L300" s="175">
        <f>K300/I299</f>
        <v>-1.7762663868061343E-2</v>
      </c>
      <c r="M300" s="187">
        <f t="shared" si="106"/>
        <v>-40013.130000000005</v>
      </c>
      <c r="N300" s="189">
        <f t="shared" si="113"/>
        <v>-0.10003282500000001</v>
      </c>
      <c r="O300" s="187" t="b">
        <f t="shared" si="117"/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si="108"/>
        <v>8803.820000000007</v>
      </c>
      <c r="S300" s="177">
        <v>-57393</v>
      </c>
      <c r="T300" s="177">
        <f t="shared" si="109"/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si="107"/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si="119"/>
        <v>-6.7869153164171348E-3</v>
      </c>
      <c r="E301" s="214">
        <f t="shared" si="114"/>
        <v>4.4139190654666699E-3</v>
      </c>
      <c r="F301" s="224">
        <v>5153.57</v>
      </c>
      <c r="G301" s="175">
        <f t="shared" si="118"/>
        <v>-6.8527864979294022E-3</v>
      </c>
      <c r="H301" s="208">
        <f t="shared" si="115"/>
        <v>1.2151147946658267E-2</v>
      </c>
      <c r="I301" s="226">
        <v>360227.22</v>
      </c>
      <c r="J301" s="177">
        <v>400000</v>
      </c>
      <c r="K301" s="177">
        <f t="shared" si="116"/>
        <v>240.34999999997672</v>
      </c>
      <c r="L301" s="175">
        <f t="shared" ref="L301:L306" si="120">K301/I300</f>
        <v>6.6766324005088497E-4</v>
      </c>
      <c r="M301" s="187">
        <f t="shared" si="106"/>
        <v>-39772.780000000028</v>
      </c>
      <c r="N301" s="189">
        <f t="shared" si="113"/>
        <v>-9.9431950000000074E-2</v>
      </c>
      <c r="O301" s="187" t="b">
        <f t="shared" si="117"/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si="108"/>
        <v>8913.4699999999721</v>
      </c>
      <c r="S301" s="177">
        <v>-56508</v>
      </c>
      <c r="T301" s="177">
        <f t="shared" si="109"/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si="107"/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si="119"/>
        <v>-6.525486333415295E-3</v>
      </c>
      <c r="E302" s="214">
        <f t="shared" si="114"/>
        <v>-2.1403702364871293E-3</v>
      </c>
      <c r="F302" s="224">
        <v>5105.5600000000004</v>
      </c>
      <c r="G302" s="175">
        <f t="shared" si="118"/>
        <v>-9.3158722982319662E-3</v>
      </c>
      <c r="H302" s="208">
        <f t="shared" si="115"/>
        <v>2.7220771058783086E-3</v>
      </c>
      <c r="I302" s="226">
        <v>350822.36</v>
      </c>
      <c r="J302" s="177">
        <v>400000</v>
      </c>
      <c r="K302" s="177">
        <f t="shared" si="116"/>
        <v>-9404.859999999986</v>
      </c>
      <c r="L302" s="175">
        <f t="shared" si="120"/>
        <v>-2.6108132528130403E-2</v>
      </c>
      <c r="M302" s="187">
        <f t="shared" si="106"/>
        <v>-49177.640000000014</v>
      </c>
      <c r="N302" s="189">
        <f t="shared" si="113"/>
        <v>-0.12294410000000003</v>
      </c>
      <c r="O302" s="187" t="b">
        <f t="shared" si="117"/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si="108"/>
        <v>20534.059999999998</v>
      </c>
      <c r="S302" s="177">
        <v>-66283</v>
      </c>
      <c r="T302" s="177">
        <f t="shared" si="109"/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si="107"/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si="119"/>
        <v>-4.423386750812797E-3</v>
      </c>
      <c r="E303" s="214">
        <f t="shared" si="114"/>
        <v>-6.5542893019540152E-3</v>
      </c>
      <c r="F303" s="224">
        <v>5058.3999999999996</v>
      </c>
      <c r="G303" s="175">
        <f t="shared" si="118"/>
        <v>-9.2369886946781082E-3</v>
      </c>
      <c r="H303" s="208">
        <f t="shared" si="115"/>
        <v>-6.54005538425284E-3</v>
      </c>
      <c r="I303" s="226">
        <v>366923.87</v>
      </c>
      <c r="J303" s="177">
        <v>400000</v>
      </c>
      <c r="K303" s="177">
        <f t="shared" si="116"/>
        <v>16101.510000000009</v>
      </c>
      <c r="L303" s="175">
        <f t="shared" si="120"/>
        <v>4.5896475925878866E-2</v>
      </c>
      <c r="M303" s="187">
        <f t="shared" si="106"/>
        <v>-33076.130000000005</v>
      </c>
      <c r="N303" s="189">
        <f t="shared" si="113"/>
        <v>-8.2690325000000009E-2</v>
      </c>
      <c r="O303" s="187" t="b">
        <f t="shared" si="117"/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si="108"/>
        <v>48955.520000000019</v>
      </c>
      <c r="S303" s="177">
        <v>-47877</v>
      </c>
      <c r="T303" s="177">
        <f t="shared" si="109"/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si="107"/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si="119"/>
        <v>-1.6661400132142227E-3</v>
      </c>
      <c r="E304" s="214">
        <f t="shared" si="114"/>
        <v>-8.2095089515040708E-3</v>
      </c>
      <c r="F304" s="224">
        <v>5046.37</v>
      </c>
      <c r="G304" s="175">
        <f t="shared" si="118"/>
        <v>-2.3782223628024172E-3</v>
      </c>
      <c r="H304" s="208">
        <f t="shared" si="115"/>
        <v>-8.9027240410864596E-3</v>
      </c>
      <c r="I304" s="226">
        <v>362921.09</v>
      </c>
      <c r="J304" s="177">
        <v>400000</v>
      </c>
      <c r="K304" s="177">
        <f t="shared" si="116"/>
        <v>-4002.7799999999697</v>
      </c>
      <c r="L304" s="175">
        <f t="shared" si="120"/>
        <v>-1.0909020446121343E-2</v>
      </c>
      <c r="M304" s="187">
        <f t="shared" si="106"/>
        <v>-37078.909999999974</v>
      </c>
      <c r="N304" s="189">
        <f t="shared" si="113"/>
        <v>-9.269727499999994E-2</v>
      </c>
      <c r="O304" s="187" t="b">
        <f t="shared" si="117"/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si="108"/>
        <v>33790.98000000004</v>
      </c>
      <c r="S304" s="177">
        <v>-52170</v>
      </c>
      <c r="T304" s="177">
        <f t="shared" si="109"/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si="107"/>
        <v>-0.26400780136181706</v>
      </c>
    </row>
    <row r="305" spans="1:23" ht="20.100000000000001" customHeight="1" x14ac:dyDescent="0.25">
      <c r="A305" s="170" t="s">
        <v>325</v>
      </c>
      <c r="B305" s="249">
        <v>42701</v>
      </c>
      <c r="C305" s="250">
        <v>2213.35</v>
      </c>
      <c r="D305" s="175">
        <f t="shared" si="119"/>
        <v>6.1467115548777602E-2</v>
      </c>
      <c r="E305" s="251">
        <f t="shared" si="114"/>
        <v>5.2752991761952708E-2</v>
      </c>
      <c r="F305" s="252">
        <v>5398.92</v>
      </c>
      <c r="G305" s="175">
        <f t="shared" si="118"/>
        <v>6.9862098894849206E-2</v>
      </c>
      <c r="H305" s="253">
        <f t="shared" si="115"/>
        <v>6.0337411866370816E-2</v>
      </c>
      <c r="I305" s="580">
        <v>407026.88</v>
      </c>
      <c r="J305" s="255">
        <v>400000</v>
      </c>
      <c r="K305" s="255">
        <f t="shared" si="116"/>
        <v>44105.789999999979</v>
      </c>
      <c r="L305" s="175">
        <f t="shared" si="120"/>
        <v>0.12152997225925882</v>
      </c>
      <c r="M305" s="256">
        <f t="shared" si="106"/>
        <v>7026.8800000000047</v>
      </c>
      <c r="N305" s="257">
        <f t="shared" si="113"/>
        <v>1.7567200000000012E-2</v>
      </c>
      <c r="O305" s="256" t="b">
        <f t="shared" si="117"/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si="108"/>
        <v>124961.53999999998</v>
      </c>
      <c r="S305" s="255">
        <v>-28519</v>
      </c>
      <c r="T305" s="255">
        <f t="shared" si="109"/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si="107"/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119"/>
        <v>-5.2544785054329905E-3</v>
      </c>
      <c r="E306" s="214">
        <f t="shared" si="114"/>
        <v>4.7221323795209255E-2</v>
      </c>
      <c r="F306" s="224">
        <v>5368.81</v>
      </c>
      <c r="G306" s="175">
        <f t="shared" si="118"/>
        <v>-5.5770413341927035E-3</v>
      </c>
      <c r="H306" s="208">
        <f t="shared" si="115"/>
        <v>5.4423866292201147E-2</v>
      </c>
      <c r="I306" s="226">
        <v>401105.48</v>
      </c>
      <c r="J306" s="177">
        <v>400000</v>
      </c>
      <c r="K306" s="177">
        <f t="shared" si="116"/>
        <v>-5921.4000000000233</v>
      </c>
      <c r="L306" s="175">
        <f t="shared" si="120"/>
        <v>-1.4547933541883089E-2</v>
      </c>
      <c r="M306" s="187">
        <f t="shared" si="106"/>
        <v>1105.4799999999814</v>
      </c>
      <c r="N306" s="189">
        <f t="shared" si="113"/>
        <v>2.7636999999999536E-3</v>
      </c>
      <c r="O306" s="187" t="b">
        <f t="shared" si="117"/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si="108"/>
        <v>114365.26000000001</v>
      </c>
      <c r="S306" s="177">
        <v>-27948</v>
      </c>
      <c r="T306" s="177">
        <f t="shared" si="109"/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121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122">(C307-C306)/C306</f>
        <v>1.3353196591755787E-3</v>
      </c>
      <c r="E307" s="214">
        <f t="shared" si="114"/>
        <v>4.8619699016380871E-2</v>
      </c>
      <c r="F307" s="224">
        <v>5379.91</v>
      </c>
      <c r="G307" s="175">
        <f t="shared" ref="G307:G321" si="123">(F307-F306)/F306</f>
        <v>2.0674972666195031E-3</v>
      </c>
      <c r="H307" s="208">
        <f t="shared" si="115"/>
        <v>5.6603884753618647E-2</v>
      </c>
      <c r="I307" s="226">
        <v>393567.36</v>
      </c>
      <c r="J307" s="177">
        <v>400000</v>
      </c>
      <c r="K307" s="177">
        <f t="shared" si="116"/>
        <v>-7538.1199999999953</v>
      </c>
      <c r="L307" s="175">
        <f t="shared" ref="L307:L321" si="124">K307/I306</f>
        <v>-1.8793360788788016E-2</v>
      </c>
      <c r="M307" s="187">
        <f t="shared" si="106"/>
        <v>-6432.640000000014</v>
      </c>
      <c r="N307" s="189">
        <f t="shared" si="113"/>
        <v>-1.6081600000000036E-2</v>
      </c>
      <c r="O307" s="187" t="b">
        <f t="shared" si="117"/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si="108"/>
        <v>109939.06</v>
      </c>
      <c r="S307" s="177">
        <v>-33267</v>
      </c>
      <c r="T307" s="177">
        <f t="shared" si="109"/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121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122"/>
        <v>-2.6534703763845262E-3</v>
      </c>
      <c r="E308" s="214">
        <f t="shared" si="114"/>
        <v>4.5837217708947643E-2</v>
      </c>
      <c r="F308" s="224">
        <v>5323.68</v>
      </c>
      <c r="G308" s="175">
        <f t="shared" si="123"/>
        <v>-1.0451847707489449E-2</v>
      </c>
      <c r="H308" s="208">
        <f t="shared" si="115"/>
        <v>4.5560421863032087E-2</v>
      </c>
      <c r="I308" s="487">
        <v>366163.6</v>
      </c>
      <c r="J308" s="177">
        <v>350000</v>
      </c>
      <c r="K308" s="177">
        <f t="shared" si="116"/>
        <v>22596.239999999991</v>
      </c>
      <c r="L308" s="175">
        <f t="shared" si="124"/>
        <v>5.7413907494767838E-2</v>
      </c>
      <c r="M308" s="487">
        <f t="shared" si="106"/>
        <v>16163.599999999977</v>
      </c>
      <c r="N308" s="189">
        <f t="shared" si="113"/>
        <v>4.6181714285714222E-2</v>
      </c>
      <c r="O308" s="187" t="b">
        <f t="shared" si="117"/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si="108"/>
        <v>118154.31999999998</v>
      </c>
      <c r="S308" s="177">
        <v>-30474</v>
      </c>
      <c r="T308" s="177">
        <f t="shared" si="109"/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121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122"/>
        <v>-3.5155379500730025E-3</v>
      </c>
      <c r="E309" s="214">
        <f t="shared" si="114"/>
        <v>4.2160537280493078E-2</v>
      </c>
      <c r="F309" s="224">
        <v>5251.1</v>
      </c>
      <c r="G309" s="175">
        <f t="shared" si="123"/>
        <v>-1.3633426501968549E-2</v>
      </c>
      <c r="H309" s="208">
        <f t="shared" si="115"/>
        <v>3.1305850698195213E-2</v>
      </c>
      <c r="I309" s="226">
        <v>361692.5</v>
      </c>
      <c r="J309" s="177">
        <v>350000</v>
      </c>
      <c r="K309" s="177">
        <f t="shared" si="116"/>
        <v>-4471.0999999999767</v>
      </c>
      <c r="L309" s="175">
        <f t="shared" si="124"/>
        <v>-1.2210662119336758E-2</v>
      </c>
      <c r="M309" s="187">
        <f t="shared" si="106"/>
        <v>11692.5</v>
      </c>
      <c r="N309" s="189">
        <f t="shared" si="113"/>
        <v>3.3407142857142857E-2</v>
      </c>
      <c r="O309" s="187" t="b">
        <f t="shared" si="117"/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si="108"/>
        <v>107629.29999999999</v>
      </c>
      <c r="S309" s="177">
        <v>-33426</v>
      </c>
      <c r="T309" s="177">
        <f t="shared" si="109"/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121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122"/>
        <v>3.9706446136147054E-4</v>
      </c>
      <c r="E310" s="214">
        <f t="shared" si="114"/>
        <v>4.2574342192880539E-2</v>
      </c>
      <c r="F310" s="224">
        <v>5255.65</v>
      </c>
      <c r="G310" s="175">
        <f t="shared" si="123"/>
        <v>8.664851174038339E-4</v>
      </c>
      <c r="H310" s="208">
        <f t="shared" si="115"/>
        <v>3.2199461869316694E-2</v>
      </c>
      <c r="I310" s="226">
        <v>313669.12</v>
      </c>
      <c r="J310" s="177">
        <v>300000</v>
      </c>
      <c r="K310" s="177">
        <f t="shared" si="116"/>
        <v>1976.6199999999953</v>
      </c>
      <c r="L310" s="175">
        <f t="shared" si="124"/>
        <v>5.4649184044457521E-3</v>
      </c>
      <c r="M310" s="187">
        <f t="shared" si="106"/>
        <v>13669.119999999995</v>
      </c>
      <c r="N310" s="189">
        <f t="shared" si="113"/>
        <v>4.5563733333333314E-2</v>
      </c>
      <c r="O310" s="187" t="b">
        <f t="shared" si="117"/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si="108"/>
        <v>59604.919999999984</v>
      </c>
      <c r="S310" s="177">
        <v>-33097</v>
      </c>
      <c r="T310" s="177">
        <f t="shared" si="109"/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121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122"/>
        <v>5.821300668354761E-3</v>
      </c>
      <c r="E311" s="251">
        <f t="shared" si="114"/>
        <v>4.8643480907897482E-2</v>
      </c>
      <c r="F311" s="252">
        <v>5308.89</v>
      </c>
      <c r="G311" s="175">
        <f t="shared" si="123"/>
        <v>1.0130050517062722E-2</v>
      </c>
      <c r="H311" s="253">
        <f t="shared" si="115"/>
        <v>4.2655694561737831E-2</v>
      </c>
      <c r="I311" s="580">
        <v>315749.27</v>
      </c>
      <c r="J311" s="255">
        <v>300000</v>
      </c>
      <c r="K311" s="255">
        <f t="shared" si="116"/>
        <v>2080.1500000000233</v>
      </c>
      <c r="L311" s="175">
        <f t="shared" si="124"/>
        <v>6.6316697034123837E-3</v>
      </c>
      <c r="M311" s="256">
        <f t="shared" si="106"/>
        <v>15749.270000000019</v>
      </c>
      <c r="N311" s="257">
        <f t="shared" si="113"/>
        <v>5.2497566666666731E-2</v>
      </c>
      <c r="O311" s="256" t="b">
        <f t="shared" si="117"/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si="108"/>
        <v>59386.920000000013</v>
      </c>
      <c r="S311" s="255">
        <v>-31763</v>
      </c>
      <c r="T311" s="255">
        <f t="shared" si="109"/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121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122"/>
        <v>3.4108794353905872E-3</v>
      </c>
      <c r="E312" s="251">
        <f t="shared" si="114"/>
        <v>5.2220277391982629E-2</v>
      </c>
      <c r="F312" s="252">
        <v>5333</v>
      </c>
      <c r="G312" s="175">
        <f t="shared" si="123"/>
        <v>4.5414389825367768E-3</v>
      </c>
      <c r="H312" s="253">
        <f t="shared" si="115"/>
        <v>4.7390851778384466E-2</v>
      </c>
      <c r="I312" s="580">
        <v>317812.25</v>
      </c>
      <c r="J312" s="255">
        <v>300000</v>
      </c>
      <c r="K312" s="255">
        <f t="shared" si="116"/>
        <v>2062.9799999999814</v>
      </c>
      <c r="L312" s="175">
        <f t="shared" si="124"/>
        <v>6.5336018037349102E-3</v>
      </c>
      <c r="M312" s="256">
        <f t="shared" ref="M312:M343" si="125">I312-J312</f>
        <v>17812.25</v>
      </c>
      <c r="N312" s="257">
        <f t="shared" si="113"/>
        <v>5.9374166666666665E-2</v>
      </c>
      <c r="O312" s="256" t="b">
        <f t="shared" si="117"/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si="108"/>
        <v>70335.549999999988</v>
      </c>
      <c r="S312" s="255">
        <v>-30573</v>
      </c>
      <c r="T312" s="255">
        <f t="shared" si="109"/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121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122"/>
        <v>1.316318827608336E-2</v>
      </c>
      <c r="E313" s="251">
        <f t="shared" si="114"/>
        <v>6.6070851011205953E-2</v>
      </c>
      <c r="F313" s="252">
        <v>5393.76</v>
      </c>
      <c r="G313" s="175">
        <f t="shared" si="123"/>
        <v>1.1393212075754776E-2</v>
      </c>
      <c r="H313" s="253">
        <f t="shared" si="115"/>
        <v>5.9323997878901039E-2</v>
      </c>
      <c r="I313" s="580">
        <v>321172.03999999998</v>
      </c>
      <c r="J313" s="255">
        <v>300000</v>
      </c>
      <c r="K313" s="255">
        <f t="shared" si="116"/>
        <v>3359.789999999979</v>
      </c>
      <c r="L313" s="175">
        <f t="shared" si="124"/>
        <v>1.0571618935393394E-2</v>
      </c>
      <c r="M313" s="256">
        <f t="shared" si="125"/>
        <v>21172.039999999979</v>
      </c>
      <c r="N313" s="257">
        <f t="shared" si="113"/>
        <v>7.0573466666666598E-2</v>
      </c>
      <c r="O313" s="256" t="b">
        <f t="shared" si="117"/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si="108"/>
        <v>100394.43999999997</v>
      </c>
      <c r="S313" s="255">
        <v>-30508</v>
      </c>
      <c r="T313" s="255">
        <f t="shared" si="109"/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:W344" si="126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122"/>
        <v>2.1594128538604618E-3</v>
      </c>
      <c r="E314" s="251">
        <f t="shared" si="114"/>
        <v>6.8372938110005513E-2</v>
      </c>
      <c r="F314" s="252">
        <v>5417.35</v>
      </c>
      <c r="G314" s="175">
        <f t="shared" si="123"/>
        <v>4.3735724244312211E-3</v>
      </c>
      <c r="H314" s="253">
        <f t="shared" si="115"/>
        <v>6.3957028104562441E-2</v>
      </c>
      <c r="I314" s="580">
        <v>322327.21999999997</v>
      </c>
      <c r="J314" s="255">
        <v>300000</v>
      </c>
      <c r="K314" s="255">
        <f t="shared" si="116"/>
        <v>1155.179999999993</v>
      </c>
      <c r="L314" s="175">
        <f t="shared" si="124"/>
        <v>3.596763902611177E-3</v>
      </c>
      <c r="M314" s="256">
        <f t="shared" si="125"/>
        <v>22327.219999999972</v>
      </c>
      <c r="N314" s="257">
        <f t="shared" si="113"/>
        <v>7.442406666666658E-2</v>
      </c>
      <c r="O314" s="256" t="b">
        <f t="shared" si="117"/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si="108"/>
        <v>106112.81999999998</v>
      </c>
      <c r="S314" s="255">
        <v>-30163</v>
      </c>
      <c r="T314" s="255">
        <f t="shared" si="109"/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si="126"/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122"/>
        <v>5.9389455032744986E-3</v>
      </c>
      <c r="E315" s="251">
        <f t="shared" si="114"/>
        <v>7.4717946766614099E-2</v>
      </c>
      <c r="F315" s="252">
        <v>5444.49</v>
      </c>
      <c r="G315" s="175">
        <f t="shared" si="123"/>
        <v>5.0098295291977476E-3</v>
      </c>
      <c r="H315" s="253">
        <f t="shared" si="115"/>
        <v>6.9287271441758155E-2</v>
      </c>
      <c r="I315" s="580">
        <v>323626.28000000003</v>
      </c>
      <c r="J315" s="255">
        <v>300000</v>
      </c>
      <c r="K315" s="255">
        <f t="shared" si="116"/>
        <v>1299.0600000000559</v>
      </c>
      <c r="L315" s="175">
        <f t="shared" si="124"/>
        <v>4.0302522387034396E-3</v>
      </c>
      <c r="M315" s="256">
        <f t="shared" si="125"/>
        <v>23626.280000000028</v>
      </c>
      <c r="N315" s="257">
        <f t="shared" si="113"/>
        <v>7.8754266666666753E-2</v>
      </c>
      <c r="O315" s="256" t="b">
        <f t="shared" si="117"/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si="108"/>
        <v>119147.48000000004</v>
      </c>
      <c r="S315" s="255">
        <v>-28680</v>
      </c>
      <c r="T315" s="255">
        <f t="shared" si="109"/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si="126"/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122"/>
        <v>-1.137404681504633E-3</v>
      </c>
      <c r="E316" s="214">
        <f t="shared" si="114"/>
        <v>7.3495557542664708E-2</v>
      </c>
      <c r="F316" s="224">
        <v>5412.54</v>
      </c>
      <c r="G316" s="175">
        <f t="shared" si="123"/>
        <v>-5.8683182446840421E-3</v>
      </c>
      <c r="H316" s="208">
        <f t="shared" si="115"/>
        <v>6.301235343794806E-2</v>
      </c>
      <c r="I316" s="226">
        <v>324351.42</v>
      </c>
      <c r="J316" s="177">
        <v>300000</v>
      </c>
      <c r="K316" s="177">
        <f t="shared" si="116"/>
        <v>725.13999999995576</v>
      </c>
      <c r="L316" s="175">
        <f t="shared" si="124"/>
        <v>2.2406709368595025E-3</v>
      </c>
      <c r="M316" s="187">
        <f t="shared" si="125"/>
        <v>24351.419999999984</v>
      </c>
      <c r="N316" s="189">
        <f t="shared" si="113"/>
        <v>8.1171399999999949E-2</v>
      </c>
      <c r="O316" s="187" t="b">
        <f t="shared" si="117"/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si="108"/>
        <v>93895.319999999978</v>
      </c>
      <c r="S316" s="177">
        <v>-29165</v>
      </c>
      <c r="T316" s="177">
        <f t="shared" si="109"/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si="126"/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:D324" si="127">(C317-C316)/C316</f>
        <v>6.539770310506063E-3</v>
      </c>
      <c r="E317" s="214">
        <f t="shared" si="114"/>
        <v>8.051597191834238E-2</v>
      </c>
      <c r="F317" s="224">
        <v>5463.82</v>
      </c>
      <c r="G317" s="175">
        <f t="shared" si="123"/>
        <v>9.47429487819023E-3</v>
      </c>
      <c r="H317" s="208">
        <f t="shared" si="115"/>
        <v>7.3083645933578162E-2</v>
      </c>
      <c r="I317" s="226">
        <v>326932.27</v>
      </c>
      <c r="J317" s="177">
        <v>300000</v>
      </c>
      <c r="K317" s="177">
        <f t="shared" si="116"/>
        <v>2580.8500000000349</v>
      </c>
      <c r="L317" s="175">
        <f t="shared" si="124"/>
        <v>7.9569560694386209E-3</v>
      </c>
      <c r="M317" s="187">
        <f t="shared" si="125"/>
        <v>26932.270000000019</v>
      </c>
      <c r="N317" s="189">
        <f t="shared" si="113"/>
        <v>8.9774233333333397E-2</v>
      </c>
      <c r="O317" s="187" t="b">
        <f t="shared" si="117"/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:R325" si="128">I317-Q317</f>
        <v>99691.120000000024</v>
      </c>
      <c r="S317" s="177">
        <v>-28375</v>
      </c>
      <c r="T317" s="177">
        <f t="shared" ref="T317:T348" si="129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si="126"/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si="127"/>
        <v>-8.1171975419504164E-3</v>
      </c>
      <c r="E318" s="214">
        <f t="shared" si="114"/>
        <v>7.1745210327048642E-2</v>
      </c>
      <c r="F318" s="224">
        <v>5436.67</v>
      </c>
      <c r="G318" s="175">
        <f t="shared" si="123"/>
        <v>-4.9690509570226764E-3</v>
      </c>
      <c r="H318" s="208">
        <f t="shared" si="115"/>
        <v>6.775143861578653E-2</v>
      </c>
      <c r="I318" s="226">
        <v>323187.58</v>
      </c>
      <c r="J318" s="177">
        <v>300000</v>
      </c>
      <c r="K318" s="177">
        <f t="shared" si="116"/>
        <v>-3744.6900000000023</v>
      </c>
      <c r="L318" s="175">
        <f t="shared" si="124"/>
        <v>-1.1454023795203827E-2</v>
      </c>
      <c r="M318" s="187">
        <f t="shared" si="125"/>
        <v>23187.580000000016</v>
      </c>
      <c r="N318" s="189">
        <f t="shared" ref="N318:N349" si="130">M318/J318</f>
        <v>7.7291933333333382E-2</v>
      </c>
      <c r="O318" s="187" t="b">
        <f t="shared" si="117"/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si="128"/>
        <v>95773.180000000022</v>
      </c>
      <c r="S318" s="177">
        <v>-28896</v>
      </c>
      <c r="T318" s="177">
        <f t="shared" si="129"/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si="126"/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27"/>
        <v>3.8832280053965771E-3</v>
      </c>
      <c r="E319" s="214">
        <f t="shared" si="114"/>
        <v>7.5907041342440279E-2</v>
      </c>
      <c r="F319" s="224">
        <v>5456.85</v>
      </c>
      <c r="G319" s="175">
        <f t="shared" si="123"/>
        <v>3.7118309553458811E-3</v>
      </c>
      <c r="H319" s="208">
        <f t="shared" si="115"/>
        <v>7.1714751458255704E-2</v>
      </c>
      <c r="I319" s="226">
        <v>324820.98</v>
      </c>
      <c r="J319" s="177">
        <v>300000</v>
      </c>
      <c r="K319" s="177">
        <f t="shared" si="116"/>
        <v>1633.3999999999651</v>
      </c>
      <c r="L319" s="175">
        <f t="shared" si="124"/>
        <v>5.0540308510616805E-3</v>
      </c>
      <c r="M319" s="187">
        <f t="shared" si="125"/>
        <v>24820.979999999981</v>
      </c>
      <c r="N319" s="189">
        <f t="shared" si="130"/>
        <v>8.2736599999999938E-2</v>
      </c>
      <c r="O319" s="187" t="b">
        <f t="shared" si="117"/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si="128"/>
        <v>92655.18</v>
      </c>
      <c r="S319" s="177">
        <v>-28562</v>
      </c>
      <c r="T319" s="177">
        <f t="shared" si="129"/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si="126"/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27"/>
        <v>-1.7506399119375233E-3</v>
      </c>
      <c r="E320" s="214">
        <f t="shared" ref="E320:E351" si="131">(C320-$C$2)/$C$2</f>
        <v>7.4023515534331591E-2</v>
      </c>
      <c r="F320" s="224">
        <v>5437.16</v>
      </c>
      <c r="G320" s="175">
        <f t="shared" si="123"/>
        <v>-3.6083088228557698E-3</v>
      </c>
      <c r="H320" s="208">
        <f t="shared" ref="H320:H351" si="132">(F320-F$2)/F$2</f>
        <v>6.7847673664984204E-2</v>
      </c>
      <c r="I320" s="226">
        <v>327045.52</v>
      </c>
      <c r="J320" s="177">
        <v>300000</v>
      </c>
      <c r="K320" s="177">
        <f t="shared" ref="K320:K351" si="133">I320-I319-J320+J319</f>
        <v>2224.5400000000373</v>
      </c>
      <c r="L320" s="175">
        <f t="shared" si="124"/>
        <v>6.8485108320282678E-3</v>
      </c>
      <c r="M320" s="187">
        <f t="shared" si="125"/>
        <v>27045.520000000019</v>
      </c>
      <c r="N320" s="189">
        <f t="shared" si="130"/>
        <v>9.01517333333334E-2</v>
      </c>
      <c r="O320" s="187" t="b">
        <f t="shared" ref="O320:O351" si="134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si="128"/>
        <v>95632.680000000022</v>
      </c>
      <c r="S320" s="177">
        <v>-28561</v>
      </c>
      <c r="T320" s="177">
        <f t="shared" si="129"/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si="126"/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27"/>
        <v>1.9751380603790121E-3</v>
      </c>
      <c r="E321" s="251">
        <f t="shared" si="131"/>
        <v>7.6144860257605515E-2</v>
      </c>
      <c r="F321" s="252">
        <v>5457.44</v>
      </c>
      <c r="G321" s="175">
        <f t="shared" si="123"/>
        <v>3.7298883976192988E-3</v>
      </c>
      <c r="H321" s="253">
        <f t="shared" si="132"/>
        <v>7.1830626313411985E-2</v>
      </c>
      <c r="I321" s="580">
        <v>327054.27</v>
      </c>
      <c r="J321" s="255">
        <v>300000</v>
      </c>
      <c r="K321" s="255">
        <f t="shared" si="133"/>
        <v>8.75</v>
      </c>
      <c r="L321" s="175">
        <f t="shared" si="124"/>
        <v>2.6754685402814872E-5</v>
      </c>
      <c r="M321" s="256">
        <f t="shared" si="125"/>
        <v>27054.270000000019</v>
      </c>
      <c r="N321" s="257">
        <f t="shared" si="130"/>
        <v>9.0180900000000064E-2</v>
      </c>
      <c r="O321" s="256" t="b">
        <f t="shared" si="134"/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si="128"/>
        <v>95640.430000000022</v>
      </c>
      <c r="S321" s="255">
        <v>-28148</v>
      </c>
      <c r="T321" s="255">
        <f t="shared" si="129"/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si="126"/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si="127"/>
        <v>3.6375208284531112E-3</v>
      </c>
      <c r="E322" s="251">
        <f t="shared" si="131"/>
        <v>8.0059359601225316E-2</v>
      </c>
      <c r="F322" s="252">
        <v>5483.94</v>
      </c>
      <c r="G322" s="175">
        <f>(F322-F321)/F321</f>
        <v>4.8557565451933507E-3</v>
      </c>
      <c r="H322" s="253">
        <f t="shared" si="132"/>
        <v>7.7035174892472025E-2</v>
      </c>
      <c r="I322" s="580">
        <v>325810.98</v>
      </c>
      <c r="J322" s="255">
        <v>300000</v>
      </c>
      <c r="K322" s="255">
        <f t="shared" si="133"/>
        <v>-1243.2900000000373</v>
      </c>
      <c r="L322" s="175">
        <f>K322/I321</f>
        <v>-3.8014791857022296E-3</v>
      </c>
      <c r="M322" s="256">
        <f t="shared" si="125"/>
        <v>25810.979999999981</v>
      </c>
      <c r="N322" s="257">
        <f t="shared" si="130"/>
        <v>8.6036599999999935E-2</v>
      </c>
      <c r="O322" s="256" t="b">
        <f t="shared" si="134"/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si="128"/>
        <v>95177.68</v>
      </c>
      <c r="S322" s="255">
        <v>-28828</v>
      </c>
      <c r="T322" s="255">
        <f t="shared" si="129"/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si="126"/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si="127"/>
        <v>-2.4573270623052994E-3</v>
      </c>
      <c r="E323" s="251">
        <f t="shared" si="131"/>
        <v>7.7405300507981098E-2</v>
      </c>
      <c r="F323" s="252">
        <v>5471.43</v>
      </c>
      <c r="G323" s="175">
        <f>(F323-F322)/F322</f>
        <v>-2.2812065777523659E-3</v>
      </c>
      <c r="H323" s="253">
        <f t="shared" si="132"/>
        <v>7.4578235167036641E-2</v>
      </c>
      <c r="I323" s="580">
        <v>324443.28000000003</v>
      </c>
      <c r="J323" s="255">
        <v>300000</v>
      </c>
      <c r="K323" s="255">
        <f t="shared" si="133"/>
        <v>-1367.6999999999534</v>
      </c>
      <c r="L323" s="175">
        <f t="shared" ref="L323:L358" si="135">K323/I322</f>
        <v>-4.1978327433899055E-3</v>
      </c>
      <c r="M323" s="256">
        <f t="shared" si="125"/>
        <v>24443.280000000028</v>
      </c>
      <c r="N323" s="257">
        <f t="shared" si="130"/>
        <v>8.1477600000000094E-2</v>
      </c>
      <c r="O323" s="256" t="b">
        <f t="shared" si="134"/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 t="shared" si="128"/>
        <v>92846.680000000022</v>
      </c>
      <c r="S323" s="255">
        <v>-28725</v>
      </c>
      <c r="T323" s="255">
        <f t="shared" si="129"/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si="126"/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si="127"/>
        <v>-1.8629866059208541E-3</v>
      </c>
      <c r="E324" s="251">
        <f t="shared" si="131"/>
        <v>7.5398108863986596E-2</v>
      </c>
      <c r="F324" s="252">
        <v>5447.42</v>
      </c>
      <c r="G324" s="175">
        <f t="shared" ref="G324:G334" si="136">(F324-F323)/F323</f>
        <v>-4.3882495069845024E-3</v>
      </c>
      <c r="H324" s="253">
        <f t="shared" si="132"/>
        <v>6.9862717756348613E-2</v>
      </c>
      <c r="I324" s="580">
        <v>328249.78000000003</v>
      </c>
      <c r="J324" s="255">
        <v>300000</v>
      </c>
      <c r="K324" s="255">
        <f t="shared" si="133"/>
        <v>3806.5</v>
      </c>
      <c r="L324" s="175">
        <f t="shared" si="135"/>
        <v>1.1732405121782764E-2</v>
      </c>
      <c r="M324" s="256">
        <f t="shared" si="125"/>
        <v>28249.780000000028</v>
      </c>
      <c r="N324" s="257">
        <f t="shared" si="130"/>
        <v>9.4165933333333424E-2</v>
      </c>
      <c r="O324" s="256" t="b">
        <f t="shared" si="134"/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si="128"/>
        <v>92846.680000000022</v>
      </c>
      <c r="S324" s="255">
        <v>-28852</v>
      </c>
      <c r="T324" s="255">
        <f t="shared" si="129"/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si="126"/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37">(C325-C324)/C324</f>
        <v>1.251680702002657E-3</v>
      </c>
      <c r="E325" s="251">
        <f t="shared" si="131"/>
        <v>7.6744163923821801E-2</v>
      </c>
      <c r="F325" s="252">
        <v>5462.68</v>
      </c>
      <c r="G325" s="175">
        <f t="shared" si="136"/>
        <v>2.8013261323709604E-3</v>
      </c>
      <c r="H325" s="253">
        <f t="shared" si="132"/>
        <v>7.2859752145648896E-2</v>
      </c>
      <c r="I325" s="580">
        <v>329298.48</v>
      </c>
      <c r="J325" s="255">
        <v>300000</v>
      </c>
      <c r="K325" s="255">
        <f t="shared" si="133"/>
        <v>1048.6999999999534</v>
      </c>
      <c r="L325" s="175">
        <f t="shared" si="135"/>
        <v>3.1948231618006062E-3</v>
      </c>
      <c r="M325" s="256">
        <f t="shared" si="125"/>
        <v>29298.479999999981</v>
      </c>
      <c r="N325" s="257">
        <f t="shared" si="130"/>
        <v>9.7661599999999932E-2</v>
      </c>
      <c r="O325" s="256" t="b">
        <f t="shared" si="134"/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si="128"/>
        <v>92846.68</v>
      </c>
      <c r="S325" s="255">
        <v>-28456</v>
      </c>
      <c r="T325" s="255">
        <f t="shared" si="129"/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si="126"/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37"/>
        <v>2.2484417724259521E-3</v>
      </c>
      <c r="E326" s="214">
        <f t="shared" si="131"/>
        <v>7.9165160480203972E-2</v>
      </c>
      <c r="F326" s="224">
        <v>5487.44</v>
      </c>
      <c r="G326" s="175">
        <f t="shared" si="136"/>
        <v>4.5325737550065736E-3</v>
      </c>
      <c r="H326" s="208">
        <f t="shared" si="132"/>
        <v>7.7722568101027123E-2</v>
      </c>
      <c r="I326" s="226">
        <v>330109.08</v>
      </c>
      <c r="J326" s="177">
        <v>300000</v>
      </c>
      <c r="K326" s="177">
        <f t="shared" si="133"/>
        <v>810.60000000003492</v>
      </c>
      <c r="L326" s="175">
        <f t="shared" si="135"/>
        <v>2.4615965430512614E-3</v>
      </c>
      <c r="M326" s="187">
        <f t="shared" si="125"/>
        <v>30109.080000000016</v>
      </c>
      <c r="N326" s="189">
        <f t="shared" si="130"/>
        <v>0.10036360000000005</v>
      </c>
      <c r="O326" s="187" t="b">
        <f t="shared" si="134"/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38">I326-Q326</f>
        <v>92846.680000000022</v>
      </c>
      <c r="S326" s="177">
        <v>-28216</v>
      </c>
      <c r="T326" s="177">
        <f t="shared" si="129"/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si="126"/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37"/>
        <v>-8.3565459610028016E-3</v>
      </c>
      <c r="E327" s="214">
        <f t="shared" si="131"/>
        <v>7.014706721713819E-2</v>
      </c>
      <c r="F327" s="224">
        <v>5438.55</v>
      </c>
      <c r="G327" s="175">
        <f t="shared" si="136"/>
        <v>-8.9094368229993264E-3</v>
      </c>
      <c r="H327" s="208">
        <f t="shared" si="132"/>
        <v>6.8120666967810425E-2</v>
      </c>
      <c r="I327" s="226">
        <v>326202.98</v>
      </c>
      <c r="J327" s="177">
        <v>300000</v>
      </c>
      <c r="K327" s="177">
        <f t="shared" si="133"/>
        <v>-3906.1000000000349</v>
      </c>
      <c r="L327" s="175">
        <f t="shared" si="135"/>
        <v>-1.1832755403153511E-2</v>
      </c>
      <c r="M327" s="187">
        <f t="shared" si="125"/>
        <v>26202.979999999981</v>
      </c>
      <c r="N327" s="189">
        <f t="shared" si="130"/>
        <v>8.73432666666666E-2</v>
      </c>
      <c r="O327" s="187" t="b">
        <f t="shared" si="134"/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38"/>
        <v>90739.469999999972</v>
      </c>
      <c r="S327" s="177">
        <v>-29179</v>
      </c>
      <c r="T327" s="177">
        <f t="shared" si="129"/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si="126"/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37"/>
        <v>-2.9334376333374273E-4</v>
      </c>
      <c r="E328" s="214">
        <f t="shared" si="131"/>
        <v>6.983314624912014E-2</v>
      </c>
      <c r="F328" s="224">
        <v>5432.09</v>
      </c>
      <c r="G328" s="175">
        <f t="shared" si="136"/>
        <v>-1.1878166055290539E-3</v>
      </c>
      <c r="H328" s="208">
        <f t="shared" si="132"/>
        <v>6.6851935502877297E-2</v>
      </c>
      <c r="I328" s="226">
        <v>324645.53000000003</v>
      </c>
      <c r="J328" s="177">
        <v>300000</v>
      </c>
      <c r="K328" s="177">
        <f t="shared" si="133"/>
        <v>-1557.4499999999534</v>
      </c>
      <c r="L328" s="175">
        <f t="shared" si="135"/>
        <v>-4.774481214119974E-3</v>
      </c>
      <c r="M328" s="187">
        <f t="shared" si="125"/>
        <v>24645.530000000028</v>
      </c>
      <c r="N328" s="189">
        <f t="shared" si="130"/>
        <v>8.2151766666666765E-2</v>
      </c>
      <c r="O328" s="187" t="b">
        <f t="shared" si="134"/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38"/>
        <v>79069.73000000004</v>
      </c>
      <c r="S328" s="177">
        <v>-28777</v>
      </c>
      <c r="T328" s="177">
        <f t="shared" si="129"/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si="126"/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37"/>
        <v>-4.6370806398550145E-3</v>
      </c>
      <c r="E329" s="214">
        <f t="shared" si="131"/>
        <v>6.4872243678773173E-2</v>
      </c>
      <c r="F329" s="224">
        <v>5383.11</v>
      </c>
      <c r="G329" s="175">
        <f t="shared" si="136"/>
        <v>-9.0167872770886472E-3</v>
      </c>
      <c r="H329" s="208">
        <f t="shared" si="132"/>
        <v>5.7232358544297555E-2</v>
      </c>
      <c r="I329" s="487">
        <v>322309.38</v>
      </c>
      <c r="J329" s="177">
        <v>300000</v>
      </c>
      <c r="K329" s="177">
        <f t="shared" si="133"/>
        <v>-2336.1500000000233</v>
      </c>
      <c r="L329" s="175">
        <f t="shared" si="135"/>
        <v>-7.1960023598662305E-3</v>
      </c>
      <c r="M329" s="487">
        <f t="shared" si="125"/>
        <v>22309.380000000005</v>
      </c>
      <c r="N329" s="189">
        <f t="shared" si="130"/>
        <v>7.4364600000000017E-2</v>
      </c>
      <c r="O329" s="187" t="b">
        <f t="shared" si="134"/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38"/>
        <v>77793.73000000001</v>
      </c>
      <c r="S329" s="177">
        <v>-29211</v>
      </c>
      <c r="T329" s="177">
        <f t="shared" si="129"/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si="126"/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37"/>
        <v>8.4865755774221358E-3</v>
      </c>
      <c r="E330" s="251">
        <f t="shared" si="131"/>
        <v>7.3909362455052169E-2</v>
      </c>
      <c r="F330" s="252">
        <v>5429.08</v>
      </c>
      <c r="G330" s="175">
        <f t="shared" si="136"/>
        <v>8.5396731629114511E-3</v>
      </c>
      <c r="H330" s="253">
        <f t="shared" si="132"/>
        <v>6.6260777343519872E-2</v>
      </c>
      <c r="I330" s="580">
        <v>327489.65000000002</v>
      </c>
      <c r="J330" s="255">
        <v>300000</v>
      </c>
      <c r="K330" s="255">
        <f t="shared" si="133"/>
        <v>5180.2700000000186</v>
      </c>
      <c r="L330" s="175">
        <f t="shared" si="135"/>
        <v>1.6072352594888855E-2</v>
      </c>
      <c r="M330" s="256">
        <f t="shared" si="125"/>
        <v>27489.650000000023</v>
      </c>
      <c r="N330" s="257">
        <f t="shared" si="130"/>
        <v>9.1632166666666751E-2</v>
      </c>
      <c r="O330" s="256" t="b">
        <f t="shared" si="134"/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38"/>
        <v>80640.550000000017</v>
      </c>
      <c r="S330" s="255">
        <v>-28453</v>
      </c>
      <c r="T330" s="255">
        <f t="shared" si="129"/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si="126"/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37"/>
        <v>5.7223085883348493E-3</v>
      </c>
      <c r="E331" s="251">
        <f t="shared" si="131"/>
        <v>8.0054603222921905E-2</v>
      </c>
      <c r="F331" s="252">
        <v>5477</v>
      </c>
      <c r="G331" s="175">
        <f t="shared" si="136"/>
        <v>8.8265415134792767E-3</v>
      </c>
      <c r="H331" s="253">
        <f t="shared" si="132"/>
        <v>7.5672172358937126E-2</v>
      </c>
      <c r="I331" s="580">
        <v>330177.02</v>
      </c>
      <c r="J331" s="255">
        <v>300000</v>
      </c>
      <c r="K331" s="255">
        <f t="shared" si="133"/>
        <v>2687.3699999999953</v>
      </c>
      <c r="L331" s="175">
        <f t="shared" si="135"/>
        <v>8.2059692573490349E-3</v>
      </c>
      <c r="M331" s="256">
        <f t="shared" si="125"/>
        <v>30177.020000000019</v>
      </c>
      <c r="N331" s="257">
        <f t="shared" si="130"/>
        <v>0.10059006666666673</v>
      </c>
      <c r="O331" s="256" t="b">
        <f t="shared" si="134"/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38"/>
        <v>93530.97000000003</v>
      </c>
      <c r="S331" s="255">
        <v>-27557</v>
      </c>
      <c r="T331" s="255">
        <f t="shared" si="129"/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si="126"/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37"/>
        <v>-7.7067048332048887E-4</v>
      </c>
      <c r="E332" s="251">
        <f t="shared" si="131"/>
        <v>7.9222237019843586E-2</v>
      </c>
      <c r="F332" s="252">
        <v>5487.93</v>
      </c>
      <c r="G332" s="175">
        <f t="shared" si="136"/>
        <v>1.995618039072538E-3</v>
      </c>
      <c r="H332" s="253">
        <f t="shared" si="132"/>
        <v>7.7818803150224977E-2</v>
      </c>
      <c r="I332" s="580">
        <v>330571.57</v>
      </c>
      <c r="J332" s="255">
        <v>300000</v>
      </c>
      <c r="K332" s="255">
        <f t="shared" si="133"/>
        <v>394.54999999998836</v>
      </c>
      <c r="L332" s="175">
        <f t="shared" si="135"/>
        <v>1.1949650523830771E-3</v>
      </c>
      <c r="M332" s="256">
        <f t="shared" si="125"/>
        <v>30571.570000000007</v>
      </c>
      <c r="N332" s="257">
        <f t="shared" si="130"/>
        <v>0.10190523333333336</v>
      </c>
      <c r="O332" s="256" t="b">
        <f t="shared" si="134"/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:R361" si="139">I332-Q332</f>
        <v>91351.47</v>
      </c>
      <c r="S332" s="255">
        <v>-27577</v>
      </c>
      <c r="T332" s="255">
        <f t="shared" si="129"/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si="126"/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37"/>
        <v>3.516967827236676E-3</v>
      </c>
      <c r="E333" s="251">
        <f t="shared" si="131"/>
        <v>8.3017826905880762E-2</v>
      </c>
      <c r="F333" s="252">
        <v>5521.05</v>
      </c>
      <c r="G333" s="175">
        <f t="shared" si="136"/>
        <v>6.0350624005772466E-3</v>
      </c>
      <c r="H333" s="253">
        <f t="shared" si="132"/>
        <v>8.4323506883752064E-2</v>
      </c>
      <c r="I333" s="580">
        <v>329655.77</v>
      </c>
      <c r="J333" s="255">
        <v>300000</v>
      </c>
      <c r="K333" s="255">
        <f t="shared" si="133"/>
        <v>-915.79999999998836</v>
      </c>
      <c r="L333" s="175">
        <f t="shared" si="135"/>
        <v>-2.7703531794944988E-3</v>
      </c>
      <c r="M333" s="256">
        <f t="shared" si="125"/>
        <v>29655.770000000019</v>
      </c>
      <c r="N333" s="257">
        <f t="shared" si="130"/>
        <v>9.8852566666666725E-2</v>
      </c>
      <c r="O333" s="256" t="b">
        <f t="shared" si="134"/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si="139"/>
        <v>85071.120000000024</v>
      </c>
      <c r="S333" s="255">
        <v>-26799</v>
      </c>
      <c r="T333" s="255">
        <f t="shared" si="129"/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si="126"/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37"/>
        <v>-3.5485599346502506E-3</v>
      </c>
      <c r="E334" s="214">
        <f t="shared" si="131"/>
        <v>7.9174673236810572E-2</v>
      </c>
      <c r="F334" s="224">
        <v>5531.81</v>
      </c>
      <c r="G334" s="175">
        <f t="shared" si="136"/>
        <v>1.9489046467610722E-3</v>
      </c>
      <c r="H334" s="208">
        <f t="shared" si="132"/>
        <v>8.6436750004910065E-2</v>
      </c>
      <c r="I334" s="226">
        <v>326473.82</v>
      </c>
      <c r="J334" s="177">
        <v>300000</v>
      </c>
      <c r="K334" s="177">
        <f t="shared" si="133"/>
        <v>-3181.9500000000116</v>
      </c>
      <c r="L334" s="175">
        <f t="shared" si="135"/>
        <v>-9.652341289218179E-3</v>
      </c>
      <c r="M334" s="187">
        <f t="shared" si="125"/>
        <v>26473.820000000007</v>
      </c>
      <c r="N334" s="189">
        <f t="shared" si="130"/>
        <v>8.8246066666666692E-2</v>
      </c>
      <c r="O334" s="187" t="b">
        <f t="shared" si="134"/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si="139"/>
        <v>85071.12</v>
      </c>
      <c r="S334" s="177">
        <v>-27249</v>
      </c>
      <c r="T334" s="177">
        <f t="shared" si="129"/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si="126"/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>(C335-C334)/C334</f>
        <v>0</v>
      </c>
      <c r="E335" s="214">
        <f t="shared" si="131"/>
        <v>7.9174673236810572E-2</v>
      </c>
      <c r="F335" s="224">
        <v>5551.81</v>
      </c>
      <c r="G335" s="175">
        <f t="shared" ref="G335:G358" si="140">(F335-F334)/F334</f>
        <v>3.6154531699389529E-3</v>
      </c>
      <c r="H335" s="208">
        <f t="shared" si="132"/>
        <v>9.0364711196653499E-2</v>
      </c>
      <c r="I335" s="226">
        <v>326978.32</v>
      </c>
      <c r="J335" s="177">
        <v>300000</v>
      </c>
      <c r="K335" s="177">
        <f t="shared" si="133"/>
        <v>504.5</v>
      </c>
      <c r="L335" s="175">
        <f t="shared" si="135"/>
        <v>1.545300018237297E-3</v>
      </c>
      <c r="M335" s="187">
        <f t="shared" si="125"/>
        <v>26978.320000000007</v>
      </c>
      <c r="N335" s="189">
        <f t="shared" si="130"/>
        <v>8.9927733333333357E-2</v>
      </c>
      <c r="O335" s="187" t="b">
        <f t="shared" si="134"/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si="139"/>
        <v>85071.12</v>
      </c>
      <c r="S335" s="177">
        <v>-27297</v>
      </c>
      <c r="T335" s="177">
        <f t="shared" si="129"/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si="126"/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>(C336-C335)/C335</f>
        <v>2.8295649874388791E-3</v>
      </c>
      <c r="E336" s="214">
        <f t="shared" si="131"/>
        <v>8.2228268107532254E-2</v>
      </c>
      <c r="F336" s="224">
        <v>5563.64</v>
      </c>
      <c r="G336" s="175">
        <f t="shared" si="140"/>
        <v>2.1308366100424776E-3</v>
      </c>
      <c r="H336" s="208">
        <f t="shared" si="132"/>
        <v>9.2688100241569718E-2</v>
      </c>
      <c r="I336" s="226">
        <v>329085.82</v>
      </c>
      <c r="J336" s="177">
        <v>300000</v>
      </c>
      <c r="K336" s="177">
        <f t="shared" si="133"/>
        <v>2107.5</v>
      </c>
      <c r="L336" s="175">
        <f t="shared" si="135"/>
        <v>6.4453814552597856E-3</v>
      </c>
      <c r="M336" s="187">
        <f t="shared" si="125"/>
        <v>29085.820000000007</v>
      </c>
      <c r="N336" s="189">
        <f t="shared" si="130"/>
        <v>9.695273333333336E-2</v>
      </c>
      <c r="O336" s="187" t="b">
        <f t="shared" si="134"/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si="139"/>
        <v>77877.22</v>
      </c>
      <c r="S336" s="177">
        <v>-26997</v>
      </c>
      <c r="T336" s="177">
        <f t="shared" si="129"/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si="126"/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>(C337-C336)/C336</f>
        <v>-2.1447532654747942E-3</v>
      </c>
      <c r="E337" s="214">
        <f t="shared" si="131"/>
        <v>7.9907155495519494E-2</v>
      </c>
      <c r="F337" s="224">
        <v>5547.48</v>
      </c>
      <c r="G337" s="175">
        <f t="shared" si="140"/>
        <v>-2.9045732649849313E-3</v>
      </c>
      <c r="H337" s="208">
        <f t="shared" si="132"/>
        <v>8.9514307598640874E-2</v>
      </c>
      <c r="I337" s="226">
        <v>326943.46999999997</v>
      </c>
      <c r="J337" s="177">
        <v>300000</v>
      </c>
      <c r="K337" s="177">
        <f t="shared" si="133"/>
        <v>-2142.3500000000349</v>
      </c>
      <c r="L337" s="175">
        <f t="shared" si="135"/>
        <v>-6.5100039861943453E-3</v>
      </c>
      <c r="M337" s="187">
        <f t="shared" si="125"/>
        <v>26943.469999999972</v>
      </c>
      <c r="N337" s="189">
        <f t="shared" si="130"/>
        <v>8.9811566666666579E-2</v>
      </c>
      <c r="O337" s="187" t="b">
        <f t="shared" si="134"/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si="139"/>
        <v>77906.219999999972</v>
      </c>
      <c r="S337" s="177">
        <v>-27073</v>
      </c>
      <c r="T337" s="177">
        <f t="shared" si="129"/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si="126"/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>(C338-C337)/C337</f>
        <v>1.8498617008156208E-3</v>
      </c>
      <c r="E338" s="214">
        <f t="shared" si="131"/>
        <v>8.1904834382907396E-2</v>
      </c>
      <c r="F338" s="224">
        <v>5574.12</v>
      </c>
      <c r="G338" s="175">
        <f t="shared" si="140"/>
        <v>4.8021804495014548E-3</v>
      </c>
      <c r="H338" s="208">
        <f t="shared" si="132"/>
        <v>9.4746351906043191E-2</v>
      </c>
      <c r="I338" s="226">
        <v>327247.34999999998</v>
      </c>
      <c r="J338" s="177">
        <v>300000</v>
      </c>
      <c r="K338" s="177">
        <f t="shared" si="133"/>
        <v>303.88000000000466</v>
      </c>
      <c r="L338" s="175">
        <f t="shared" si="135"/>
        <v>9.2945731566378945E-4</v>
      </c>
      <c r="M338" s="187">
        <f t="shared" si="125"/>
        <v>27247.349999999977</v>
      </c>
      <c r="N338" s="189">
        <f t="shared" si="130"/>
        <v>9.0824499999999919E-2</v>
      </c>
      <c r="O338" s="187" t="b">
        <f t="shared" si="134"/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si="139"/>
        <v>76415.049999999988</v>
      </c>
      <c r="S338" s="177">
        <v>-26980</v>
      </c>
      <c r="T338" s="177">
        <f t="shared" si="129"/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si="126"/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>(C339-C338)/C338</f>
        <v>-2.9675025498540428E-3</v>
      </c>
      <c r="E339" s="251">
        <f t="shared" si="131"/>
        <v>7.8694279028176703E-2</v>
      </c>
      <c r="F339" s="252">
        <v>5538.72</v>
      </c>
      <c r="G339" s="175">
        <f t="shared" si="140"/>
        <v>-6.3507782394350383E-3</v>
      </c>
      <c r="H339" s="253">
        <f t="shared" si="132"/>
        <v>8.7793860596657392E-2</v>
      </c>
      <c r="I339" s="580">
        <v>326901.49</v>
      </c>
      <c r="J339" s="255">
        <v>300000</v>
      </c>
      <c r="K339" s="255">
        <f t="shared" si="133"/>
        <v>-345.85999999998603</v>
      </c>
      <c r="L339" s="175">
        <f t="shared" si="135"/>
        <v>-1.0568763964016394E-3</v>
      </c>
      <c r="M339" s="256">
        <f t="shared" si="125"/>
        <v>26901.489999999991</v>
      </c>
      <c r="N339" s="257">
        <f t="shared" si="130"/>
        <v>8.9671633333333306E-2</v>
      </c>
      <c r="O339" s="256" t="b">
        <f t="shared" si="134"/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si="139"/>
        <v>80086.09</v>
      </c>
      <c r="S339" s="255">
        <v>-26747</v>
      </c>
      <c r="T339" s="255">
        <f t="shared" si="129"/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si="126"/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41">(C340-C339)/C339</f>
        <v>1.7637539739581726E-3</v>
      </c>
      <c r="E340" s="251">
        <f t="shared" si="131"/>
        <v>8.0596830349498591E-2</v>
      </c>
      <c r="F340" s="252">
        <v>5555.65</v>
      </c>
      <c r="G340" s="175">
        <f t="shared" si="140"/>
        <v>3.0566629112862504E-3</v>
      </c>
      <c r="H340" s="253">
        <f t="shared" si="132"/>
        <v>9.1118879745468076E-2</v>
      </c>
      <c r="I340" s="580">
        <v>326777.7</v>
      </c>
      <c r="J340" s="255">
        <v>300000</v>
      </c>
      <c r="K340" s="255">
        <f t="shared" si="133"/>
        <v>-123.78999999997905</v>
      </c>
      <c r="L340" s="175">
        <f t="shared" si="135"/>
        <v>-3.7867676895562345E-4</v>
      </c>
      <c r="M340" s="256">
        <f t="shared" si="125"/>
        <v>26777.700000000012</v>
      </c>
      <c r="N340" s="257">
        <f t="shared" si="130"/>
        <v>8.9259000000000033E-2</v>
      </c>
      <c r="O340" s="256" t="b">
        <f t="shared" si="134"/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si="139"/>
        <v>82152</v>
      </c>
      <c r="S340" s="255">
        <v>-26746</v>
      </c>
      <c r="T340" s="255">
        <f t="shared" si="129"/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si="126"/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41"/>
        <v>-3.6093296770529464E-3</v>
      </c>
      <c r="E341" s="251">
        <f t="shared" si="131"/>
        <v>7.6696600140788801E-2</v>
      </c>
      <c r="F341" s="252">
        <v>5540.08</v>
      </c>
      <c r="G341" s="175">
        <f t="shared" si="140"/>
        <v>-2.8025523566098855E-3</v>
      </c>
      <c r="H341" s="253">
        <f t="shared" si="132"/>
        <v>8.8060961957695888E-2</v>
      </c>
      <c r="I341" s="580">
        <v>324862.34999999998</v>
      </c>
      <c r="J341" s="255">
        <v>300000</v>
      </c>
      <c r="K341" s="255">
        <f t="shared" si="133"/>
        <v>-1915.3500000000349</v>
      </c>
      <c r="L341" s="175">
        <f t="shared" si="135"/>
        <v>-5.8613240744397029E-3</v>
      </c>
      <c r="M341" s="256">
        <f t="shared" si="125"/>
        <v>24862.349999999977</v>
      </c>
      <c r="N341" s="257">
        <f t="shared" si="130"/>
        <v>8.287449999999992E-2</v>
      </c>
      <c r="O341" s="256" t="b">
        <f t="shared" si="134"/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si="139"/>
        <v>72922.599999999977</v>
      </c>
      <c r="S341" s="255">
        <v>-27278</v>
      </c>
      <c r="T341" s="255">
        <f t="shared" si="129"/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si="126"/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41"/>
        <v>3.3661852992237853E-3</v>
      </c>
      <c r="E342" s="251">
        <f t="shared" si="131"/>
        <v>8.0320960407906955E-2</v>
      </c>
      <c r="F342" s="252">
        <v>5555.33</v>
      </c>
      <c r="G342" s="175">
        <f t="shared" si="140"/>
        <v>2.7526678315114585E-3</v>
      </c>
      <c r="H342" s="253">
        <f t="shared" si="132"/>
        <v>9.1056032366400239E-2</v>
      </c>
      <c r="I342" s="580">
        <v>326822.08</v>
      </c>
      <c r="J342" s="255">
        <v>300000</v>
      </c>
      <c r="K342" s="255">
        <f t="shared" si="133"/>
        <v>1959.7300000000396</v>
      </c>
      <c r="L342" s="175">
        <f t="shared" si="135"/>
        <v>6.0324934545355584E-3</v>
      </c>
      <c r="M342" s="256">
        <f t="shared" si="125"/>
        <v>26822.080000000016</v>
      </c>
      <c r="N342" s="257">
        <f t="shared" si="130"/>
        <v>8.9406933333333383E-2</v>
      </c>
      <c r="O342" s="256" t="b">
        <f t="shared" si="134"/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si="139"/>
        <v>63453.530000000028</v>
      </c>
      <c r="S342" s="255">
        <v>-27778</v>
      </c>
      <c r="T342" s="255">
        <f t="shared" si="129"/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si="126"/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41"/>
        <v>-2.6900775323492289E-3</v>
      </c>
      <c r="E343" s="214">
        <f t="shared" si="131"/>
        <v>7.7414813264587698E-2</v>
      </c>
      <c r="F343" s="224">
        <v>5552.94</v>
      </c>
      <c r="G343" s="175">
        <f t="shared" si="140"/>
        <v>-4.3021746682921221E-4</v>
      </c>
      <c r="H343" s="208">
        <f t="shared" si="132"/>
        <v>9.0586641003986834E-2</v>
      </c>
      <c r="I343" s="226">
        <v>324687.64</v>
      </c>
      <c r="J343" s="177">
        <v>300000</v>
      </c>
      <c r="K343" s="177">
        <f t="shared" si="133"/>
        <v>-2134.4400000000023</v>
      </c>
      <c r="L343" s="175">
        <f t="shared" si="135"/>
        <v>-6.530892894384621E-3</v>
      </c>
      <c r="M343" s="187">
        <f t="shared" si="125"/>
        <v>24687.640000000014</v>
      </c>
      <c r="N343" s="189">
        <f t="shared" si="130"/>
        <v>8.2292133333333378E-2</v>
      </c>
      <c r="O343" s="187" t="b">
        <f t="shared" si="134"/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si="139"/>
        <v>62219.540000000037</v>
      </c>
      <c r="S343" s="177">
        <v>-28619</v>
      </c>
      <c r="T343" s="177">
        <f t="shared" si="129"/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si="126"/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41"/>
        <v>6.5645417623169467E-3</v>
      </c>
      <c r="E344" s="214">
        <f t="shared" si="131"/>
        <v>8.4487547801602003E-2</v>
      </c>
      <c r="F344" s="224">
        <v>5600.95</v>
      </c>
      <c r="G344" s="175">
        <f t="shared" si="140"/>
        <v>8.6458704758200552E-3</v>
      </c>
      <c r="H344" s="208">
        <f t="shared" si="132"/>
        <v>0.10001571184476697</v>
      </c>
      <c r="I344" s="226">
        <v>328611.7</v>
      </c>
      <c r="J344" s="177">
        <v>300000</v>
      </c>
      <c r="K344" s="177">
        <f t="shared" si="133"/>
        <v>3924.0599999999977</v>
      </c>
      <c r="L344" s="175">
        <f t="shared" si="135"/>
        <v>1.208564637693014E-2</v>
      </c>
      <c r="M344" s="187">
        <f t="shared" ref="M344:M361" si="142">I344-J344</f>
        <v>28611.700000000012</v>
      </c>
      <c r="N344" s="189">
        <f t="shared" si="130"/>
        <v>9.5372333333333378E-2</v>
      </c>
      <c r="O344" s="187" t="b">
        <f t="shared" si="134"/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si="139"/>
        <v>64494.450000000012</v>
      </c>
      <c r="S344" s="177">
        <v>-28448</v>
      </c>
      <c r="T344" s="177">
        <f t="shared" si="129"/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si="126"/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41"/>
        <v>8.0260693750629254E-3</v>
      </c>
      <c r="E345" s="214">
        <f t="shared" si="131"/>
        <v>9.3191720096649527E-2</v>
      </c>
      <c r="F345" s="224">
        <v>5656.33</v>
      </c>
      <c r="G345" s="175">
        <f t="shared" si="140"/>
        <v>9.887608352154565E-3</v>
      </c>
      <c r="H345" s="208">
        <f t="shared" si="132"/>
        <v>0.11089223638470455</v>
      </c>
      <c r="I345" s="226">
        <v>331080.08</v>
      </c>
      <c r="J345" s="177">
        <v>300000</v>
      </c>
      <c r="K345" s="177">
        <f t="shared" si="133"/>
        <v>2468.3800000000047</v>
      </c>
      <c r="L345" s="175">
        <f t="shared" si="135"/>
        <v>7.511540216005713E-3</v>
      </c>
      <c r="M345" s="187">
        <f t="shared" si="142"/>
        <v>31080.080000000016</v>
      </c>
      <c r="N345" s="189">
        <f t="shared" si="130"/>
        <v>0.10360026666666672</v>
      </c>
      <c r="O345" s="187" t="b">
        <f t="shared" si="134"/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si="139"/>
        <v>71459.73000000001</v>
      </c>
      <c r="S345" s="177">
        <v>-28211</v>
      </c>
      <c r="T345" s="177">
        <f t="shared" si="129"/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:W361" si="143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41"/>
        <v>-7.3530371524169506E-4</v>
      </c>
      <c r="E346" s="214">
        <f t="shared" si="131"/>
        <v>9.2387892163390994E-2</v>
      </c>
      <c r="F346" s="224">
        <v>5655.17</v>
      </c>
      <c r="G346" s="175">
        <f t="shared" si="140"/>
        <v>-2.0507997234953663E-4</v>
      </c>
      <c r="H346" s="208">
        <f t="shared" si="132"/>
        <v>0.11066441463558345</v>
      </c>
      <c r="I346" s="226">
        <v>330371.86</v>
      </c>
      <c r="J346" s="177">
        <v>300000</v>
      </c>
      <c r="K346" s="177">
        <f t="shared" si="133"/>
        <v>-708.22000000003027</v>
      </c>
      <c r="L346" s="175">
        <f t="shared" si="135"/>
        <v>-2.1391199373880488E-3</v>
      </c>
      <c r="M346" s="187">
        <f t="shared" si="142"/>
        <v>30371.859999999986</v>
      </c>
      <c r="N346" s="189">
        <f t="shared" si="130"/>
        <v>0.10123953333333328</v>
      </c>
      <c r="O346" s="187" t="b">
        <f t="shared" si="134"/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si="139"/>
        <v>68820.899999999994</v>
      </c>
      <c r="S346" s="177">
        <v>-28489</v>
      </c>
      <c r="T346" s="177">
        <f t="shared" si="129"/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si="143"/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41"/>
        <v>-8.6646811919805194E-4</v>
      </c>
      <c r="E347" s="214">
        <f t="shared" si="131"/>
        <v>9.1441372881033461E-2</v>
      </c>
      <c r="F347" s="224">
        <v>5660.78</v>
      </c>
      <c r="G347" s="175">
        <f t="shared" si="140"/>
        <v>9.9201261854191345E-4</v>
      </c>
      <c r="H347" s="208">
        <f t="shared" si="132"/>
        <v>0.11176620774986742</v>
      </c>
      <c r="I347" s="226">
        <v>328778.71999999997</v>
      </c>
      <c r="J347" s="177">
        <v>300000</v>
      </c>
      <c r="K347" s="177">
        <f t="shared" si="133"/>
        <v>-1593.140000000014</v>
      </c>
      <c r="L347" s="175">
        <f t="shared" si="135"/>
        <v>-4.822263009930731E-3</v>
      </c>
      <c r="M347" s="187">
        <f t="shared" si="142"/>
        <v>28778.719999999972</v>
      </c>
      <c r="N347" s="189">
        <f t="shared" si="130"/>
        <v>9.5929066666666576E-2</v>
      </c>
      <c r="O347" s="187" t="b">
        <f t="shared" si="134"/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si="139"/>
        <v>70299.919999999984</v>
      </c>
      <c r="S347" s="177">
        <v>-28586</v>
      </c>
      <c r="T347" s="177">
        <f t="shared" si="129"/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si="143"/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41"/>
        <v>-6.0095263412486928E-3</v>
      </c>
      <c r="E348" s="251">
        <f t="shared" si="131"/>
        <v>8.488232720077625E-2</v>
      </c>
      <c r="F348" s="252">
        <v>5613.71</v>
      </c>
      <c r="G348" s="175">
        <f t="shared" si="140"/>
        <v>-8.3151085186139919E-3</v>
      </c>
      <c r="H348" s="253">
        <f t="shared" si="132"/>
        <v>0.10252175108509932</v>
      </c>
      <c r="I348" s="580">
        <v>323091.52</v>
      </c>
      <c r="J348" s="255">
        <v>300000</v>
      </c>
      <c r="K348" s="255">
        <f t="shared" si="133"/>
        <v>-5687.1999999999534</v>
      </c>
      <c r="L348" s="175">
        <f t="shared" si="135"/>
        <v>-1.7297956510080561E-2</v>
      </c>
      <c r="M348" s="256">
        <f t="shared" si="142"/>
        <v>23091.520000000019</v>
      </c>
      <c r="N348" s="257">
        <f t="shared" si="130"/>
        <v>7.6971733333333389E-2</v>
      </c>
      <c r="O348" s="256" t="b">
        <f t="shared" si="134"/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si="139"/>
        <v>49958.920000000042</v>
      </c>
      <c r="S348" s="255">
        <v>-28819</v>
      </c>
      <c r="T348" s="255">
        <f t="shared" si="129"/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si="143"/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 t="shared" ref="D349:D362" si="144">(C349-C348)/C348</f>
        <v>-8.8999956157665837E-4</v>
      </c>
      <c r="E349" s="251">
        <f t="shared" si="131"/>
        <v>8.3916782405205295E-2</v>
      </c>
      <c r="F349" s="252">
        <v>5614.78</v>
      </c>
      <c r="G349" s="175">
        <f t="shared" si="140"/>
        <v>1.9060478720840743E-4</v>
      </c>
      <c r="H349" s="253">
        <f t="shared" si="132"/>
        <v>0.10273189700885754</v>
      </c>
      <c r="I349" s="627">
        <v>326440.17</v>
      </c>
      <c r="J349" s="255">
        <v>300000</v>
      </c>
      <c r="K349" s="255">
        <f t="shared" si="133"/>
        <v>3348.6499999999651</v>
      </c>
      <c r="L349" s="175">
        <f t="shared" si="135"/>
        <v>1.0364400774121107E-2</v>
      </c>
      <c r="M349" s="486">
        <f t="shared" si="142"/>
        <v>26440.169999999984</v>
      </c>
      <c r="N349" s="257">
        <f t="shared" si="130"/>
        <v>8.8133899999999946E-2</v>
      </c>
      <c r="O349" s="256" t="b">
        <f t="shared" si="134"/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si="139"/>
        <v>56444.119999999995</v>
      </c>
      <c r="S349" s="255">
        <v>-28046</v>
      </c>
      <c r="T349" s="255">
        <f t="shared" ref="T349:T361" si="145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si="143"/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 t="shared" si="144"/>
        <v>2.9839350204280678E-4</v>
      </c>
      <c r="E350" s="251">
        <f t="shared" si="131"/>
        <v>8.4240216129830167E-2</v>
      </c>
      <c r="F350" s="252">
        <v>5642.65</v>
      </c>
      <c r="G350" s="175">
        <f t="shared" si="140"/>
        <v>4.9636851310291569E-3</v>
      </c>
      <c r="H350" s="253">
        <f t="shared" si="132"/>
        <v>0.10820551092955198</v>
      </c>
      <c r="I350" s="580">
        <v>325798.71999999997</v>
      </c>
      <c r="J350" s="255">
        <v>300000</v>
      </c>
      <c r="K350" s="255">
        <f t="shared" si="133"/>
        <v>-641.45000000001164</v>
      </c>
      <c r="L350" s="175">
        <f t="shared" si="135"/>
        <v>-1.9649848852854464E-3</v>
      </c>
      <c r="M350" s="630">
        <f t="shared" si="142"/>
        <v>25798.719999999972</v>
      </c>
      <c r="N350" s="257">
        <f t="shared" ref="N350:N361" si="146">M350/J350</f>
        <v>8.5995733333333241E-2</v>
      </c>
      <c r="O350" s="256" t="b">
        <f t="shared" si="134"/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si="139"/>
        <v>57854.369999999995</v>
      </c>
      <c r="S350" s="255">
        <v>-28725</v>
      </c>
      <c r="T350" s="255">
        <f t="shared" si="145"/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si="143"/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si="144"/>
        <v>5.7028799543757628E-4</v>
      </c>
      <c r="E351" s="251">
        <f t="shared" si="131"/>
        <v>8.4858545309259639E-2</v>
      </c>
      <c r="F351" s="252">
        <v>5636.19</v>
      </c>
      <c r="G351" s="175">
        <f t="shared" si="140"/>
        <v>-1.1448521528005524E-3</v>
      </c>
      <c r="H351" s="253">
        <f t="shared" si="132"/>
        <v>0.10693677946461885</v>
      </c>
      <c r="I351" s="580">
        <v>326587.24</v>
      </c>
      <c r="J351" s="255">
        <v>300000</v>
      </c>
      <c r="K351" s="255">
        <f t="shared" si="133"/>
        <v>788.52000000001863</v>
      </c>
      <c r="L351" s="175">
        <f t="shared" si="135"/>
        <v>2.4202673356114434E-3</v>
      </c>
      <c r="M351" s="630">
        <f t="shared" si="142"/>
        <v>26587.239999999991</v>
      </c>
      <c r="N351" s="257">
        <f t="shared" si="146"/>
        <v>8.8624133333333299E-2</v>
      </c>
      <c r="O351" s="256" t="b">
        <f t="shared" si="134"/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si="139"/>
        <v>54189.089999999967</v>
      </c>
      <c r="S351" s="255">
        <v>-29233</v>
      </c>
      <c r="T351" s="255">
        <f t="shared" si="145"/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si="143"/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44"/>
        <v>7.2648354780016945E-3</v>
      </c>
      <c r="E352" s="251">
        <f t="shared" ref="E352:E361" si="147">(C352-$C$2)/$C$2</f>
        <v>9.2739864157835666E-2</v>
      </c>
      <c r="F352" s="252">
        <v>5666.76</v>
      </c>
      <c r="G352" s="175">
        <f t="shared" si="140"/>
        <v>5.4238767678166672E-3</v>
      </c>
      <c r="H352" s="253">
        <f t="shared" ref="H352:H361" si="148">(F352-F$2)/F$2</f>
        <v>0.1129406681461988</v>
      </c>
      <c r="I352" s="580">
        <v>330217.57</v>
      </c>
      <c r="J352" s="255">
        <v>300000</v>
      </c>
      <c r="K352" s="255">
        <f t="shared" ref="K352:K361" si="149">I352-I351-J352+J351</f>
        <v>3630.3300000000163</v>
      </c>
      <c r="L352" s="175">
        <f t="shared" si="135"/>
        <v>1.1115957867796723E-2</v>
      </c>
      <c r="M352" s="630">
        <f t="shared" si="142"/>
        <v>30217.570000000007</v>
      </c>
      <c r="N352" s="257">
        <f t="shared" si="146"/>
        <v>0.10072523333333336</v>
      </c>
      <c r="O352" s="256" t="b">
        <f t="shared" ref="O352:O361" si="150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si="139"/>
        <v>69721.270000000019</v>
      </c>
      <c r="S352" s="255">
        <v>-28712</v>
      </c>
      <c r="T352" s="255">
        <f t="shared" si="145"/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si="143"/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44"/>
        <v>-2.115416423640487E-3</v>
      </c>
      <c r="E353" s="214">
        <f t="shared" si="147"/>
        <v>9.0428264302429506E-2</v>
      </c>
      <c r="F353" s="224">
        <v>5663.55</v>
      </c>
      <c r="G353" s="175">
        <f t="shared" si="140"/>
        <v>-5.6646125828516407E-4</v>
      </c>
      <c r="H353" s="208">
        <f t="shared" si="148"/>
        <v>0.11231023037492398</v>
      </c>
      <c r="I353" s="226">
        <v>324431.87</v>
      </c>
      <c r="J353" s="177">
        <v>300000</v>
      </c>
      <c r="K353" s="177">
        <f t="shared" si="149"/>
        <v>-5785.7000000000116</v>
      </c>
      <c r="L353" s="175">
        <f t="shared" si="135"/>
        <v>-1.7520872677974135E-2</v>
      </c>
      <c r="M353" s="187">
        <f t="shared" si="142"/>
        <v>24431.869999999995</v>
      </c>
      <c r="N353" s="189">
        <f t="shared" si="146"/>
        <v>8.1439566666666657E-2</v>
      </c>
      <c r="O353" s="187" t="b">
        <f t="shared" si="150"/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si="139"/>
        <v>48618.020000000019</v>
      </c>
      <c r="S353" s="177">
        <v>-29700</v>
      </c>
      <c r="T353" s="177">
        <f t="shared" si="145"/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si="143"/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si="144"/>
        <v>2.2682067208709122E-4</v>
      </c>
      <c r="E354" s="214">
        <f t="shared" si="147"/>
        <v>9.0675595974201342E-2</v>
      </c>
      <c r="F354" s="224">
        <v>5674.21</v>
      </c>
      <c r="G354" s="175">
        <f t="shared" si="140"/>
        <v>1.8822116870160683E-3</v>
      </c>
      <c r="H354" s="208">
        <f t="shared" si="148"/>
        <v>0.11440383369012319</v>
      </c>
      <c r="I354" s="226">
        <v>321983.64</v>
      </c>
      <c r="J354" s="177">
        <v>300000</v>
      </c>
      <c r="K354" s="177">
        <f t="shared" si="149"/>
        <v>-2448.2299999999814</v>
      </c>
      <c r="L354" s="175">
        <f t="shared" si="135"/>
        <v>-7.5462068507634022E-3</v>
      </c>
      <c r="M354" s="187">
        <f t="shared" si="142"/>
        <v>21983.640000000014</v>
      </c>
      <c r="N354" s="189">
        <f t="shared" si="146"/>
        <v>7.3278800000000047E-2</v>
      </c>
      <c r="O354" s="187" t="b">
        <f t="shared" si="150"/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si="139"/>
        <v>18464.640000000014</v>
      </c>
      <c r="S354" s="177">
        <v>-29290</v>
      </c>
      <c r="T354" s="177">
        <f t="shared" si="145"/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si="143"/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si="144"/>
        <v>6.9339054895605282E-4</v>
      </c>
      <c r="E355" s="214">
        <f t="shared" si="147"/>
        <v>9.1431860124426861E-2</v>
      </c>
      <c r="F355" s="224">
        <v>5682.45</v>
      </c>
      <c r="G355" s="175">
        <f t="shared" si="140"/>
        <v>1.4521845331772673E-3</v>
      </c>
      <c r="H355" s="208">
        <f t="shared" si="148"/>
        <v>0.11602215370112144</v>
      </c>
      <c r="I355" s="226">
        <v>320220.33</v>
      </c>
      <c r="J355" s="177">
        <v>300000</v>
      </c>
      <c r="K355" s="177">
        <f t="shared" si="149"/>
        <v>-1763.3099999999977</v>
      </c>
      <c r="L355" s="175">
        <f t="shared" si="135"/>
        <v>-5.4763962541699253E-3</v>
      </c>
      <c r="M355" s="187">
        <f t="shared" si="142"/>
        <v>20220.330000000016</v>
      </c>
      <c r="N355" s="189">
        <f t="shared" si="146"/>
        <v>6.7401100000000061E-2</v>
      </c>
      <c r="O355" s="187" t="b">
        <f t="shared" si="150"/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si="139"/>
        <v>27653.330000000016</v>
      </c>
      <c r="S355" s="177">
        <v>-30165</v>
      </c>
      <c r="T355" s="177">
        <f t="shared" si="145"/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si="143"/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si="144"/>
        <v>5.7524611382027994E-3</v>
      </c>
      <c r="E356" s="214">
        <f t="shared" si="147"/>
        <v>9.7710279484789025E-2</v>
      </c>
      <c r="F356" s="224">
        <v>5715.18</v>
      </c>
      <c r="G356" s="175">
        <f t="shared" si="140"/>
        <v>5.7598395058470336E-3</v>
      </c>
      <c r="H356" s="208">
        <f t="shared" si="148"/>
        <v>0.12245026219140964</v>
      </c>
      <c r="I356" s="226">
        <v>320817.13</v>
      </c>
      <c r="J356" s="177">
        <v>300000</v>
      </c>
      <c r="K356" s="177">
        <f t="shared" si="149"/>
        <v>596.79999999998836</v>
      </c>
      <c r="L356" s="175">
        <f t="shared" si="135"/>
        <v>1.8637167727607686E-3</v>
      </c>
      <c r="M356" s="187">
        <f t="shared" si="142"/>
        <v>20817.130000000005</v>
      </c>
      <c r="N356" s="189">
        <f t="shared" si="146"/>
        <v>6.9390433333333348E-2</v>
      </c>
      <c r="O356" s="187" t="b">
        <f t="shared" si="150"/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si="139"/>
        <v>16464.330000000016</v>
      </c>
      <c r="S356" s="177">
        <v>-31263</v>
      </c>
      <c r="T356" s="177">
        <f t="shared" si="145"/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si="143"/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si="144"/>
        <v>3.566058746809837E-3</v>
      </c>
      <c r="E357" s="214">
        <f t="shared" si="147"/>
        <v>0.10162477882840883</v>
      </c>
      <c r="F357" s="224">
        <v>5734.12</v>
      </c>
      <c r="G357" s="175">
        <f t="shared" si="140"/>
        <v>3.3139813619167896E-3</v>
      </c>
      <c r="H357" s="208">
        <f t="shared" si="148"/>
        <v>0.12617004143999058</v>
      </c>
      <c r="I357" s="226">
        <v>324003.01</v>
      </c>
      <c r="J357" s="177">
        <v>300000</v>
      </c>
      <c r="K357" s="177">
        <f t="shared" si="149"/>
        <v>3185.8800000000047</v>
      </c>
      <c r="L357" s="175">
        <f t="shared" si="135"/>
        <v>9.9305171142201939E-3</v>
      </c>
      <c r="M357" s="187">
        <f t="shared" si="142"/>
        <v>24003.010000000009</v>
      </c>
      <c r="N357" s="189">
        <f t="shared" si="146"/>
        <v>8.0010033333333369E-2</v>
      </c>
      <c r="O357" s="187" t="b">
        <f t="shared" si="150"/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si="139"/>
        <v>19197.859999999986</v>
      </c>
      <c r="S357" s="177">
        <v>-29099</v>
      </c>
      <c r="T357" s="177">
        <f t="shared" si="145"/>
        <v>53102.010000000009</v>
      </c>
      <c r="U357" s="189">
        <f>STDEV(D$2:D357)*SQRT(252)</f>
        <v>0.15963944268127239</v>
      </c>
      <c r="V357" s="189">
        <f>STDEV(L$2:L357)*SQRT(252)</f>
        <v>0.34655330158164083</v>
      </c>
      <c r="W357" s="187">
        <f t="shared" si="143"/>
        <v>0.230873672154252</v>
      </c>
    </row>
    <row r="358" spans="2:23" ht="20.100000000000001" customHeight="1" x14ac:dyDescent="0.25">
      <c r="B358" s="249">
        <v>42779</v>
      </c>
      <c r="C358" s="340">
        <v>2328.25</v>
      </c>
      <c r="D358" s="175">
        <f t="shared" si="144"/>
        <v>5.2458874832693285E-3</v>
      </c>
      <c r="E358" s="251">
        <f t="shared" si="147"/>
        <v>0.10740377846692412</v>
      </c>
      <c r="F358" s="252">
        <v>5763.95</v>
      </c>
      <c r="G358" s="175">
        <f t="shared" si="140"/>
        <v>5.2021931874463613E-3</v>
      </c>
      <c r="H358" s="253">
        <f t="shared" si="148"/>
        <v>0.1320285955574759</v>
      </c>
      <c r="I358" s="580">
        <v>323021.71000000002</v>
      </c>
      <c r="J358" s="255">
        <v>300000</v>
      </c>
      <c r="K358" s="255">
        <f t="shared" si="149"/>
        <v>-981.29999999998836</v>
      </c>
      <c r="L358" s="175">
        <f t="shared" si="135"/>
        <v>-3.0286755669337402E-3</v>
      </c>
      <c r="M358" s="630">
        <f t="shared" si="142"/>
        <v>23021.710000000021</v>
      </c>
      <c r="N358" s="257">
        <f t="shared" si="146"/>
        <v>7.6739033333333401E-2</v>
      </c>
      <c r="O358" s="256" t="b">
        <f t="shared" si="150"/>
        <v>0</v>
      </c>
      <c r="P358" s="257">
        <f>COUNTIF(O$2:O358, TRUE)/(COUNTIF(O$2:O358,FALSE) + COUNTIF(O$2:O358, TRUE))</f>
        <v>0.49019607843137253</v>
      </c>
      <c r="Q358" s="255">
        <v>303829.84999999998</v>
      </c>
      <c r="R358" s="255">
        <f t="shared" si="139"/>
        <v>19191.860000000044</v>
      </c>
      <c r="S358" s="255">
        <v>-28482</v>
      </c>
      <c r="T358" s="255">
        <f t="shared" si="145"/>
        <v>51503.710000000021</v>
      </c>
      <c r="U358" s="257">
        <f>STDEV(D$2:D358)*SQRT(252)</f>
        <v>0.15946823741298166</v>
      </c>
      <c r="V358" s="257">
        <f>STDEV(L$2:L358)*SQRT(252)</f>
        <v>0.34607892866590223</v>
      </c>
      <c r="W358" s="256">
        <f t="shared" si="143"/>
        <v>0.22173853123376877</v>
      </c>
    </row>
    <row r="359" spans="2:23" ht="20.100000000000001" customHeight="1" x14ac:dyDescent="0.25">
      <c r="B359" s="249">
        <v>42780</v>
      </c>
      <c r="C359" s="340">
        <v>2337.58</v>
      </c>
      <c r="D359" s="175">
        <f t="shared" si="144"/>
        <v>4.0073016213894247E-3</v>
      </c>
      <c r="E359" s="251">
        <f t="shared" si="147"/>
        <v>0.1118414794239074</v>
      </c>
      <c r="F359" s="252">
        <v>5782.57</v>
      </c>
      <c r="G359" s="175">
        <f>(F359-F358)/F358</f>
        <v>3.2304235810511699E-3</v>
      </c>
      <c r="H359" s="253">
        <f t="shared" si="148"/>
        <v>0.135685527426989</v>
      </c>
      <c r="I359" s="580">
        <v>323822.24</v>
      </c>
      <c r="J359" s="255">
        <v>300000</v>
      </c>
      <c r="K359" s="255">
        <f t="shared" si="149"/>
        <v>800.52999999996973</v>
      </c>
      <c r="L359" s="175">
        <f>K359/I358</f>
        <v>2.4782544801709139E-3</v>
      </c>
      <c r="M359" s="630">
        <f t="shared" si="142"/>
        <v>23822.239999999991</v>
      </c>
      <c r="N359" s="257">
        <f t="shared" si="146"/>
        <v>7.9407466666666635E-2</v>
      </c>
      <c r="O359" s="256" t="b">
        <f t="shared" si="150"/>
        <v>0</v>
      </c>
      <c r="P359" s="257">
        <f>COUNTIF(O$2:O359, TRUE)/(COUNTIF(O$2:O359,FALSE) + COUNTIF(O$2:O359, TRUE))</f>
        <v>0.48882681564245811</v>
      </c>
      <c r="Q359" s="255">
        <v>305870.8</v>
      </c>
      <c r="R359" s="255">
        <f t="shared" si="139"/>
        <v>17951.440000000002</v>
      </c>
      <c r="S359" s="255">
        <v>-29398</v>
      </c>
      <c r="T359" s="255">
        <f t="shared" si="145"/>
        <v>53220.239999999991</v>
      </c>
      <c r="U359" s="257">
        <f>STDEV(D$2:D359)*SQRT(252)</f>
        <v>0.15927396470902513</v>
      </c>
      <c r="V359" s="257">
        <f>STDEV(L$2:L359)*SQRT(252)</f>
        <v>0.34559585796203202</v>
      </c>
      <c r="W359" s="256">
        <f t="shared" si="143"/>
        <v>0.22976972911345056</v>
      </c>
    </row>
    <row r="360" spans="2:23" ht="20.100000000000001" customHeight="1" x14ac:dyDescent="0.25">
      <c r="B360" s="249">
        <v>42781</v>
      </c>
      <c r="C360" s="340">
        <v>2349.25</v>
      </c>
      <c r="D360" s="175">
        <f t="shared" si="144"/>
        <v>4.9923425080639263E-3</v>
      </c>
      <c r="E360" s="251">
        <f t="shared" si="147"/>
        <v>0.11739217290386406</v>
      </c>
      <c r="F360" s="252">
        <v>5819.44</v>
      </c>
      <c r="G360" s="175">
        <f>(F360-F359)/F359</f>
        <v>6.376057704446274E-3</v>
      </c>
      <c r="H360" s="253">
        <f t="shared" si="148"/>
        <v>0.14292672388396799</v>
      </c>
      <c r="I360" s="580">
        <v>324896.15000000002</v>
      </c>
      <c r="J360" s="255">
        <v>300000</v>
      </c>
      <c r="K360" s="255">
        <f t="shared" si="149"/>
        <v>1073.9100000000326</v>
      </c>
      <c r="L360" s="175">
        <f>K360/I359</f>
        <v>3.3163565294342741E-3</v>
      </c>
      <c r="M360" s="630">
        <f t="shared" si="142"/>
        <v>24896.150000000023</v>
      </c>
      <c r="N360" s="257">
        <f t="shared" si="146"/>
        <v>8.2987166666666751E-2</v>
      </c>
      <c r="O360" s="256" t="b">
        <f t="shared" si="150"/>
        <v>0</v>
      </c>
      <c r="P360" s="257">
        <f>COUNTIF(O$2:O360, TRUE)/(COUNTIF(O$2:O360,FALSE) + COUNTIF(O$2:O360, TRUE))</f>
        <v>0.48746518105849584</v>
      </c>
      <c r="Q360" s="255">
        <v>284558.05</v>
      </c>
      <c r="R360" s="255">
        <f t="shared" si="139"/>
        <v>40338.100000000035</v>
      </c>
      <c r="S360" s="255">
        <v>-27681</v>
      </c>
      <c r="T360" s="255">
        <f t="shared" si="145"/>
        <v>52577.150000000023</v>
      </c>
      <c r="U360" s="257">
        <f>STDEV(D$2:D360)*SQRT(252)</f>
        <v>0.15909847799191273</v>
      </c>
      <c r="V360" s="257">
        <f>STDEV(L$2:L360)*SQRT(252)</f>
        <v>0.34511860211054446</v>
      </c>
      <c r="W360" s="256">
        <f t="shared" si="143"/>
        <v>0.24045984817730934</v>
      </c>
    </row>
    <row r="361" spans="2:23" ht="20.100000000000001" customHeight="1" x14ac:dyDescent="0.25">
      <c r="B361" s="249">
        <v>42782</v>
      </c>
      <c r="C361" s="340">
        <v>2347.2199999999998</v>
      </c>
      <c r="D361" s="175">
        <f t="shared" si="144"/>
        <v>-8.6410556560612964E-4</v>
      </c>
      <c r="E361" s="251">
        <f t="shared" si="147"/>
        <v>0.1164266281082931</v>
      </c>
      <c r="F361" s="252">
        <v>5814.9</v>
      </c>
      <c r="G361" s="175">
        <f>(F361-F360)/F360</f>
        <v>-7.8014379390456195E-4</v>
      </c>
      <c r="H361" s="253">
        <f t="shared" si="148"/>
        <v>0.14203507669344223</v>
      </c>
      <c r="I361" s="580">
        <v>324092.39</v>
      </c>
      <c r="J361" s="255">
        <v>300000</v>
      </c>
      <c r="K361" s="255">
        <f t="shared" si="149"/>
        <v>-803.76000000000931</v>
      </c>
      <c r="L361" s="175">
        <f>K361/I360</f>
        <v>-2.4738981979318909E-3</v>
      </c>
      <c r="M361" s="630">
        <f t="shared" si="142"/>
        <v>24092.390000000014</v>
      </c>
      <c r="N361" s="257">
        <f t="shared" si="146"/>
        <v>8.0307966666666716E-2</v>
      </c>
      <c r="O361" s="256" t="b">
        <f t="shared" si="150"/>
        <v>0</v>
      </c>
      <c r="P361" s="257">
        <f>COUNTIF(O$2:O361, TRUE)/(COUNTIF(O$2:O361,FALSE) + COUNTIF(O$2:O361, TRUE))</f>
        <v>0.4861111111111111</v>
      </c>
      <c r="Q361" s="255">
        <v>276682.59999999998</v>
      </c>
      <c r="R361" s="255">
        <f t="shared" si="139"/>
        <v>47409.790000000037</v>
      </c>
      <c r="S361" s="255">
        <v>-27918</v>
      </c>
      <c r="T361" s="255">
        <f t="shared" si="145"/>
        <v>52010.390000000014</v>
      </c>
      <c r="U361" s="257">
        <f>STDEV(D$2:D361)*SQRT(252)</f>
        <v>0.15887942855924012</v>
      </c>
      <c r="V361" s="257">
        <f>STDEV(L$2:L361)*SQRT(252)</f>
        <v>0.34464640532598995</v>
      </c>
      <c r="W361" s="256">
        <f t="shared" si="143"/>
        <v>0.23301553541725176</v>
      </c>
    </row>
    <row r="362" spans="2:23" ht="20.100000000000001" customHeight="1" x14ac:dyDescent="0.25">
      <c r="B362" s="249">
        <v>42783</v>
      </c>
      <c r="C362" s="340">
        <v>2351.16</v>
      </c>
      <c r="D362" s="175">
        <f t="shared" si="144"/>
        <v>1.6785814708463864E-3</v>
      </c>
      <c r="E362" s="251">
        <f t="shared" ref="E362" si="151">(C362-$C$2)/$C$2</f>
        <v>0.11830064115979519</v>
      </c>
      <c r="F362" s="252">
        <v>5838.57</v>
      </c>
      <c r="G362" s="175">
        <f>(F362-F361)/F361</f>
        <v>4.0705773100139422E-3</v>
      </c>
      <c r="H362" s="253">
        <f t="shared" ref="H362" si="152">(F362-F$2)/F$2</f>
        <v>0.1466838187638706</v>
      </c>
      <c r="I362" s="580">
        <v>324795.14</v>
      </c>
      <c r="J362" s="255">
        <v>300000</v>
      </c>
      <c r="K362" s="255">
        <f t="shared" ref="K362" si="153">I362-I361-J362+J361</f>
        <v>702.75</v>
      </c>
      <c r="L362" s="175">
        <f>K362/I361</f>
        <v>2.1683631633559798E-3</v>
      </c>
      <c r="M362" s="630">
        <f t="shared" ref="M362" si="154">I362-J362</f>
        <v>24795.140000000014</v>
      </c>
      <c r="N362" s="257">
        <f t="shared" ref="N362" si="155">M362/J362</f>
        <v>8.2650466666666714E-2</v>
      </c>
      <c r="O362" s="256" t="b">
        <f t="shared" ref="O362" si="156">L362&gt;D362</f>
        <v>1</v>
      </c>
      <c r="P362" s="257">
        <f>COUNTIF(O$2:O362, TRUE)/(COUNTIF(O$2:O362,FALSE) + COUNTIF(O$2:O362, TRUE))</f>
        <v>0.48753462603878117</v>
      </c>
      <c r="Q362" s="255">
        <v>278866.34999999998</v>
      </c>
      <c r="R362" s="255">
        <f t="shared" ref="R362" si="157">I362-Q362</f>
        <v>45928.790000000037</v>
      </c>
      <c r="S362" s="255">
        <v>-28366</v>
      </c>
      <c r="T362" s="255">
        <f t="shared" ref="T362" si="158">M362-S362</f>
        <v>53161.140000000014</v>
      </c>
      <c r="U362" s="257">
        <f>STDEV(D$2:D362)*SQRT(252)</f>
        <v>0.15866184861852722</v>
      </c>
      <c r="V362" s="257">
        <f>STDEV(L$2:L362)*SQRT(252)</f>
        <v>0.34416833184520351</v>
      </c>
      <c r="W362" s="256">
        <f t="shared" ref="W362" si="159">N362/V362</f>
        <v>0.2401454724888529</v>
      </c>
    </row>
  </sheetData>
  <conditionalFormatting sqref="D3:D362">
    <cfRule type="colorScale" priority="3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2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2">
    <cfRule type="colorScale" priority="2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2">
    <cfRule type="colorScale" priority="3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3:L1048576">
    <cfRule type="colorScale" priority="5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42783</v>
      </c>
      <c r="X2" s="10">
        <v>290</v>
      </c>
      <c r="Y2" s="10">
        <v>291.89999999999998</v>
      </c>
      <c r="Z2" s="10">
        <v>287.76</v>
      </c>
      <c r="AA2" s="10">
        <v>288.94</v>
      </c>
      <c r="AB2" s="95">
        <v>1978500</v>
      </c>
      <c r="AC2" s="10">
        <v>288.94</v>
      </c>
      <c r="AD2" s="2">
        <f>Y2-Z2</f>
        <v>4.1399999999999864</v>
      </c>
      <c r="AE2" s="138">
        <f>AC2/AC3-1</f>
        <v>-4.1016096232723287E-3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288.94</v>
      </c>
      <c r="W3" s="133">
        <v>42782</v>
      </c>
      <c r="X3" s="10">
        <v>292.5</v>
      </c>
      <c r="Y3" s="10">
        <v>293.98</v>
      </c>
      <c r="Z3" s="10">
        <v>287.76</v>
      </c>
      <c r="AA3" s="10">
        <v>290.13</v>
      </c>
      <c r="AB3" s="95">
        <v>1824700</v>
      </c>
      <c r="AC3" s="10">
        <v>290.13</v>
      </c>
      <c r="AD3" s="2">
        <f t="shared" ref="AD3:AD66" si="0">Y3-Z3</f>
        <v>6.2200000000000273</v>
      </c>
      <c r="AE3" s="138">
        <f t="shared" ref="AE3:AE66" si="1">AC3/AC4-1</f>
        <v>-8.5770913067249044E-3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288.94</v>
      </c>
      <c r="R4" s="523">
        <v>-4.1000000000000003E-3</v>
      </c>
      <c r="T4" s="1"/>
      <c r="W4" s="133">
        <v>42781</v>
      </c>
      <c r="X4" s="10">
        <v>284.57</v>
      </c>
      <c r="Y4" s="10">
        <v>292.89</v>
      </c>
      <c r="Z4" s="10">
        <v>284.24</v>
      </c>
      <c r="AA4" s="10">
        <v>292.64</v>
      </c>
      <c r="AB4" s="95">
        <v>2553700</v>
      </c>
      <c r="AC4" s="10">
        <v>292.64</v>
      </c>
      <c r="AD4" s="2">
        <f t="shared" si="0"/>
        <v>8.6499999999999773</v>
      </c>
      <c r="AE4" s="138">
        <f t="shared" si="1"/>
        <v>2.6302868766220122E-2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42780</v>
      </c>
      <c r="X5" s="10">
        <v>279.86</v>
      </c>
      <c r="Y5" s="10">
        <v>286.06</v>
      </c>
      <c r="Z5" s="10">
        <v>279.01</v>
      </c>
      <c r="AA5" s="10">
        <v>285.14</v>
      </c>
      <c r="AB5" s="95">
        <v>2402800</v>
      </c>
      <c r="AC5" s="10">
        <v>285.14</v>
      </c>
      <c r="AD5" s="2">
        <f t="shared" si="0"/>
        <v>7.0500000000000114</v>
      </c>
      <c r="AE5" s="138">
        <f t="shared" si="1"/>
        <v>2.2336954573159762E-2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42779</v>
      </c>
      <c r="X6" s="10">
        <v>276.27999999999997</v>
      </c>
      <c r="Y6" s="10">
        <v>279.76</v>
      </c>
      <c r="Z6" s="10">
        <v>275.16000000000003</v>
      </c>
      <c r="AA6" s="10">
        <v>278.91000000000003</v>
      </c>
      <c r="AB6" s="95">
        <v>1786900</v>
      </c>
      <c r="AC6" s="10">
        <v>278.91000000000003</v>
      </c>
      <c r="AD6" s="2">
        <f t="shared" si="0"/>
        <v>4.5999999999999659</v>
      </c>
      <c r="AE6" s="138">
        <f t="shared" si="1"/>
        <v>1.5104090842917639E-2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42776</v>
      </c>
      <c r="X7" s="10">
        <v>270.68</v>
      </c>
      <c r="Y7" s="10">
        <v>276.41000000000003</v>
      </c>
      <c r="Z7" s="10">
        <v>269.98</v>
      </c>
      <c r="AA7" s="10">
        <v>274.76</v>
      </c>
      <c r="AB7" s="95">
        <v>1648900</v>
      </c>
      <c r="AC7" s="10">
        <v>274.76</v>
      </c>
      <c r="AD7" s="2">
        <f t="shared" si="0"/>
        <v>6.4300000000000068</v>
      </c>
      <c r="AE7" s="138">
        <f t="shared" si="1"/>
        <v>1.5973968347877454E-2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3">
        <v>42775</v>
      </c>
      <c r="X8" s="10">
        <v>268.24</v>
      </c>
      <c r="Y8" s="10">
        <v>271.16000000000003</v>
      </c>
      <c r="Z8" s="10">
        <v>267.74</v>
      </c>
      <c r="AA8" s="10">
        <v>270.44</v>
      </c>
      <c r="AB8" s="95">
        <v>1399100</v>
      </c>
      <c r="AC8" s="10">
        <v>270.44</v>
      </c>
      <c r="AD8" s="2">
        <f t="shared" si="0"/>
        <v>3.4200000000000159</v>
      </c>
      <c r="AE8" s="138">
        <f t="shared" si="1"/>
        <v>6.3258167745776639E-3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213</v>
      </c>
      <c r="Q9" s="138">
        <f>IF(Q2=0, 0, Q8/Q6)</f>
        <v>0</v>
      </c>
      <c r="T9" s="158"/>
      <c r="W9" s="133">
        <v>42774</v>
      </c>
      <c r="X9" s="10">
        <v>265.43</v>
      </c>
      <c r="Y9" s="10">
        <v>269.01</v>
      </c>
      <c r="Z9" s="10">
        <v>265.43</v>
      </c>
      <c r="AA9" s="10">
        <v>268.74</v>
      </c>
      <c r="AB9" s="95">
        <v>1907200</v>
      </c>
      <c r="AC9" s="10">
        <v>268.74</v>
      </c>
      <c r="AD9" s="2">
        <f t="shared" si="0"/>
        <v>3.5799999999999841</v>
      </c>
      <c r="AE9" s="138">
        <f t="shared" si="1"/>
        <v>9.8831310360376623E-3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3">
        <v>42773</v>
      </c>
      <c r="X10" s="10">
        <v>269.47000000000003</v>
      </c>
      <c r="Y10" s="10">
        <v>269.67</v>
      </c>
      <c r="Z10" s="10">
        <v>264.56</v>
      </c>
      <c r="AA10" s="10">
        <v>266.11</v>
      </c>
      <c r="AB10" s="95">
        <v>1539100</v>
      </c>
      <c r="AC10" s="10">
        <v>266.11</v>
      </c>
      <c r="AD10" s="2">
        <f t="shared" si="0"/>
        <v>5.1100000000000136</v>
      </c>
      <c r="AE10" s="138">
        <f t="shared" si="1"/>
        <v>4.5298403231286422E-3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264.45999999999998</v>
      </c>
      <c r="Y11" s="10">
        <v>265.73</v>
      </c>
      <c r="Z11" s="10">
        <v>263.18</v>
      </c>
      <c r="AA11" s="10">
        <v>264.91000000000003</v>
      </c>
      <c r="AB11" s="95">
        <v>1609600</v>
      </c>
      <c r="AC11" s="10">
        <v>264.91000000000003</v>
      </c>
      <c r="AD11" s="2">
        <f t="shared" si="0"/>
        <v>2.5500000000000114</v>
      </c>
      <c r="AE11" s="138">
        <f t="shared" si="1"/>
        <v>9.0678958703294121E-4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42769</v>
      </c>
      <c r="X12" s="10">
        <v>264.98</v>
      </c>
      <c r="Y12" s="10">
        <v>266</v>
      </c>
      <c r="Z12" s="10">
        <v>261.76</v>
      </c>
      <c r="AA12" s="10">
        <v>264.67</v>
      </c>
      <c r="AB12" s="95">
        <v>1533400</v>
      </c>
      <c r="AC12" s="10">
        <v>264.67</v>
      </c>
      <c r="AD12" s="2">
        <f t="shared" si="0"/>
        <v>4.2400000000000091</v>
      </c>
      <c r="AE12" s="138">
        <f t="shared" si="1"/>
        <v>1.665215910381157E-3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42768</v>
      </c>
      <c r="X13" s="10">
        <v>263.76</v>
      </c>
      <c r="Y13" s="10">
        <v>264.52</v>
      </c>
      <c r="Z13" s="10">
        <v>260.5</v>
      </c>
      <c r="AA13" s="10">
        <v>264.23</v>
      </c>
      <c r="AB13" s="95">
        <v>2728300</v>
      </c>
      <c r="AC13" s="10">
        <v>264.23</v>
      </c>
      <c r="AD13" s="2">
        <f t="shared" si="0"/>
        <v>4.0199999999999818</v>
      </c>
      <c r="AE13" s="138">
        <f t="shared" si="1"/>
        <v>-6.1983030991515475E-2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42767</v>
      </c>
      <c r="X14" s="10">
        <v>278.98</v>
      </c>
      <c r="Y14" s="10">
        <v>282.07</v>
      </c>
      <c r="Z14" s="10">
        <v>277.51</v>
      </c>
      <c r="AA14" s="10">
        <v>281.69</v>
      </c>
      <c r="AB14" s="95">
        <v>1697600</v>
      </c>
      <c r="AC14" s="10">
        <v>281.69</v>
      </c>
      <c r="AD14" s="2">
        <f t="shared" si="0"/>
        <v>4.5600000000000023</v>
      </c>
      <c r="AE14" s="138">
        <f t="shared" si="1"/>
        <v>1.6051074880969463E-2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42766</v>
      </c>
      <c r="X15" s="10">
        <v>275.01</v>
      </c>
      <c r="Y15" s="10">
        <v>278</v>
      </c>
      <c r="Z15" s="10">
        <v>271.89999999999998</v>
      </c>
      <c r="AA15" s="10">
        <v>277.24</v>
      </c>
      <c r="AB15" s="95">
        <v>1854500</v>
      </c>
      <c r="AC15" s="10">
        <v>277.24</v>
      </c>
      <c r="AD15" s="2">
        <f t="shared" si="0"/>
        <v>6.1000000000000227</v>
      </c>
      <c r="AE15" s="138">
        <f t="shared" si="1"/>
        <v>4.2744330942547926E-3</v>
      </c>
    </row>
    <row r="16" spans="1:40" x14ac:dyDescent="0.25">
      <c r="G16" s="1"/>
      <c r="W16" s="133">
        <v>42765</v>
      </c>
      <c r="X16" s="10">
        <v>278.27</v>
      </c>
      <c r="Y16" s="10">
        <v>278.89999999999998</v>
      </c>
      <c r="Z16" s="10">
        <v>274.22000000000003</v>
      </c>
      <c r="AA16" s="10">
        <v>276.06</v>
      </c>
      <c r="AB16" s="95">
        <v>1297900</v>
      </c>
      <c r="AC16" s="10">
        <v>276.06</v>
      </c>
      <c r="AD16" s="2">
        <f t="shared" si="0"/>
        <v>4.67999999999995</v>
      </c>
      <c r="AE16" s="138">
        <f t="shared" si="1"/>
        <v>-7.7279752704790816E-3</v>
      </c>
    </row>
    <row r="17" spans="1:31" x14ac:dyDescent="0.25">
      <c r="G17" s="1"/>
      <c r="W17" s="133">
        <v>42762</v>
      </c>
      <c r="X17" s="10">
        <v>280.45999999999998</v>
      </c>
      <c r="Y17" s="10">
        <v>281.98</v>
      </c>
      <c r="Z17" s="10">
        <v>277.29000000000002</v>
      </c>
      <c r="AA17" s="10">
        <v>278.20999999999998</v>
      </c>
      <c r="AB17" s="95">
        <v>1353400</v>
      </c>
      <c r="AC17" s="10">
        <v>278.20999999999998</v>
      </c>
      <c r="AD17" s="2">
        <f t="shared" si="0"/>
        <v>4.6899999999999977</v>
      </c>
      <c r="AE17" s="138">
        <f t="shared" si="1"/>
        <v>-2.4382372978594136E-3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42761</v>
      </c>
      <c r="X18" s="10">
        <v>278</v>
      </c>
      <c r="Y18" s="10">
        <v>285.77999999999997</v>
      </c>
      <c r="Z18" s="10">
        <v>277</v>
      </c>
      <c r="AA18" s="10">
        <v>278.89</v>
      </c>
      <c r="AB18" s="95">
        <v>2419000</v>
      </c>
      <c r="AC18" s="10">
        <v>278.89</v>
      </c>
      <c r="AD18" s="2">
        <f t="shared" si="0"/>
        <v>8.7799999999999727</v>
      </c>
      <c r="AE18" s="138">
        <f t="shared" si="1"/>
        <v>2.0677792416922802E-2</v>
      </c>
    </row>
    <row r="19" spans="1:31" x14ac:dyDescent="0.25">
      <c r="N19" s="2"/>
      <c r="W19" s="133">
        <v>42760</v>
      </c>
      <c r="X19" s="10">
        <v>274.54000000000002</v>
      </c>
      <c r="Y19" s="10">
        <v>277.77999999999997</v>
      </c>
      <c r="Z19" s="10">
        <v>271.43</v>
      </c>
      <c r="AA19" s="10">
        <v>273.24</v>
      </c>
      <c r="AB19" s="95">
        <v>2506100</v>
      </c>
      <c r="AC19" s="10">
        <v>273.24</v>
      </c>
      <c r="AD19" s="2">
        <f t="shared" si="0"/>
        <v>6.3499999999999659</v>
      </c>
      <c r="AE19" s="138">
        <f t="shared" si="1"/>
        <v>-2.1181798261631357E-3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42759</v>
      </c>
      <c r="X20" s="10">
        <v>275.74</v>
      </c>
      <c r="Y20" s="10">
        <v>278.39999999999998</v>
      </c>
      <c r="Z20" s="10">
        <v>271.47000000000003</v>
      </c>
      <c r="AA20" s="10">
        <v>273.82</v>
      </c>
      <c r="AB20" s="95">
        <v>1942600</v>
      </c>
      <c r="AC20" s="10">
        <v>273.82</v>
      </c>
      <c r="AD20" s="2">
        <f t="shared" si="0"/>
        <v>6.92999999999995</v>
      </c>
      <c r="AE20" s="138">
        <f t="shared" si="1"/>
        <v>-7.9704369248604356E-3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42758</v>
      </c>
      <c r="X21" s="10">
        <v>280.35000000000002</v>
      </c>
      <c r="Y21" s="10">
        <v>282.72000000000003</v>
      </c>
      <c r="Z21" s="10">
        <v>275.49</v>
      </c>
      <c r="AA21" s="10">
        <v>276.02</v>
      </c>
      <c r="AB21" s="95">
        <v>1849800</v>
      </c>
      <c r="AC21" s="10">
        <v>276.02</v>
      </c>
      <c r="AD21" s="2">
        <f t="shared" si="0"/>
        <v>7.2300000000000182</v>
      </c>
      <c r="AE21" s="138">
        <f t="shared" si="1"/>
        <v>-1.6532459203306593E-2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42755</v>
      </c>
      <c r="X22" s="10">
        <v>282.07</v>
      </c>
      <c r="Y22" s="10">
        <v>282.56</v>
      </c>
      <c r="Z22" s="10">
        <v>279.41000000000003</v>
      </c>
      <c r="AA22" s="10">
        <v>280.66000000000003</v>
      </c>
      <c r="AB22" s="95">
        <v>1949400</v>
      </c>
      <c r="AC22" s="10">
        <v>280.66000000000003</v>
      </c>
      <c r="AD22" s="2">
        <f t="shared" si="0"/>
        <v>3.1499999999999773</v>
      </c>
      <c r="AE22" s="138">
        <f t="shared" si="1"/>
        <v>1.1057606563225075E-3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42754</v>
      </c>
      <c r="X23" s="10">
        <v>282.74</v>
      </c>
      <c r="Y23" s="10">
        <v>284.83999999999997</v>
      </c>
      <c r="Z23" s="10">
        <v>279.23</v>
      </c>
      <c r="AA23" s="10">
        <v>280.35000000000002</v>
      </c>
      <c r="AB23" s="95">
        <v>1384600</v>
      </c>
      <c r="AC23" s="10">
        <v>280.35000000000002</v>
      </c>
      <c r="AD23" s="2">
        <f t="shared" si="0"/>
        <v>5.6099999999999568</v>
      </c>
      <c r="AE23" s="138">
        <f t="shared" si="1"/>
        <v>-1.1494658157328641E-2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42753</v>
      </c>
      <c r="X24" s="10">
        <v>284.79000000000002</v>
      </c>
      <c r="Y24" s="10">
        <v>286.16000000000003</v>
      </c>
      <c r="Z24" s="10">
        <v>282.87</v>
      </c>
      <c r="AA24" s="10">
        <v>283.61</v>
      </c>
      <c r="AB24" s="95">
        <v>1074300</v>
      </c>
      <c r="AC24" s="10">
        <v>283.61</v>
      </c>
      <c r="AD24" s="2">
        <f t="shared" si="0"/>
        <v>3.2900000000000205</v>
      </c>
      <c r="AE24" s="138">
        <f t="shared" si="1"/>
        <v>2.1200664287481796E-3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42752</v>
      </c>
      <c r="X25" s="10">
        <v>284.27999999999997</v>
      </c>
      <c r="Y25" s="10">
        <v>286.35000000000002</v>
      </c>
      <c r="Z25" s="10">
        <v>281.08</v>
      </c>
      <c r="AA25" s="10">
        <v>283.01</v>
      </c>
      <c r="AB25" s="95">
        <v>1966100</v>
      </c>
      <c r="AC25" s="10">
        <v>283.01</v>
      </c>
      <c r="AD25" s="2">
        <f t="shared" si="0"/>
        <v>5.2700000000000387</v>
      </c>
      <c r="AE25" s="138">
        <f t="shared" si="1"/>
        <v>-6.1106233538191779E-3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42748</v>
      </c>
      <c r="X26" s="10">
        <v>288.07</v>
      </c>
      <c r="Y26" s="10">
        <v>289.86</v>
      </c>
      <c r="Z26" s="10">
        <v>284.25</v>
      </c>
      <c r="AA26" s="10">
        <v>284.75</v>
      </c>
      <c r="AB26" s="95">
        <v>1691700</v>
      </c>
      <c r="AC26" s="10">
        <v>284.75</v>
      </c>
      <c r="AD26" s="2">
        <f t="shared" si="0"/>
        <v>5.6100000000000136</v>
      </c>
      <c r="AE26" s="138">
        <f t="shared" si="1"/>
        <v>-1.0494492129130895E-2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42747</v>
      </c>
      <c r="X27" s="10">
        <v>286.61</v>
      </c>
      <c r="Y27" s="10">
        <v>288.99</v>
      </c>
      <c r="Z27" s="10">
        <v>285.04000000000002</v>
      </c>
      <c r="AA27" s="10">
        <v>287.77</v>
      </c>
      <c r="AB27" s="95">
        <v>1353100</v>
      </c>
      <c r="AC27" s="10">
        <v>287.77</v>
      </c>
      <c r="AD27" s="2">
        <f t="shared" si="0"/>
        <v>3.9499999999999886</v>
      </c>
      <c r="AE27" s="138">
        <f t="shared" si="1"/>
        <v>2.2987705060777408E-3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42746</v>
      </c>
      <c r="X28" s="10">
        <v>296.95</v>
      </c>
      <c r="Y28" s="10">
        <v>297.89999999999998</v>
      </c>
      <c r="Z28" s="10">
        <v>285</v>
      </c>
      <c r="AA28" s="10">
        <v>287.11</v>
      </c>
      <c r="AB28" s="95">
        <v>2442600</v>
      </c>
      <c r="AC28" s="10">
        <v>287.11</v>
      </c>
      <c r="AD28" s="2">
        <f t="shared" si="0"/>
        <v>12.899999999999977</v>
      </c>
      <c r="AE28" s="138">
        <f t="shared" si="1"/>
        <v>-3.5864199603747648E-2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42745</v>
      </c>
      <c r="X29" s="10">
        <v>300.42</v>
      </c>
      <c r="Y29" s="10">
        <v>301.42</v>
      </c>
      <c r="Z29" s="10">
        <v>296.43</v>
      </c>
      <c r="AA29" s="10">
        <v>297.79000000000002</v>
      </c>
      <c r="AB29" s="95">
        <v>1399700</v>
      </c>
      <c r="AC29" s="10">
        <v>297.79000000000002</v>
      </c>
      <c r="AD29" s="2">
        <f t="shared" si="0"/>
        <v>4.9900000000000091</v>
      </c>
      <c r="AE29" s="138">
        <f t="shared" si="1"/>
        <v>-4.1134372282789489E-3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42744</v>
      </c>
      <c r="X30" s="10">
        <v>295.39</v>
      </c>
      <c r="Y30" s="10">
        <v>300</v>
      </c>
      <c r="Z30" s="10">
        <v>294.41000000000003</v>
      </c>
      <c r="AA30" s="10">
        <v>299.02</v>
      </c>
      <c r="AB30" s="95">
        <v>1429100</v>
      </c>
      <c r="AC30" s="10">
        <v>299.02</v>
      </c>
      <c r="AD30" s="2">
        <f t="shared" si="0"/>
        <v>5.589999999999975</v>
      </c>
      <c r="AE30" s="138">
        <f t="shared" si="1"/>
        <v>1.3627118644067737E-2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42741</v>
      </c>
      <c r="X31" s="10">
        <v>294.58999999999997</v>
      </c>
      <c r="Y31" s="10">
        <v>296.41000000000003</v>
      </c>
      <c r="Z31" s="10">
        <v>292.39</v>
      </c>
      <c r="AA31" s="10">
        <v>295</v>
      </c>
      <c r="AB31" s="95">
        <v>1077900</v>
      </c>
      <c r="AC31" s="10">
        <v>295</v>
      </c>
      <c r="AD31" s="2">
        <f t="shared" si="0"/>
        <v>4.0200000000000387</v>
      </c>
      <c r="AE31" s="138">
        <f t="shared" si="1"/>
        <v>4.8710699322138673E-3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42740</v>
      </c>
      <c r="X32" s="10">
        <v>294.81</v>
      </c>
      <c r="Y32" s="10">
        <v>296.32</v>
      </c>
      <c r="Z32" s="10">
        <v>292.22000000000003</v>
      </c>
      <c r="AA32" s="10">
        <v>293.57</v>
      </c>
      <c r="AB32" s="95">
        <v>1144200</v>
      </c>
      <c r="AC32" s="10">
        <v>293.57</v>
      </c>
      <c r="AD32" s="2">
        <f t="shared" si="0"/>
        <v>4.0999999999999659</v>
      </c>
      <c r="AE32" s="138">
        <f t="shared" si="1"/>
        <v>-1.6323754463527518E-3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42739</v>
      </c>
      <c r="X33" s="10">
        <v>291.58999999999997</v>
      </c>
      <c r="Y33" s="10">
        <v>296.83</v>
      </c>
      <c r="Z33" s="10">
        <v>290.04000000000002</v>
      </c>
      <c r="AA33" s="10">
        <v>294.05</v>
      </c>
      <c r="AB33" s="95">
        <v>1262600</v>
      </c>
      <c r="AC33" s="10">
        <v>294.05</v>
      </c>
      <c r="AD33" s="2">
        <f t="shared" si="0"/>
        <v>6.7899999999999636</v>
      </c>
      <c r="AE33" s="138">
        <f t="shared" si="1"/>
        <v>8.0216653525762016E-3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42738</v>
      </c>
      <c r="X34" s="10">
        <v>285.82</v>
      </c>
      <c r="Y34" s="10">
        <v>293.2</v>
      </c>
      <c r="Z34" s="10">
        <v>284.86</v>
      </c>
      <c r="AA34" s="10">
        <v>291.70999999999998</v>
      </c>
      <c r="AB34" s="95">
        <v>1736800</v>
      </c>
      <c r="AC34" s="10">
        <v>291.70999999999998</v>
      </c>
      <c r="AD34" s="2">
        <f t="shared" si="0"/>
        <v>8.339999999999975</v>
      </c>
      <c r="AE34" s="138">
        <f t="shared" si="1"/>
        <v>2.8669158614852863E-2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42734</v>
      </c>
      <c r="X35" s="10">
        <v>287.79000000000002</v>
      </c>
      <c r="Y35" s="10">
        <v>288.56</v>
      </c>
      <c r="Z35" s="10">
        <v>282.64</v>
      </c>
      <c r="AA35" s="10">
        <v>283.58</v>
      </c>
      <c r="AB35" s="95">
        <v>1315200</v>
      </c>
      <c r="AC35" s="10">
        <v>283.58</v>
      </c>
      <c r="AD35" s="2">
        <f t="shared" si="0"/>
        <v>5.9200000000000159</v>
      </c>
      <c r="AE35" s="138">
        <f t="shared" si="1"/>
        <v>-1.201964951398804E-2</v>
      </c>
    </row>
    <row r="36" spans="1:31" x14ac:dyDescent="0.25">
      <c r="W36" s="133">
        <v>42733</v>
      </c>
      <c r="X36" s="10">
        <v>288.95999999999998</v>
      </c>
      <c r="Y36" s="10">
        <v>290.41000000000003</v>
      </c>
      <c r="Z36" s="10">
        <v>285.23</v>
      </c>
      <c r="AA36" s="10">
        <v>287.02999999999997</v>
      </c>
      <c r="AB36" s="95">
        <v>1119800</v>
      </c>
      <c r="AC36" s="10">
        <v>287.02999999999997</v>
      </c>
      <c r="AD36" s="2">
        <f t="shared" si="0"/>
        <v>5.1800000000000068</v>
      </c>
      <c r="AE36" s="138">
        <f t="shared" si="1"/>
        <v>-7.6750216076060251E-3</v>
      </c>
    </row>
    <row r="37" spans="1:31" x14ac:dyDescent="0.25">
      <c r="W37" s="133">
        <v>42732</v>
      </c>
      <c r="X37" s="10">
        <v>291.99</v>
      </c>
      <c r="Y37" s="10">
        <v>292.11</v>
      </c>
      <c r="Z37" s="10">
        <v>288.5</v>
      </c>
      <c r="AA37" s="10">
        <v>289.25</v>
      </c>
      <c r="AB37" s="95">
        <v>1020900</v>
      </c>
      <c r="AC37" s="10">
        <v>289.25</v>
      </c>
      <c r="AD37" s="2">
        <f t="shared" si="0"/>
        <v>3.6100000000000136</v>
      </c>
      <c r="AE37" s="138">
        <f t="shared" si="1"/>
        <v>-6.4234679857103627E-3</v>
      </c>
    </row>
    <row r="38" spans="1:31" x14ac:dyDescent="0.25">
      <c r="W38" s="133">
        <v>42731</v>
      </c>
      <c r="X38" s="10">
        <v>295.17</v>
      </c>
      <c r="Y38" s="10">
        <v>296.38</v>
      </c>
      <c r="Z38" s="10">
        <v>290.75</v>
      </c>
      <c r="AA38" s="10">
        <v>291.12</v>
      </c>
      <c r="AB38" s="95">
        <v>1439200</v>
      </c>
      <c r="AC38" s="10">
        <v>291.12</v>
      </c>
      <c r="AD38" s="2">
        <f t="shared" si="0"/>
        <v>5.6299999999999955</v>
      </c>
      <c r="AE38" s="138">
        <f t="shared" si="1"/>
        <v>1.248565367092147E-2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42727</v>
      </c>
      <c r="X39" s="10">
        <v>283.05</v>
      </c>
      <c r="Y39" s="10">
        <v>288.38</v>
      </c>
      <c r="Z39" s="10">
        <v>281.81</v>
      </c>
      <c r="AA39" s="10">
        <v>287.52999999999997</v>
      </c>
      <c r="AB39" s="95">
        <v>1110500</v>
      </c>
      <c r="AC39" s="10">
        <v>287.52999999999997</v>
      </c>
      <c r="AD39" s="2">
        <f t="shared" si="0"/>
        <v>6.5699999999999932</v>
      </c>
      <c r="AE39" s="138">
        <f t="shared" si="1"/>
        <v>1.5755820115165742E-2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42726</v>
      </c>
      <c r="X40" s="10">
        <v>281.83</v>
      </c>
      <c r="Y40" s="10">
        <v>283.17</v>
      </c>
      <c r="Z40" s="10">
        <v>280.02</v>
      </c>
      <c r="AA40" s="10">
        <v>283.07</v>
      </c>
      <c r="AB40" s="95">
        <v>1035100</v>
      </c>
      <c r="AC40" s="10">
        <v>283.07</v>
      </c>
      <c r="AD40" s="2">
        <f t="shared" si="0"/>
        <v>3.1500000000000341</v>
      </c>
      <c r="AE40" s="138">
        <f t="shared" si="1"/>
        <v>-1.4128783864930661E-4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42725</v>
      </c>
      <c r="X41" s="10">
        <v>285.06</v>
      </c>
      <c r="Y41" s="10">
        <v>285.64999999999998</v>
      </c>
      <c r="Z41" s="10">
        <v>281</v>
      </c>
      <c r="AA41" s="10">
        <v>283.11</v>
      </c>
      <c r="AB41" s="95">
        <v>1370000</v>
      </c>
      <c r="AC41" s="10">
        <v>283.11</v>
      </c>
      <c r="AD41" s="2">
        <f t="shared" si="0"/>
        <v>4.6499999999999773</v>
      </c>
      <c r="AE41" s="138">
        <f t="shared" si="1"/>
        <v>-8.6837774431876014E-3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4" t="s">
        <v>78</v>
      </c>
      <c r="P42" s="644"/>
      <c r="T42" s="112" t="s">
        <v>113</v>
      </c>
      <c r="U42" s="4"/>
      <c r="W42" s="133">
        <v>42724</v>
      </c>
      <c r="X42" s="10">
        <v>280.98</v>
      </c>
      <c r="Y42" s="10">
        <v>286.67</v>
      </c>
      <c r="Z42" s="10">
        <v>279.13</v>
      </c>
      <c r="AA42" s="10">
        <v>285.58999999999997</v>
      </c>
      <c r="AB42" s="95">
        <v>2194500</v>
      </c>
      <c r="AC42" s="10">
        <v>285.58999999999997</v>
      </c>
      <c r="AD42" s="2">
        <f t="shared" si="0"/>
        <v>7.5400000000000205</v>
      </c>
      <c r="AE42" s="138">
        <f t="shared" si="1"/>
        <v>2.4464612404491159E-2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317.834</v>
      </c>
      <c r="Q43" s="2"/>
      <c r="T43" s="430" t="s">
        <v>98</v>
      </c>
      <c r="U43" s="496">
        <v>290.13</v>
      </c>
      <c r="W43" s="133">
        <v>42723</v>
      </c>
      <c r="X43" s="10">
        <v>286.58999999999997</v>
      </c>
      <c r="Y43" s="10">
        <v>290.51</v>
      </c>
      <c r="Z43" s="10">
        <v>272.95999999999998</v>
      </c>
      <c r="AA43" s="10">
        <v>278.77</v>
      </c>
      <c r="AB43" s="95">
        <v>2471300</v>
      </c>
      <c r="AC43" s="10">
        <v>278.77</v>
      </c>
      <c r="AD43" s="2">
        <f t="shared" si="0"/>
        <v>17.550000000000011</v>
      </c>
      <c r="AE43" s="138">
        <f t="shared" si="1"/>
        <v>-2.6641061452513992E-2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314.94460000000004</v>
      </c>
      <c r="Q44" s="2"/>
      <c r="T44" s="430" t="s">
        <v>99</v>
      </c>
      <c r="U44" s="496">
        <v>290</v>
      </c>
      <c r="W44" s="133">
        <v>42720</v>
      </c>
      <c r="X44" s="10">
        <v>287.62</v>
      </c>
      <c r="Y44" s="10">
        <v>289.08999999999997</v>
      </c>
      <c r="Z44" s="10">
        <v>286</v>
      </c>
      <c r="AA44" s="10">
        <v>286.39999999999998</v>
      </c>
      <c r="AB44" s="95">
        <v>2264700</v>
      </c>
      <c r="AC44" s="10">
        <v>286.39999999999998</v>
      </c>
      <c r="AD44" s="2">
        <f t="shared" si="0"/>
        <v>3.089999999999975</v>
      </c>
      <c r="AE44" s="138">
        <f t="shared" si="1"/>
        <v>-1.986270341847729E-3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312.05520000000001</v>
      </c>
      <c r="Q45" s="2"/>
      <c r="T45" s="430" t="s">
        <v>100</v>
      </c>
      <c r="U45" s="496" t="s">
        <v>530</v>
      </c>
      <c r="W45" s="133">
        <v>42719</v>
      </c>
      <c r="X45" s="10">
        <v>287.16000000000003</v>
      </c>
      <c r="Y45" s="10">
        <v>288.52999999999997</v>
      </c>
      <c r="Z45" s="10">
        <v>285.02</v>
      </c>
      <c r="AA45" s="10">
        <v>286.97000000000003</v>
      </c>
      <c r="AB45" s="95">
        <v>1699600</v>
      </c>
      <c r="AC45" s="10">
        <v>286.97000000000003</v>
      </c>
      <c r="AD45" s="2">
        <f t="shared" si="0"/>
        <v>3.5099999999999909</v>
      </c>
      <c r="AE45" s="138">
        <f t="shared" si="1"/>
        <v>2.5152838427948687E-3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309.16579999999999</v>
      </c>
      <c r="Q46" s="2"/>
      <c r="T46" s="430" t="s">
        <v>101</v>
      </c>
      <c r="U46" s="496" t="s">
        <v>531</v>
      </c>
      <c r="W46" s="133">
        <v>42718</v>
      </c>
      <c r="X46" s="10">
        <v>288.20999999999998</v>
      </c>
      <c r="Y46" s="10">
        <v>289.95999999999998</v>
      </c>
      <c r="Z46" s="10">
        <v>285.24</v>
      </c>
      <c r="AA46" s="10">
        <v>286.25</v>
      </c>
      <c r="AB46" s="95">
        <v>1271500</v>
      </c>
      <c r="AC46" s="10">
        <v>286.25</v>
      </c>
      <c r="AD46" s="2">
        <f t="shared" si="0"/>
        <v>4.7199999999999704</v>
      </c>
      <c r="AE46" s="138">
        <f t="shared" si="1"/>
        <v>-3.9320759969377894E-3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306.27640000000002</v>
      </c>
      <c r="Q47" s="2"/>
      <c r="T47" s="430" t="s">
        <v>102</v>
      </c>
      <c r="U47" s="496">
        <v>321.72000000000003</v>
      </c>
      <c r="W47" s="133">
        <v>42717</v>
      </c>
      <c r="X47" s="10">
        <v>286.75</v>
      </c>
      <c r="Y47" s="10">
        <v>289.5</v>
      </c>
      <c r="Z47" s="10">
        <v>284.81</v>
      </c>
      <c r="AA47" s="10">
        <v>287.38</v>
      </c>
      <c r="AB47" s="95">
        <v>1578200</v>
      </c>
      <c r="AC47" s="10">
        <v>287.38</v>
      </c>
      <c r="AD47" s="2">
        <f t="shared" si="0"/>
        <v>4.6899999999999977</v>
      </c>
      <c r="AE47" s="138">
        <f t="shared" si="1"/>
        <v>3.1065656741944281E-3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303.387</v>
      </c>
      <c r="Q48" s="2"/>
      <c r="T48" s="430" t="s">
        <v>103</v>
      </c>
      <c r="U48" s="496">
        <v>0.49995499999999998</v>
      </c>
      <c r="W48" s="133">
        <v>42716</v>
      </c>
      <c r="X48" s="10">
        <v>289.2</v>
      </c>
      <c r="Y48" s="10">
        <v>290.95</v>
      </c>
      <c r="Z48" s="10">
        <v>284.07</v>
      </c>
      <c r="AA48" s="10">
        <v>286.49</v>
      </c>
      <c r="AB48" s="95">
        <v>1769100</v>
      </c>
      <c r="AC48" s="10">
        <v>286.49</v>
      </c>
      <c r="AD48" s="2">
        <f t="shared" si="0"/>
        <v>6.8799999999999955</v>
      </c>
      <c r="AE48" s="138">
        <f t="shared" si="1"/>
        <v>-4.4479966640024182E-3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300.49760000000003</v>
      </c>
      <c r="Q49" s="2"/>
      <c r="T49" s="430" t="s">
        <v>122</v>
      </c>
      <c r="U49" s="496" t="s">
        <v>430</v>
      </c>
      <c r="W49" s="133">
        <v>42713</v>
      </c>
      <c r="X49" s="10">
        <v>305.24</v>
      </c>
      <c r="Y49" s="10">
        <v>306.98</v>
      </c>
      <c r="Z49" s="10">
        <v>281.79000000000002</v>
      </c>
      <c r="AA49" s="10">
        <v>287.77</v>
      </c>
      <c r="AB49" s="95">
        <v>6247700</v>
      </c>
      <c r="AC49" s="10">
        <v>287.77</v>
      </c>
      <c r="AD49" s="2">
        <f t="shared" si="0"/>
        <v>25.189999999999998</v>
      </c>
      <c r="AE49" s="138">
        <f t="shared" si="1"/>
        <v>-6.1131449886027145E-3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297.60820000000001</v>
      </c>
      <c r="Q50" s="2"/>
      <c r="T50" s="430"/>
      <c r="U50" s="496"/>
      <c r="W50" s="133">
        <v>42712</v>
      </c>
      <c r="X50" s="10">
        <v>285.8</v>
      </c>
      <c r="Y50" s="10">
        <v>292.97000000000003</v>
      </c>
      <c r="Z50" s="10">
        <v>278.58</v>
      </c>
      <c r="AA50" s="10">
        <v>289.54000000000002</v>
      </c>
      <c r="AB50" s="95">
        <v>4750600</v>
      </c>
      <c r="AC50" s="10">
        <v>289.54000000000002</v>
      </c>
      <c r="AD50" s="2">
        <f t="shared" si="0"/>
        <v>14.390000000000043</v>
      </c>
      <c r="AE50" s="138">
        <f t="shared" si="1"/>
        <v>1.4861549246407257E-2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294.71879999999999</v>
      </c>
      <c r="Q51" s="2"/>
      <c r="T51" s="430" t="s">
        <v>105</v>
      </c>
      <c r="U51" s="496" t="s">
        <v>532</v>
      </c>
      <c r="W51" s="133">
        <v>42711</v>
      </c>
      <c r="X51" s="10">
        <v>285.5</v>
      </c>
      <c r="Y51" s="10">
        <v>288.97000000000003</v>
      </c>
      <c r="Z51" s="10">
        <v>280.5</v>
      </c>
      <c r="AA51" s="10">
        <v>285.3</v>
      </c>
      <c r="AB51" s="95">
        <v>1948700</v>
      </c>
      <c r="AC51" s="10">
        <v>285.3</v>
      </c>
      <c r="AD51" s="2">
        <f t="shared" si="0"/>
        <v>8.4700000000000273</v>
      </c>
      <c r="AE51" s="138">
        <f t="shared" si="1"/>
        <v>-2.0126390987773135E-2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291.82940000000002</v>
      </c>
      <c r="Q52" s="2"/>
      <c r="T52" s="430" t="s">
        <v>106</v>
      </c>
      <c r="U52" s="496" t="s">
        <v>268</v>
      </c>
      <c r="W52" s="133">
        <v>42710</v>
      </c>
      <c r="X52" s="10">
        <v>291.75</v>
      </c>
      <c r="Y52" s="10">
        <v>294.45</v>
      </c>
      <c r="Z52" s="10">
        <v>290</v>
      </c>
      <c r="AA52" s="10">
        <v>291.16000000000003</v>
      </c>
      <c r="AB52" s="95">
        <v>1561000</v>
      </c>
      <c r="AC52" s="10">
        <v>291.16000000000003</v>
      </c>
      <c r="AD52" s="2">
        <f t="shared" si="0"/>
        <v>4.4499999999999886</v>
      </c>
      <c r="AE52" s="138">
        <f t="shared" si="1"/>
        <v>3.2389221969539861E-3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288.94</v>
      </c>
      <c r="Q53" s="2"/>
      <c r="T53" s="430" t="s">
        <v>107</v>
      </c>
      <c r="U53" s="497">
        <v>2022911</v>
      </c>
      <c r="W53" s="133">
        <v>42709</v>
      </c>
      <c r="X53" s="10">
        <v>298.94</v>
      </c>
      <c r="Y53" s="10">
        <v>299.89</v>
      </c>
      <c r="Z53" s="10">
        <v>289.48</v>
      </c>
      <c r="AA53" s="10">
        <v>290.22000000000003</v>
      </c>
      <c r="AB53" s="95">
        <v>1831200</v>
      </c>
      <c r="AC53" s="10">
        <v>290.22000000000003</v>
      </c>
      <c r="AD53" s="2">
        <f t="shared" si="0"/>
        <v>10.409999999999968</v>
      </c>
      <c r="AE53" s="138">
        <f t="shared" si="1"/>
        <v>-2.3453009859012663E-2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286.05059999999997</v>
      </c>
      <c r="Q54" s="2"/>
      <c r="T54" s="430" t="s">
        <v>110</v>
      </c>
      <c r="U54" s="497">
        <v>1851290</v>
      </c>
      <c r="W54" s="133">
        <v>42706</v>
      </c>
      <c r="X54" s="10">
        <v>296.52999999999997</v>
      </c>
      <c r="Y54" s="10">
        <v>299.95</v>
      </c>
      <c r="Z54" s="10">
        <v>293.04000000000002</v>
      </c>
      <c r="AA54" s="10">
        <v>297.19</v>
      </c>
      <c r="AB54" s="95">
        <v>1423200</v>
      </c>
      <c r="AC54" s="10">
        <v>297.19</v>
      </c>
      <c r="AD54" s="2">
        <f t="shared" si="0"/>
        <v>6.9099999999999682</v>
      </c>
      <c r="AE54" s="138">
        <f t="shared" si="1"/>
        <v>4.7670565961188682E-3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283.16120000000001</v>
      </c>
      <c r="Q55" s="2"/>
      <c r="T55" s="430" t="s">
        <v>108</v>
      </c>
      <c r="U55" s="496" t="s">
        <v>533</v>
      </c>
      <c r="W55" s="133">
        <v>42705</v>
      </c>
      <c r="X55" s="10">
        <v>296.32</v>
      </c>
      <c r="Y55" s="10">
        <v>296.64999999999998</v>
      </c>
      <c r="Z55" s="10">
        <v>293.11</v>
      </c>
      <c r="AA55" s="10">
        <v>295.77999999999997</v>
      </c>
      <c r="AB55" s="95">
        <v>1666800</v>
      </c>
      <c r="AC55" s="10">
        <v>295.77999999999997</v>
      </c>
      <c r="AD55" s="2">
        <f t="shared" si="0"/>
        <v>3.5399999999999636</v>
      </c>
      <c r="AE55" s="138">
        <f t="shared" si="1"/>
        <v>5.8149420206072833E-3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280.27179999999998</v>
      </c>
      <c r="T56" s="430" t="s">
        <v>111</v>
      </c>
      <c r="U56" s="496">
        <v>17.07</v>
      </c>
      <c r="W56" s="133">
        <v>42704</v>
      </c>
      <c r="X56" s="10">
        <v>303.33999999999997</v>
      </c>
      <c r="Y56" s="10">
        <v>304.3</v>
      </c>
      <c r="Z56" s="10">
        <v>293.95</v>
      </c>
      <c r="AA56" s="10">
        <v>294.07</v>
      </c>
      <c r="AB56" s="95">
        <v>2120900</v>
      </c>
      <c r="AC56" s="10">
        <v>294.07</v>
      </c>
      <c r="AD56" s="2">
        <f t="shared" si="0"/>
        <v>10.350000000000023</v>
      </c>
      <c r="AE56" s="138">
        <f t="shared" si="1"/>
        <v>-2.8734683092776714E-2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277.38239999999996</v>
      </c>
      <c r="T57" s="430" t="s">
        <v>112</v>
      </c>
      <c r="U57" s="496">
        <v>16.93</v>
      </c>
      <c r="W57" s="133">
        <v>42703</v>
      </c>
      <c r="X57" s="10">
        <v>304.73</v>
      </c>
      <c r="Y57" s="10">
        <v>307.42</v>
      </c>
      <c r="Z57" s="10">
        <v>302.52999999999997</v>
      </c>
      <c r="AA57" s="10">
        <v>302.77</v>
      </c>
      <c r="AB57" s="95">
        <v>1388400</v>
      </c>
      <c r="AC57" s="10">
        <v>302.77</v>
      </c>
      <c r="AD57" s="2">
        <f t="shared" si="0"/>
        <v>4.8900000000000432</v>
      </c>
      <c r="AE57" s="138">
        <f t="shared" si="1"/>
        <v>-3.3247745078675006E-3</v>
      </c>
    </row>
    <row r="58" spans="1:31" x14ac:dyDescent="0.25">
      <c r="O58" s="83">
        <v>0.95</v>
      </c>
      <c r="P58" s="83">
        <f t="shared" si="5"/>
        <v>274.49299999999999</v>
      </c>
      <c r="T58" s="430" t="s">
        <v>109</v>
      </c>
      <c r="U58" s="496" t="s">
        <v>123</v>
      </c>
      <c r="W58" s="133">
        <v>42702</v>
      </c>
      <c r="X58" s="10">
        <v>304.36</v>
      </c>
      <c r="Y58" s="10">
        <v>305.83999999999997</v>
      </c>
      <c r="Z58" s="10">
        <v>301.3</v>
      </c>
      <c r="AA58" s="10">
        <v>303.77999999999997</v>
      </c>
      <c r="AB58" s="95">
        <v>1222600</v>
      </c>
      <c r="AC58" s="10">
        <v>303.77999999999997</v>
      </c>
      <c r="AD58" s="2">
        <f t="shared" si="0"/>
        <v>4.5399999999999636</v>
      </c>
      <c r="AE58" s="138">
        <f t="shared" si="1"/>
        <v>-4.652686762778524E-3</v>
      </c>
    </row>
    <row r="59" spans="1:31" x14ac:dyDescent="0.25">
      <c r="O59" s="83">
        <v>0.94</v>
      </c>
      <c r="P59" s="83">
        <f t="shared" si="5"/>
        <v>271.60359999999997</v>
      </c>
      <c r="W59" s="133">
        <v>42699</v>
      </c>
      <c r="X59" s="10">
        <v>306.45999999999998</v>
      </c>
      <c r="Y59" s="10">
        <v>307.14999999999998</v>
      </c>
      <c r="Z59" s="10">
        <v>302.39</v>
      </c>
      <c r="AA59" s="10">
        <v>305.2</v>
      </c>
      <c r="AB59" s="95">
        <v>740900</v>
      </c>
      <c r="AC59" s="10">
        <v>305.2</v>
      </c>
      <c r="AD59" s="2">
        <f t="shared" si="0"/>
        <v>4.7599999999999909</v>
      </c>
      <c r="AE59" s="138">
        <f t="shared" si="1"/>
        <v>-2.3861667701762235E-3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268.71420000000001</v>
      </c>
      <c r="W60" s="133">
        <v>42697</v>
      </c>
      <c r="X60" s="10">
        <v>293.82</v>
      </c>
      <c r="Y60" s="10">
        <v>308.88</v>
      </c>
      <c r="Z60" s="10">
        <v>293.8</v>
      </c>
      <c r="AA60" s="10">
        <v>305.93</v>
      </c>
      <c r="AB60" s="95">
        <v>5377500</v>
      </c>
      <c r="AC60" s="10">
        <v>305.93</v>
      </c>
      <c r="AD60" s="2">
        <f t="shared" si="0"/>
        <v>15.079999999999984</v>
      </c>
      <c r="AE60" s="138">
        <f t="shared" si="1"/>
        <v>-3.8288642293546227E-2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265.82479999999998</v>
      </c>
      <c r="W61" s="133">
        <v>42696</v>
      </c>
      <c r="X61" s="10">
        <v>320.79000000000002</v>
      </c>
      <c r="Y61" s="10">
        <v>321</v>
      </c>
      <c r="Z61" s="10">
        <v>314.02</v>
      </c>
      <c r="AA61" s="10">
        <v>318.11</v>
      </c>
      <c r="AB61" s="95">
        <v>1522200</v>
      </c>
      <c r="AC61" s="10">
        <v>318.11</v>
      </c>
      <c r="AD61" s="2">
        <f t="shared" si="0"/>
        <v>6.9800000000000182</v>
      </c>
      <c r="AE61" s="138">
        <f t="shared" si="1"/>
        <v>-6.5971349585314254E-4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262.93540000000002</v>
      </c>
      <c r="W62" s="133">
        <v>42695</v>
      </c>
      <c r="X62" s="10">
        <v>318.36</v>
      </c>
      <c r="Y62" s="10">
        <v>320.31</v>
      </c>
      <c r="Z62" s="10">
        <v>316.52</v>
      </c>
      <c r="AA62" s="10">
        <v>318.32</v>
      </c>
      <c r="AB62" s="95">
        <v>1328500</v>
      </c>
      <c r="AC62" s="10">
        <v>318.32</v>
      </c>
      <c r="AD62" s="2">
        <f t="shared" si="0"/>
        <v>3.7900000000000205</v>
      </c>
      <c r="AE62" s="138">
        <f t="shared" si="1"/>
        <v>4.1640378548895018E-3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260.04599999999999</v>
      </c>
      <c r="W63" s="133">
        <v>42692</v>
      </c>
      <c r="X63" s="10">
        <v>318.86</v>
      </c>
      <c r="Y63" s="10">
        <v>321</v>
      </c>
      <c r="Z63" s="10">
        <v>313.31</v>
      </c>
      <c r="AA63" s="10">
        <v>317</v>
      </c>
      <c r="AB63" s="95">
        <v>1277500</v>
      </c>
      <c r="AC63" s="10">
        <v>317</v>
      </c>
      <c r="AD63" s="2">
        <f t="shared" si="0"/>
        <v>7.6899999999999977</v>
      </c>
      <c r="AE63" s="138">
        <f t="shared" si="1"/>
        <v>-7.2032571249608379E-3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42691</v>
      </c>
      <c r="X64" s="10">
        <v>318.23</v>
      </c>
      <c r="Y64" s="10">
        <v>320.24</v>
      </c>
      <c r="Z64" s="10">
        <v>315.35000000000002</v>
      </c>
      <c r="AA64" s="10">
        <v>319.3</v>
      </c>
      <c r="AB64" s="95">
        <v>1447000</v>
      </c>
      <c r="AC64" s="10">
        <v>319.3</v>
      </c>
      <c r="AD64" s="2">
        <f t="shared" si="0"/>
        <v>4.8899999999999864</v>
      </c>
      <c r="AE64" s="138">
        <f t="shared" si="1"/>
        <v>5.1943963481819733E-3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42690</v>
      </c>
      <c r="X65" s="10">
        <v>323.14999999999998</v>
      </c>
      <c r="Y65" s="10">
        <v>325.3</v>
      </c>
      <c r="Z65" s="10">
        <v>317.39</v>
      </c>
      <c r="AA65" s="10">
        <v>317.64999999999998</v>
      </c>
      <c r="AB65" s="95">
        <v>1123900</v>
      </c>
      <c r="AC65" s="10">
        <v>317.64999999999998</v>
      </c>
      <c r="AD65" s="2">
        <f t="shared" si="0"/>
        <v>7.910000000000025</v>
      </c>
      <c r="AE65" s="138">
        <f t="shared" si="1"/>
        <v>-1.5283030566061173E-2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42689</v>
      </c>
      <c r="X66" s="10">
        <v>321.55</v>
      </c>
      <c r="Y66" s="10">
        <v>323.14999999999998</v>
      </c>
      <c r="Z66" s="10">
        <v>314.61</v>
      </c>
      <c r="AA66" s="10">
        <v>322.58</v>
      </c>
      <c r="AB66" s="95">
        <v>1620600</v>
      </c>
      <c r="AC66" s="10">
        <v>322.58</v>
      </c>
      <c r="AD66" s="2">
        <f t="shared" si="0"/>
        <v>8.5399999999999636</v>
      </c>
      <c r="AE66" s="138">
        <f t="shared" si="1"/>
        <v>3.3904631559300569E-3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42688</v>
      </c>
      <c r="X67" s="10">
        <v>319.73</v>
      </c>
      <c r="Y67" s="10">
        <v>324.83</v>
      </c>
      <c r="Z67" s="10">
        <v>317.54000000000002</v>
      </c>
      <c r="AA67" s="10">
        <v>321.49</v>
      </c>
      <c r="AB67" s="95">
        <v>1564700</v>
      </c>
      <c r="AC67" s="10">
        <v>321.49</v>
      </c>
      <c r="AD67" s="2">
        <f>Y67-Z67</f>
        <v>7.2899999999999636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193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3" priority="58">
      <formula>F19&gt;0</formula>
    </cfRule>
    <cfRule type="expression" dxfId="10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91" priority="47">
      <formula>H25&gt;0</formula>
    </cfRule>
    <cfRule type="expression" dxfId="1090" priority="48">
      <formula>H25&lt;0</formula>
    </cfRule>
  </conditionalFormatting>
  <conditionalFormatting sqref="M39">
    <cfRule type="expression" dxfId="1089" priority="45">
      <formula>M39&gt;0</formula>
    </cfRule>
    <cfRule type="expression" dxfId="1088" priority="46">
      <formula>M39&lt;0</formula>
    </cfRule>
  </conditionalFormatting>
  <conditionalFormatting sqref="F61:F67">
    <cfRule type="expression" dxfId="1087" priority="43">
      <formula>F61&gt;0</formula>
    </cfRule>
    <cfRule type="expression" dxfId="1086" priority="44">
      <formula>F61&lt;0</formula>
    </cfRule>
  </conditionalFormatting>
  <conditionalFormatting sqref="H61:H67">
    <cfRule type="expression" dxfId="1085" priority="41">
      <formula>H61&gt;0</formula>
    </cfRule>
    <cfRule type="expression" dxfId="1084" priority="42">
      <formula>H61&lt;0</formula>
    </cfRule>
  </conditionalFormatting>
  <conditionalFormatting sqref="F21:F24">
    <cfRule type="expression" dxfId="1083" priority="39">
      <formula>F21&gt;0</formula>
    </cfRule>
    <cfRule type="expression" dxfId="1082" priority="40">
      <formula>F21&lt;0</formula>
    </cfRule>
  </conditionalFormatting>
  <conditionalFormatting sqref="H21:H24">
    <cfRule type="expression" dxfId="1081" priority="37">
      <formula>H21&gt;0</formula>
    </cfRule>
    <cfRule type="expression" dxfId="1080" priority="38">
      <formula>H21&lt;0</formula>
    </cfRule>
  </conditionalFormatting>
  <conditionalFormatting sqref="I25:I28">
    <cfRule type="expression" dxfId="1079" priority="31">
      <formula>I25&gt;0</formula>
    </cfRule>
    <cfRule type="expression" dxfId="1078" priority="32">
      <formula>I25&lt;0</formula>
    </cfRule>
  </conditionalFormatting>
  <conditionalFormatting sqref="I21:I24">
    <cfRule type="expression" dxfId="1077" priority="29">
      <formula>I21&gt;0</formula>
    </cfRule>
    <cfRule type="expression" dxfId="1076" priority="30">
      <formula>I21&lt;0</formula>
    </cfRule>
  </conditionalFormatting>
  <conditionalFormatting sqref="H29">
    <cfRule type="expression" dxfId="1075" priority="27">
      <formula>H29&gt;0</formula>
    </cfRule>
    <cfRule type="expression" dxfId="1074" priority="28">
      <formula>H29&lt;0</formula>
    </cfRule>
  </conditionalFormatting>
  <conditionalFormatting sqref="H30">
    <cfRule type="expression" dxfId="1073" priority="25">
      <formula>H30&gt;0</formula>
    </cfRule>
    <cfRule type="expression" dxfId="1072" priority="26">
      <formula>H30&lt;0</formula>
    </cfRule>
  </conditionalFormatting>
  <conditionalFormatting sqref="H31">
    <cfRule type="expression" dxfId="1071" priority="23">
      <formula>H31&gt;0</formula>
    </cfRule>
    <cfRule type="expression" dxfId="1070" priority="24">
      <formula>H31&lt;0</formula>
    </cfRule>
  </conditionalFormatting>
  <conditionalFormatting sqref="Q7">
    <cfRule type="expression" dxfId="1069" priority="21">
      <formula>Q7&gt;0</formula>
    </cfRule>
    <cfRule type="expression" dxfId="1068" priority="22">
      <formula>Q7&lt;0</formula>
    </cfRule>
  </conditionalFormatting>
  <conditionalFormatting sqref="Q8">
    <cfRule type="expression" dxfId="1067" priority="19">
      <formula>Q8&gt;0</formula>
    </cfRule>
    <cfRule type="expression" dxfId="1066" priority="20">
      <formula>Q8&lt;0</formula>
    </cfRule>
  </conditionalFormatting>
  <conditionalFormatting sqref="F73:F82">
    <cfRule type="expression" dxfId="1065" priority="17">
      <formula>F73&gt;0</formula>
    </cfRule>
    <cfRule type="expression" dxfId="1064" priority="18">
      <formula>F73&lt;0</formula>
    </cfRule>
  </conditionalFormatting>
  <conditionalFormatting sqref="H73:H76">
    <cfRule type="expression" dxfId="1063" priority="15">
      <formula>H73&gt;0</formula>
    </cfRule>
    <cfRule type="expression" dxfId="1062" priority="16">
      <formula>H73&lt;0</formula>
    </cfRule>
  </conditionalFormatting>
  <conditionalFormatting sqref="F69:F72">
    <cfRule type="expression" dxfId="1061" priority="13">
      <formula>F69&gt;0</formula>
    </cfRule>
    <cfRule type="expression" dxfId="1060" priority="14">
      <formula>F69&lt;0</formula>
    </cfRule>
  </conditionalFormatting>
  <conditionalFormatting sqref="H69:H72">
    <cfRule type="expression" dxfId="1059" priority="11">
      <formula>H69&gt;0</formula>
    </cfRule>
    <cfRule type="expression" dxfId="1058" priority="12">
      <formula>H69&lt;0</formula>
    </cfRule>
  </conditionalFormatting>
  <conditionalFormatting sqref="I73:I76">
    <cfRule type="expression" dxfId="1057" priority="9">
      <formula>I73&gt;0</formula>
    </cfRule>
    <cfRule type="expression" dxfId="1056" priority="10">
      <formula>I73&lt;0</formula>
    </cfRule>
  </conditionalFormatting>
  <conditionalFormatting sqref="I69:I72">
    <cfRule type="expression" dxfId="1055" priority="7">
      <formula>I69&gt;0</formula>
    </cfRule>
    <cfRule type="expression" dxfId="1054" priority="8">
      <formula>I69&lt;0</formula>
    </cfRule>
  </conditionalFormatting>
  <conditionalFormatting sqref="H77">
    <cfRule type="expression" dxfId="1053" priority="5">
      <formula>H77&gt;0</formula>
    </cfRule>
    <cfRule type="expression" dxfId="1052" priority="6">
      <formula>H77&lt;0</formula>
    </cfRule>
  </conditionalFormatting>
  <conditionalFormatting sqref="H78">
    <cfRule type="expression" dxfId="1051" priority="3">
      <formula>H78&gt;0</formula>
    </cfRule>
    <cfRule type="expression" dxfId="1050" priority="4">
      <formula>H78&lt;0</formula>
    </cfRule>
  </conditionalFormatting>
  <conditionalFormatting sqref="H79">
    <cfRule type="expression" dxfId="1049" priority="1">
      <formula>H79&gt;0</formula>
    </cfRule>
    <cfRule type="expression" dxfId="10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42783</v>
      </c>
      <c r="X2" s="10">
        <v>41.86</v>
      </c>
      <c r="Y2" s="10">
        <v>42.33</v>
      </c>
      <c r="Z2" s="10">
        <v>41.78</v>
      </c>
      <c r="AA2" s="10">
        <v>42.05</v>
      </c>
      <c r="AB2" s="95">
        <v>6135400</v>
      </c>
      <c r="AC2" s="10">
        <v>42.05</v>
      </c>
      <c r="AD2" s="2">
        <f>Y2-Z2</f>
        <v>0.54999999999999716</v>
      </c>
      <c r="AE2" s="138">
        <f>AC2/AC3-1</f>
        <v>1.1904761904761862E-3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42.05</v>
      </c>
      <c r="W3" s="133">
        <v>42782</v>
      </c>
      <c r="X3" s="10">
        <v>42.6</v>
      </c>
      <c r="Y3" s="10">
        <v>42.65</v>
      </c>
      <c r="Z3" s="10">
        <v>41.56</v>
      </c>
      <c r="AA3" s="10">
        <v>42</v>
      </c>
      <c r="AB3" s="95">
        <v>4437500</v>
      </c>
      <c r="AC3" s="10">
        <v>42</v>
      </c>
      <c r="AD3" s="2">
        <f t="shared" ref="AD3:AD66" si="0">Y3-Z3</f>
        <v>1.0899999999999963</v>
      </c>
      <c r="AE3" s="138">
        <f t="shared" ref="AE3:AE66" si="1">AC3/AC4-1</f>
        <v>-1.0367577756833168E-2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42.05</v>
      </c>
      <c r="R4" s="523">
        <v>1.1999999999999999E-3</v>
      </c>
      <c r="T4" s="1"/>
      <c r="W4" s="133">
        <v>42781</v>
      </c>
      <c r="X4" s="10">
        <v>40.67</v>
      </c>
      <c r="Y4" s="10">
        <v>42.59</v>
      </c>
      <c r="Z4" s="10">
        <v>40.590000000000003</v>
      </c>
      <c r="AA4" s="10">
        <v>42.44</v>
      </c>
      <c r="AB4" s="95">
        <v>10630400</v>
      </c>
      <c r="AC4" s="10">
        <v>42.44</v>
      </c>
      <c r="AD4" s="2">
        <f t="shared" si="0"/>
        <v>2</v>
      </c>
      <c r="AE4" s="138">
        <f t="shared" si="1"/>
        <v>4.1472392638036704E-2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42780</v>
      </c>
      <c r="X5" s="10">
        <v>39.590000000000003</v>
      </c>
      <c r="Y5" s="10">
        <v>40.909999999999997</v>
      </c>
      <c r="Z5" s="10">
        <v>39.56</v>
      </c>
      <c r="AA5" s="10">
        <v>40.75</v>
      </c>
      <c r="AB5" s="95">
        <v>5497900</v>
      </c>
      <c r="AC5" s="10">
        <v>40.75</v>
      </c>
      <c r="AD5" s="2">
        <f t="shared" si="0"/>
        <v>1.3499999999999943</v>
      </c>
      <c r="AE5" s="138">
        <f t="shared" si="1"/>
        <v>2.438411261940665E-2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42779</v>
      </c>
      <c r="X6" s="10">
        <v>39.71</v>
      </c>
      <c r="Y6" s="10">
        <v>39.89</v>
      </c>
      <c r="Z6" s="10">
        <v>39.56</v>
      </c>
      <c r="AA6" s="10">
        <v>39.78</v>
      </c>
      <c r="AB6" s="95">
        <v>3872500</v>
      </c>
      <c r="AC6" s="10">
        <v>39.78</v>
      </c>
      <c r="AD6" s="2">
        <f t="shared" si="0"/>
        <v>0.32999999999999829</v>
      </c>
      <c r="AE6" s="138">
        <f t="shared" si="1"/>
        <v>1.1956245230221318E-2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42776</v>
      </c>
      <c r="X7" s="10">
        <v>39.090000000000003</v>
      </c>
      <c r="Y7" s="10">
        <v>39.46</v>
      </c>
      <c r="Z7" s="10">
        <v>39</v>
      </c>
      <c r="AA7" s="10">
        <v>39.31</v>
      </c>
      <c r="AB7" s="95">
        <v>2521900</v>
      </c>
      <c r="AC7" s="10">
        <v>39.31</v>
      </c>
      <c r="AD7" s="2">
        <f t="shared" si="0"/>
        <v>0.46000000000000085</v>
      </c>
      <c r="AE7" s="138">
        <f t="shared" si="1"/>
        <v>2.5445292620873694E-4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3">
        <v>42775</v>
      </c>
      <c r="X8" s="10">
        <v>39.36</v>
      </c>
      <c r="Y8" s="10">
        <v>39.6</v>
      </c>
      <c r="Z8" s="10">
        <v>39</v>
      </c>
      <c r="AA8" s="10">
        <v>39.299999999999997</v>
      </c>
      <c r="AB8" s="95">
        <v>5517100</v>
      </c>
      <c r="AC8" s="10">
        <v>39.299999999999997</v>
      </c>
      <c r="AD8" s="2">
        <f t="shared" si="0"/>
        <v>0.60000000000000142</v>
      </c>
      <c r="AE8" s="138">
        <f t="shared" si="1"/>
        <v>2.8068384792039325E-3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213</v>
      </c>
      <c r="Q9" s="138">
        <f>IF(Q2=0, 0, Q8/Q6)</f>
        <v>0</v>
      </c>
      <c r="T9" s="158"/>
      <c r="W9" s="133">
        <v>42774</v>
      </c>
      <c r="X9" s="10">
        <v>39.22</v>
      </c>
      <c r="Y9" s="10">
        <v>39.65</v>
      </c>
      <c r="Z9" s="10">
        <v>39</v>
      </c>
      <c r="AA9" s="10">
        <v>39.19</v>
      </c>
      <c r="AB9" s="95">
        <v>5932000</v>
      </c>
      <c r="AC9" s="10">
        <v>39.19</v>
      </c>
      <c r="AD9" s="2">
        <f t="shared" si="0"/>
        <v>0.64999999999999858</v>
      </c>
      <c r="AE9" s="138">
        <f t="shared" si="1"/>
        <v>-5.0774308200051133E-3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3">
        <v>42773</v>
      </c>
      <c r="X10" s="10">
        <v>40.26</v>
      </c>
      <c r="Y10" s="10">
        <v>40.299999999999997</v>
      </c>
      <c r="Z10" s="10">
        <v>39.21</v>
      </c>
      <c r="AA10" s="10">
        <v>39.39</v>
      </c>
      <c r="AB10" s="95">
        <v>5989000</v>
      </c>
      <c r="AC10" s="10">
        <v>39.39</v>
      </c>
      <c r="AD10" s="2">
        <f t="shared" si="0"/>
        <v>1.0899999999999963</v>
      </c>
      <c r="AE10" s="138">
        <f t="shared" si="1"/>
        <v>-1.4757378689344569E-2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39.36</v>
      </c>
      <c r="Y11" s="10">
        <v>40.25</v>
      </c>
      <c r="Z11" s="10">
        <v>39.340000000000003</v>
      </c>
      <c r="AA11" s="10">
        <v>39.979999999999997</v>
      </c>
      <c r="AB11" s="95">
        <v>6050000</v>
      </c>
      <c r="AC11" s="10">
        <v>39.979999999999997</v>
      </c>
      <c r="AD11" s="2">
        <f t="shared" si="0"/>
        <v>0.90999999999999659</v>
      </c>
      <c r="AE11" s="138">
        <f t="shared" si="1"/>
        <v>1.9637847487885551E-2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42769</v>
      </c>
      <c r="X12" s="10">
        <v>39.270000000000003</v>
      </c>
      <c r="Y12" s="10">
        <v>39.5</v>
      </c>
      <c r="Z12" s="10">
        <v>38.520000000000003</v>
      </c>
      <c r="AA12" s="10">
        <v>39.21</v>
      </c>
      <c r="AB12" s="95">
        <v>5677900</v>
      </c>
      <c r="AC12" s="10">
        <v>39.21</v>
      </c>
      <c r="AD12" s="2">
        <f t="shared" si="0"/>
        <v>0.97999999999999687</v>
      </c>
      <c r="AE12" s="138">
        <f t="shared" si="1"/>
        <v>5.3846153846153211E-3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42768</v>
      </c>
      <c r="X13" s="10">
        <v>38.26</v>
      </c>
      <c r="Y13" s="10">
        <v>39.35</v>
      </c>
      <c r="Z13" s="10">
        <v>38.159999999999997</v>
      </c>
      <c r="AA13" s="10">
        <v>39</v>
      </c>
      <c r="AB13" s="95">
        <v>6173200</v>
      </c>
      <c r="AC13" s="10">
        <v>39</v>
      </c>
      <c r="AD13" s="2">
        <f t="shared" si="0"/>
        <v>1.1900000000000048</v>
      </c>
      <c r="AE13" s="138">
        <f t="shared" si="1"/>
        <v>8.7946197620281108E-3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42767</v>
      </c>
      <c r="X14" s="10">
        <v>38.68</v>
      </c>
      <c r="Y14" s="10">
        <v>38.75</v>
      </c>
      <c r="Z14" s="10">
        <v>38.07</v>
      </c>
      <c r="AA14" s="10">
        <v>38.659999999999997</v>
      </c>
      <c r="AB14" s="95">
        <v>5822400</v>
      </c>
      <c r="AC14" s="10">
        <v>38.659999999999997</v>
      </c>
      <c r="AD14" s="2">
        <f t="shared" si="0"/>
        <v>0.67999999999999972</v>
      </c>
      <c r="AE14" s="138">
        <f t="shared" si="1"/>
        <v>1.6031537450722722E-2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42766</v>
      </c>
      <c r="X15" s="10">
        <v>37.020000000000003</v>
      </c>
      <c r="Y15" s="10">
        <v>38.090000000000003</v>
      </c>
      <c r="Z15" s="10">
        <v>36.409999999999997</v>
      </c>
      <c r="AA15" s="10">
        <v>38.049999999999997</v>
      </c>
      <c r="AB15" s="95">
        <v>7342100</v>
      </c>
      <c r="AC15" s="10">
        <v>38.049999999999997</v>
      </c>
      <c r="AD15" s="2">
        <f t="shared" si="0"/>
        <v>1.6800000000000068</v>
      </c>
      <c r="AE15" s="138">
        <f t="shared" si="1"/>
        <v>4.7055586130984928E-2</v>
      </c>
    </row>
    <row r="16" spans="1:40" x14ac:dyDescent="0.25">
      <c r="G16" s="1"/>
      <c r="W16" s="133">
        <v>42765</v>
      </c>
      <c r="X16" s="10">
        <v>36.57</v>
      </c>
      <c r="Y16" s="10">
        <v>36.729999999999997</v>
      </c>
      <c r="Z16" s="10">
        <v>35.5</v>
      </c>
      <c r="AA16" s="10">
        <v>36.340000000000003</v>
      </c>
      <c r="AB16" s="95">
        <v>5214500</v>
      </c>
      <c r="AC16" s="10">
        <v>36.340000000000003</v>
      </c>
      <c r="AD16" s="2">
        <f t="shared" si="0"/>
        <v>1.2299999999999969</v>
      </c>
      <c r="AE16" s="138">
        <f t="shared" si="1"/>
        <v>-8.7288597926894473E-3</v>
      </c>
    </row>
    <row r="17" spans="1:31" x14ac:dyDescent="0.25">
      <c r="G17" s="1"/>
      <c r="W17" s="133">
        <v>42762</v>
      </c>
      <c r="X17" s="10">
        <v>36.159999999999997</v>
      </c>
      <c r="Y17" s="10">
        <v>36.83</v>
      </c>
      <c r="Z17" s="10">
        <v>36.01</v>
      </c>
      <c r="AA17" s="10">
        <v>36.659999999999997</v>
      </c>
      <c r="AB17" s="95">
        <v>2950600</v>
      </c>
      <c r="AC17" s="10">
        <v>36.659999999999997</v>
      </c>
      <c r="AD17" s="2">
        <f t="shared" si="0"/>
        <v>0.82000000000000028</v>
      </c>
      <c r="AE17" s="138">
        <f t="shared" si="1"/>
        <v>1.5512465373961115E-2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42761</v>
      </c>
      <c r="X18" s="10">
        <v>36.54</v>
      </c>
      <c r="Y18" s="10">
        <v>36.590000000000003</v>
      </c>
      <c r="Z18" s="10">
        <v>35.83</v>
      </c>
      <c r="AA18" s="10">
        <v>36.1</v>
      </c>
      <c r="AB18" s="95">
        <v>3517400</v>
      </c>
      <c r="AC18" s="10">
        <v>36.1</v>
      </c>
      <c r="AD18" s="2">
        <f t="shared" si="0"/>
        <v>0.76000000000000512</v>
      </c>
      <c r="AE18" s="138">
        <f t="shared" si="1"/>
        <v>-1.0416666666666519E-2</v>
      </c>
    </row>
    <row r="19" spans="1:31" x14ac:dyDescent="0.25">
      <c r="N19" s="2"/>
      <c r="W19" s="133">
        <v>42760</v>
      </c>
      <c r="X19" s="10">
        <v>36</v>
      </c>
      <c r="Y19" s="10">
        <v>36.64</v>
      </c>
      <c r="Z19" s="10">
        <v>35.979999999999997</v>
      </c>
      <c r="AA19" s="10">
        <v>36.479999999999997</v>
      </c>
      <c r="AB19" s="95">
        <v>5124900</v>
      </c>
      <c r="AC19" s="10">
        <v>36.479999999999997</v>
      </c>
      <c r="AD19" s="2">
        <f t="shared" si="0"/>
        <v>0.66000000000000369</v>
      </c>
      <c r="AE19" s="138">
        <f t="shared" si="1"/>
        <v>1.8709857581680867E-2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42759</v>
      </c>
      <c r="X20" s="10">
        <v>36.03</v>
      </c>
      <c r="Y20" s="10">
        <v>36.130000000000003</v>
      </c>
      <c r="Z20" s="10">
        <v>35.159999999999997</v>
      </c>
      <c r="AA20" s="10">
        <v>35.81</v>
      </c>
      <c r="AB20" s="95">
        <v>5067200</v>
      </c>
      <c r="AC20" s="10">
        <v>35.81</v>
      </c>
      <c r="AD20" s="2">
        <f t="shared" si="0"/>
        <v>0.97000000000000597</v>
      </c>
      <c r="AE20" s="138">
        <f t="shared" si="1"/>
        <v>-6.106022758812113E-3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42758</v>
      </c>
      <c r="X21" s="10">
        <v>36.869999999999997</v>
      </c>
      <c r="Y21" s="10">
        <v>37.19</v>
      </c>
      <c r="Z21" s="10">
        <v>35.82</v>
      </c>
      <c r="AA21" s="10">
        <v>36.03</v>
      </c>
      <c r="AB21" s="95">
        <v>4732200</v>
      </c>
      <c r="AC21" s="10">
        <v>36.03</v>
      </c>
      <c r="AD21" s="2">
        <f t="shared" si="0"/>
        <v>1.3699999999999974</v>
      </c>
      <c r="AE21" s="138">
        <f t="shared" si="1"/>
        <v>-2.8055031022390042E-2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42755</v>
      </c>
      <c r="X22" s="10">
        <v>36.93</v>
      </c>
      <c r="Y22" s="10">
        <v>37.35</v>
      </c>
      <c r="Z22" s="10">
        <v>36.799999999999997</v>
      </c>
      <c r="AA22" s="10">
        <v>37.07</v>
      </c>
      <c r="AB22" s="95">
        <v>3554200</v>
      </c>
      <c r="AC22" s="10">
        <v>37.07</v>
      </c>
      <c r="AD22" s="2">
        <f t="shared" si="0"/>
        <v>0.55000000000000426</v>
      </c>
      <c r="AE22" s="138">
        <f t="shared" si="1"/>
        <v>3.2476319350474014E-3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42754</v>
      </c>
      <c r="X23" s="10">
        <v>37.11</v>
      </c>
      <c r="Y23" s="10">
        <v>37.299999999999997</v>
      </c>
      <c r="Z23" s="10">
        <v>36.71</v>
      </c>
      <c r="AA23" s="10">
        <v>36.950000000000003</v>
      </c>
      <c r="AB23" s="95">
        <v>4062700</v>
      </c>
      <c r="AC23" s="10">
        <v>36.950000000000003</v>
      </c>
      <c r="AD23" s="2">
        <f t="shared" si="0"/>
        <v>0.58999999999999631</v>
      </c>
      <c r="AE23" s="138">
        <f t="shared" si="1"/>
        <v>-6.4533476741057694E-3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42753</v>
      </c>
      <c r="X24" s="10">
        <v>37.18</v>
      </c>
      <c r="Y24" s="10">
        <v>37.380000000000003</v>
      </c>
      <c r="Z24" s="10">
        <v>36.71</v>
      </c>
      <c r="AA24" s="10">
        <v>37.19</v>
      </c>
      <c r="AB24" s="95">
        <v>4247600</v>
      </c>
      <c r="AC24" s="10">
        <v>37.19</v>
      </c>
      <c r="AD24" s="2">
        <f t="shared" si="0"/>
        <v>0.67000000000000171</v>
      </c>
      <c r="AE24" s="138">
        <f t="shared" si="1"/>
        <v>3.2371189641218212E-3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42752</v>
      </c>
      <c r="X25" s="10">
        <v>36.86</v>
      </c>
      <c r="Y25" s="10">
        <v>37.36</v>
      </c>
      <c r="Z25" s="10">
        <v>36.450000000000003</v>
      </c>
      <c r="AA25" s="10">
        <v>37.07</v>
      </c>
      <c r="AB25" s="95">
        <v>4540500</v>
      </c>
      <c r="AC25" s="10">
        <v>37.07</v>
      </c>
      <c r="AD25" s="2">
        <f t="shared" si="0"/>
        <v>0.90999999999999659</v>
      </c>
      <c r="AE25" s="138">
        <f t="shared" si="1"/>
        <v>9.2567383610129284E-3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42748</v>
      </c>
      <c r="X26" s="10">
        <v>36.79</v>
      </c>
      <c r="Y26" s="10">
        <v>37.020000000000003</v>
      </c>
      <c r="Z26" s="10">
        <v>36.35</v>
      </c>
      <c r="AA26" s="10">
        <v>36.729999999999997</v>
      </c>
      <c r="AB26" s="95">
        <v>5031400</v>
      </c>
      <c r="AC26" s="10">
        <v>36.729999999999997</v>
      </c>
      <c r="AD26" s="2">
        <f t="shared" si="0"/>
        <v>0.67000000000000171</v>
      </c>
      <c r="AE26" s="138">
        <f t="shared" si="1"/>
        <v>-1.0878433505576712E-3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42747</v>
      </c>
      <c r="X27" s="10">
        <v>37.44</v>
      </c>
      <c r="Y27" s="10">
        <v>37.44</v>
      </c>
      <c r="Z27" s="10">
        <v>36.17</v>
      </c>
      <c r="AA27" s="10">
        <v>36.770000000000003</v>
      </c>
      <c r="AB27" s="95">
        <v>7165400</v>
      </c>
      <c r="AC27" s="10">
        <v>36.770000000000003</v>
      </c>
      <c r="AD27" s="2">
        <f t="shared" si="0"/>
        <v>1.269999999999996</v>
      </c>
      <c r="AE27" s="138">
        <f t="shared" si="1"/>
        <v>-1.3680257510729543E-2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42746</v>
      </c>
      <c r="X28" s="10">
        <v>39.549999999999997</v>
      </c>
      <c r="Y28" s="10">
        <v>39.58</v>
      </c>
      <c r="Z28" s="10">
        <v>37.08</v>
      </c>
      <c r="AA28" s="10">
        <v>37.28</v>
      </c>
      <c r="AB28" s="95">
        <v>11748800</v>
      </c>
      <c r="AC28" s="10">
        <v>37.28</v>
      </c>
      <c r="AD28" s="2">
        <f t="shared" si="0"/>
        <v>2.5</v>
      </c>
      <c r="AE28" s="138">
        <f t="shared" si="1"/>
        <v>-4.2875481386392855E-2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42745</v>
      </c>
      <c r="X29" s="10">
        <v>39.229999999999997</v>
      </c>
      <c r="Y29" s="10">
        <v>39.369999999999997</v>
      </c>
      <c r="Z29" s="10">
        <v>38.67</v>
      </c>
      <c r="AA29" s="10">
        <v>38.950000000000003</v>
      </c>
      <c r="AB29" s="95">
        <v>3409800</v>
      </c>
      <c r="AC29" s="10">
        <v>38.950000000000003</v>
      </c>
      <c r="AD29" s="2">
        <f t="shared" si="0"/>
        <v>0.69999999999999574</v>
      </c>
      <c r="AE29" s="138">
        <f t="shared" si="1"/>
        <v>0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42744</v>
      </c>
      <c r="X30" s="10">
        <v>38.5</v>
      </c>
      <c r="Y30" s="10">
        <v>39.130000000000003</v>
      </c>
      <c r="Z30" s="10">
        <v>38.409999999999997</v>
      </c>
      <c r="AA30" s="10">
        <v>38.950000000000003</v>
      </c>
      <c r="AB30" s="95">
        <v>3382200</v>
      </c>
      <c r="AC30" s="10">
        <v>38.950000000000003</v>
      </c>
      <c r="AD30" s="2">
        <f t="shared" si="0"/>
        <v>0.72000000000000597</v>
      </c>
      <c r="AE30" s="138">
        <f t="shared" si="1"/>
        <v>1.1688311688311748E-2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42741</v>
      </c>
      <c r="X31" s="10">
        <v>38.869999999999997</v>
      </c>
      <c r="Y31" s="10">
        <v>39.08</v>
      </c>
      <c r="Z31" s="10">
        <v>37.950000000000003</v>
      </c>
      <c r="AA31" s="10">
        <v>38.5</v>
      </c>
      <c r="AB31" s="95">
        <v>5640000</v>
      </c>
      <c r="AC31" s="10">
        <v>38.5</v>
      </c>
      <c r="AD31" s="2">
        <f t="shared" si="0"/>
        <v>1.1299999999999955</v>
      </c>
      <c r="AE31" s="138">
        <f t="shared" si="1"/>
        <v>-1.6853932584269593E-2</v>
      </c>
    </row>
    <row r="32" spans="1:31" x14ac:dyDescent="0.25">
      <c r="W32" s="133">
        <v>42740</v>
      </c>
      <c r="X32" s="10">
        <v>38.950000000000003</v>
      </c>
      <c r="Y32" s="10">
        <v>39.47</v>
      </c>
      <c r="Z32" s="10">
        <v>38.770000000000003</v>
      </c>
      <c r="AA32" s="10">
        <v>39.159999999999997</v>
      </c>
      <c r="AB32" s="95">
        <v>5799300</v>
      </c>
      <c r="AC32" s="10">
        <v>39.159999999999997</v>
      </c>
      <c r="AD32" s="2">
        <f t="shared" si="0"/>
        <v>0.69999999999999574</v>
      </c>
      <c r="AE32" s="138">
        <f t="shared" si="1"/>
        <v>-1.1859702245773596E-2</v>
      </c>
    </row>
    <row r="33" spans="1:31" x14ac:dyDescent="0.25">
      <c r="W33" s="133">
        <v>42739</v>
      </c>
      <c r="X33" s="10">
        <v>39.32</v>
      </c>
      <c r="Y33" s="10">
        <v>40.08</v>
      </c>
      <c r="Z33" s="10">
        <v>39.25</v>
      </c>
      <c r="AA33" s="10">
        <v>39.630000000000003</v>
      </c>
      <c r="AB33" s="95">
        <v>6490300</v>
      </c>
      <c r="AC33" s="10">
        <v>39.630000000000003</v>
      </c>
      <c r="AD33" s="2">
        <f t="shared" si="0"/>
        <v>0.82999999999999829</v>
      </c>
      <c r="AE33" s="138">
        <f t="shared" si="1"/>
        <v>1.329583226796216E-2</v>
      </c>
    </row>
    <row r="34" spans="1:31" x14ac:dyDescent="0.25">
      <c r="W34" s="133">
        <v>42738</v>
      </c>
      <c r="X34" s="10">
        <v>38.479999999999997</v>
      </c>
      <c r="Y34" s="10">
        <v>39.28</v>
      </c>
      <c r="Z34" s="10">
        <v>38.42</v>
      </c>
      <c r="AA34" s="10">
        <v>39.11</v>
      </c>
      <c r="AB34" s="95">
        <v>5030200</v>
      </c>
      <c r="AC34" s="10">
        <v>39.11</v>
      </c>
      <c r="AD34" s="2">
        <f t="shared" si="0"/>
        <v>0.85999999999999943</v>
      </c>
      <c r="AE34" s="138">
        <f t="shared" si="1"/>
        <v>2.5163826998689354E-2</v>
      </c>
    </row>
    <row r="35" spans="1:31" x14ac:dyDescent="0.25">
      <c r="L35" t="s">
        <v>212</v>
      </c>
      <c r="M35" s="2">
        <f>K53+M53-F53</f>
        <v>439.77999999999975</v>
      </c>
      <c r="W35" s="133">
        <v>42734</v>
      </c>
      <c r="X35" s="10">
        <v>37.979999999999997</v>
      </c>
      <c r="Y35" s="10">
        <v>38.79</v>
      </c>
      <c r="Z35" s="10">
        <v>37.840000000000003</v>
      </c>
      <c r="AA35" s="10">
        <v>38.15</v>
      </c>
      <c r="AB35" s="95">
        <v>6311000</v>
      </c>
      <c r="AC35" s="10">
        <v>38.15</v>
      </c>
      <c r="AD35" s="2">
        <f t="shared" si="0"/>
        <v>0.94999999999999574</v>
      </c>
      <c r="AE35" s="138">
        <f t="shared" si="1"/>
        <v>2.0599250936329527E-2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42733</v>
      </c>
      <c r="X36" s="10">
        <v>37.47</v>
      </c>
      <c r="Y36" s="10">
        <v>38</v>
      </c>
      <c r="Z36" s="10">
        <v>37.18</v>
      </c>
      <c r="AA36" s="10">
        <v>37.380000000000003</v>
      </c>
      <c r="AB36" s="95">
        <v>3529600</v>
      </c>
      <c r="AC36" s="10">
        <v>37.380000000000003</v>
      </c>
      <c r="AD36" s="2">
        <f t="shared" si="0"/>
        <v>0.82000000000000028</v>
      </c>
      <c r="AE36" s="138">
        <f t="shared" si="1"/>
        <v>4.5686643375437708E-3</v>
      </c>
    </row>
    <row r="37" spans="1:31" x14ac:dyDescent="0.25">
      <c r="A37" s="389" t="s">
        <v>207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42732</v>
      </c>
      <c r="X37" s="10">
        <v>37.69</v>
      </c>
      <c r="Y37" s="10">
        <v>37.79</v>
      </c>
      <c r="Z37" s="10">
        <v>36.9</v>
      </c>
      <c r="AA37" s="10">
        <v>37.21</v>
      </c>
      <c r="AB37" s="95">
        <v>5514800</v>
      </c>
      <c r="AC37" s="10">
        <v>37.21</v>
      </c>
      <c r="AD37" s="2">
        <f t="shared" si="0"/>
        <v>0.89000000000000057</v>
      </c>
      <c r="AE37" s="138">
        <f t="shared" si="1"/>
        <v>-9.8456625864821179E-3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42731</v>
      </c>
      <c r="X38" s="10">
        <v>37.479999999999997</v>
      </c>
      <c r="Y38" s="10">
        <v>38.24</v>
      </c>
      <c r="Z38" s="10">
        <v>37.46</v>
      </c>
      <c r="AA38" s="10">
        <v>37.58</v>
      </c>
      <c r="AB38" s="95">
        <v>3860100</v>
      </c>
      <c r="AC38" s="10">
        <v>37.58</v>
      </c>
      <c r="AD38" s="2">
        <f t="shared" si="0"/>
        <v>0.78000000000000114</v>
      </c>
      <c r="AE38" s="138">
        <f t="shared" si="1"/>
        <v>2.1333333333333204E-3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42727</v>
      </c>
      <c r="X39" s="10">
        <v>37.26</v>
      </c>
      <c r="Y39" s="10">
        <v>37.549999999999997</v>
      </c>
      <c r="Z39" s="10">
        <v>37.200000000000003</v>
      </c>
      <c r="AA39" s="10">
        <v>37.5</v>
      </c>
      <c r="AB39" s="95">
        <v>2077700</v>
      </c>
      <c r="AC39" s="10">
        <v>37.5</v>
      </c>
      <c r="AD39" s="2">
        <f t="shared" si="0"/>
        <v>0.34999999999999432</v>
      </c>
      <c r="AE39" s="138">
        <f t="shared" si="1"/>
        <v>5.0924685071025433E-3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42726</v>
      </c>
      <c r="X40" s="10">
        <v>37.39</v>
      </c>
      <c r="Y40" s="10">
        <v>37.81</v>
      </c>
      <c r="Z40" s="10">
        <v>37.130000000000003</v>
      </c>
      <c r="AA40" s="10">
        <v>37.31</v>
      </c>
      <c r="AB40" s="95">
        <v>3122900</v>
      </c>
      <c r="AC40" s="10">
        <v>37.31</v>
      </c>
      <c r="AD40" s="2">
        <f t="shared" si="0"/>
        <v>0.67999999999999972</v>
      </c>
      <c r="AE40" s="138">
        <f t="shared" si="1"/>
        <v>-5.5970149253731227E-3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42725</v>
      </c>
      <c r="X41" s="10">
        <v>37.4</v>
      </c>
      <c r="Y41" s="10">
        <v>37.89</v>
      </c>
      <c r="Z41" s="10">
        <v>37.049999999999997</v>
      </c>
      <c r="AA41" s="10">
        <v>37.520000000000003</v>
      </c>
      <c r="AB41" s="95">
        <v>4093000</v>
      </c>
      <c r="AC41" s="10">
        <v>37.520000000000003</v>
      </c>
      <c r="AD41" s="2">
        <f t="shared" si="0"/>
        <v>0.84000000000000341</v>
      </c>
      <c r="AE41" s="138">
        <f t="shared" si="1"/>
        <v>6.1678734245107503E-3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4" t="s">
        <v>78</v>
      </c>
      <c r="P42" s="644"/>
      <c r="T42" s="112" t="s">
        <v>113</v>
      </c>
      <c r="U42" s="9"/>
      <c r="W42" s="133">
        <v>42724</v>
      </c>
      <c r="X42" s="10">
        <v>37.56</v>
      </c>
      <c r="Y42" s="10">
        <v>37.83</v>
      </c>
      <c r="Z42" s="10">
        <v>37.14</v>
      </c>
      <c r="AA42" s="10">
        <v>37.29</v>
      </c>
      <c r="AB42" s="95">
        <v>2479900</v>
      </c>
      <c r="AC42" s="10">
        <v>37.29</v>
      </c>
      <c r="AD42" s="2">
        <f t="shared" si="0"/>
        <v>0.68999999999999773</v>
      </c>
      <c r="AE42" s="138">
        <f t="shared" si="1"/>
        <v>-5.3347559349160578E-3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46.255000000000003</v>
      </c>
      <c r="Q43" s="2"/>
      <c r="T43" s="139" t="s">
        <v>98</v>
      </c>
      <c r="U43" s="366">
        <v>42</v>
      </c>
      <c r="W43" s="133">
        <v>42723</v>
      </c>
      <c r="X43" s="10">
        <v>37.630000000000003</v>
      </c>
      <c r="Y43" s="10">
        <v>38.29</v>
      </c>
      <c r="Z43" s="10">
        <v>37.380000000000003</v>
      </c>
      <c r="AA43" s="10">
        <v>37.49</v>
      </c>
      <c r="AB43" s="95">
        <v>2723600</v>
      </c>
      <c r="AC43" s="10">
        <v>37.49</v>
      </c>
      <c r="AD43" s="2">
        <f t="shared" si="0"/>
        <v>0.90999999999999659</v>
      </c>
      <c r="AE43" s="138">
        <f t="shared" si="1"/>
        <v>-8.7255420412479801E-3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45.834499999999998</v>
      </c>
      <c r="Q44" s="2"/>
      <c r="T44" s="108" t="s">
        <v>99</v>
      </c>
      <c r="U44" s="367">
        <v>41.86</v>
      </c>
      <c r="W44" s="133">
        <v>42720</v>
      </c>
      <c r="X44" s="10">
        <v>38.090000000000003</v>
      </c>
      <c r="Y44" s="10">
        <v>38.229999999999997</v>
      </c>
      <c r="Z44" s="10">
        <v>37.630000000000003</v>
      </c>
      <c r="AA44" s="10">
        <v>37.82</v>
      </c>
      <c r="AB44" s="95">
        <v>6506700</v>
      </c>
      <c r="AC44" s="10">
        <v>37.82</v>
      </c>
      <c r="AD44" s="2">
        <f t="shared" si="0"/>
        <v>0.59999999999999432</v>
      </c>
      <c r="AE44" s="138">
        <f t="shared" si="1"/>
        <v>1.5889830508475367E-3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45.414000000000001</v>
      </c>
      <c r="Q45" s="2"/>
      <c r="T45" s="108" t="s">
        <v>100</v>
      </c>
      <c r="U45" s="367" t="s">
        <v>534</v>
      </c>
      <c r="W45" s="133">
        <v>42719</v>
      </c>
      <c r="X45" s="10">
        <v>37.64</v>
      </c>
      <c r="Y45" s="10">
        <v>38.1</v>
      </c>
      <c r="Z45" s="10">
        <v>37.32</v>
      </c>
      <c r="AA45" s="10">
        <v>37.76</v>
      </c>
      <c r="AB45" s="95">
        <v>4589800</v>
      </c>
      <c r="AC45" s="10">
        <v>37.76</v>
      </c>
      <c r="AD45" s="2">
        <f t="shared" si="0"/>
        <v>0.78000000000000114</v>
      </c>
      <c r="AE45" s="138">
        <f t="shared" si="1"/>
        <v>1.8572565667285268E-3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44.993499999999997</v>
      </c>
      <c r="Q46" s="2"/>
      <c r="T46" s="108" t="s">
        <v>101</v>
      </c>
      <c r="U46" s="367" t="s">
        <v>535</v>
      </c>
      <c r="W46" s="133">
        <v>42718</v>
      </c>
      <c r="X46" s="10">
        <v>38.15</v>
      </c>
      <c r="Y46" s="10">
        <v>38.17</v>
      </c>
      <c r="Z46" s="10">
        <v>37.130000000000003</v>
      </c>
      <c r="AA46" s="10">
        <v>37.69</v>
      </c>
      <c r="AB46" s="95">
        <v>5788500</v>
      </c>
      <c r="AC46" s="10">
        <v>37.69</v>
      </c>
      <c r="AD46" s="2">
        <f t="shared" si="0"/>
        <v>1.0399999999999991</v>
      </c>
      <c r="AE46" s="138">
        <f t="shared" si="1"/>
        <v>-1.5926892950391625E-2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44.573</v>
      </c>
      <c r="Q47" s="2"/>
      <c r="T47" s="108" t="s">
        <v>102</v>
      </c>
      <c r="U47" s="367">
        <v>49.56</v>
      </c>
      <c r="W47" s="133">
        <v>42717</v>
      </c>
      <c r="X47" s="10">
        <v>37.700000000000003</v>
      </c>
      <c r="Y47" s="10">
        <v>38.450000000000003</v>
      </c>
      <c r="Z47" s="10">
        <v>37.64</v>
      </c>
      <c r="AA47" s="10">
        <v>38.299999999999997</v>
      </c>
      <c r="AB47" s="95">
        <v>7002200</v>
      </c>
      <c r="AC47" s="10">
        <v>38.299999999999997</v>
      </c>
      <c r="AD47" s="2">
        <f t="shared" si="0"/>
        <v>0.81000000000000227</v>
      </c>
      <c r="AE47" s="138">
        <f t="shared" si="1"/>
        <v>3.1510907621868922E-2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44.152499999999996</v>
      </c>
      <c r="Q48" s="2"/>
      <c r="T48" s="108" t="s">
        <v>103</v>
      </c>
      <c r="U48" s="367">
        <v>1.59009</v>
      </c>
      <c r="W48" s="133">
        <v>42716</v>
      </c>
      <c r="X48" s="10">
        <v>36.69</v>
      </c>
      <c r="Y48" s="10">
        <v>37.299999999999997</v>
      </c>
      <c r="Z48" s="10">
        <v>36.35</v>
      </c>
      <c r="AA48" s="10">
        <v>37.130000000000003</v>
      </c>
      <c r="AB48" s="95">
        <v>4873500</v>
      </c>
      <c r="AC48" s="10">
        <v>37.130000000000003</v>
      </c>
      <c r="AD48" s="2">
        <f t="shared" si="0"/>
        <v>0.94999999999999574</v>
      </c>
      <c r="AE48" s="138">
        <f t="shared" si="1"/>
        <v>1.6981648863325205E-2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43.731999999999999</v>
      </c>
      <c r="Q49" s="2"/>
      <c r="T49" s="108" t="s">
        <v>104</v>
      </c>
      <c r="U49" s="367" t="s">
        <v>464</v>
      </c>
      <c r="W49" s="133">
        <v>42713</v>
      </c>
      <c r="X49" s="10">
        <v>36.08</v>
      </c>
      <c r="Y49" s="10">
        <v>37.15</v>
      </c>
      <c r="Z49" s="10">
        <v>36.07</v>
      </c>
      <c r="AA49" s="10">
        <v>36.51</v>
      </c>
      <c r="AB49" s="95">
        <v>6117200</v>
      </c>
      <c r="AC49" s="10">
        <v>36.51</v>
      </c>
      <c r="AD49" s="2">
        <f t="shared" si="0"/>
        <v>1.0799999999999983</v>
      </c>
      <c r="AE49" s="138">
        <f t="shared" si="1"/>
        <v>1.2479201331114798E-2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43.311499999999995</v>
      </c>
      <c r="Q50" s="2"/>
      <c r="T50" s="108"/>
      <c r="U50" s="367"/>
      <c r="W50" s="133">
        <v>42712</v>
      </c>
      <c r="X50" s="10">
        <v>34.5</v>
      </c>
      <c r="Y50" s="10">
        <v>36.08</v>
      </c>
      <c r="Z50" s="10">
        <v>34.24</v>
      </c>
      <c r="AA50" s="10">
        <v>36.06</v>
      </c>
      <c r="AB50" s="95">
        <v>9093500</v>
      </c>
      <c r="AC50" s="10">
        <v>36.06</v>
      </c>
      <c r="AD50" s="2">
        <f t="shared" si="0"/>
        <v>1.8399999999999963</v>
      </c>
      <c r="AE50" s="138">
        <f t="shared" si="1"/>
        <v>4.5217391304347876E-2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42.890999999999998</v>
      </c>
      <c r="Q51" s="2"/>
      <c r="T51" s="108" t="s">
        <v>105</v>
      </c>
      <c r="U51" s="367" t="s">
        <v>536</v>
      </c>
      <c r="W51" s="133">
        <v>42711</v>
      </c>
      <c r="X51" s="10">
        <v>35.520000000000003</v>
      </c>
      <c r="Y51" s="10">
        <v>35.520000000000003</v>
      </c>
      <c r="Z51" s="10">
        <v>33.79</v>
      </c>
      <c r="AA51" s="10">
        <v>34.5</v>
      </c>
      <c r="AB51" s="95">
        <v>11540100</v>
      </c>
      <c r="AC51" s="10">
        <v>34.5</v>
      </c>
      <c r="AD51" s="2">
        <f t="shared" si="0"/>
        <v>1.730000000000004</v>
      </c>
      <c r="AE51" s="138">
        <f t="shared" si="1"/>
        <v>-3.7925264919129953E-2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42.470499999999994</v>
      </c>
      <c r="Q52" s="2"/>
      <c r="T52" s="108" t="s">
        <v>106</v>
      </c>
      <c r="U52" s="367" t="s">
        <v>494</v>
      </c>
      <c r="W52" s="133">
        <v>42710</v>
      </c>
      <c r="X52" s="10">
        <v>35.450000000000003</v>
      </c>
      <c r="Y52" s="10">
        <v>36.020000000000003</v>
      </c>
      <c r="Z52" s="10">
        <v>34.909999999999997</v>
      </c>
      <c r="AA52" s="10">
        <v>35.86</v>
      </c>
      <c r="AB52" s="95">
        <v>5767300</v>
      </c>
      <c r="AC52" s="10">
        <v>35.86</v>
      </c>
      <c r="AD52" s="2">
        <f t="shared" si="0"/>
        <v>1.1100000000000065</v>
      </c>
      <c r="AE52" s="138">
        <f t="shared" si="1"/>
        <v>5.8906030855541136E-3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3">
        <v>1</v>
      </c>
      <c r="P53" s="83">
        <f t="shared" si="3"/>
        <v>42.05</v>
      </c>
      <c r="Q53" s="2"/>
      <c r="T53" s="108" t="s">
        <v>107</v>
      </c>
      <c r="U53" s="368">
        <v>6616387</v>
      </c>
      <c r="W53" s="133">
        <v>42709</v>
      </c>
      <c r="X53" s="10">
        <v>36.31</v>
      </c>
      <c r="Y53" s="10">
        <v>36.659999999999997</v>
      </c>
      <c r="Z53" s="10">
        <v>35.369999999999997</v>
      </c>
      <c r="AA53" s="10">
        <v>35.65</v>
      </c>
      <c r="AB53" s="95">
        <v>3522800</v>
      </c>
      <c r="AC53" s="10">
        <v>35.65</v>
      </c>
      <c r="AD53" s="2">
        <f t="shared" si="0"/>
        <v>1.2899999999999991</v>
      </c>
      <c r="AE53" s="138">
        <f t="shared" si="1"/>
        <v>-9.4470686301751927E-3</v>
      </c>
    </row>
    <row r="54" spans="1:31" x14ac:dyDescent="0.25">
      <c r="O54" s="83">
        <v>0.99</v>
      </c>
      <c r="P54" s="83">
        <f t="shared" si="3"/>
        <v>41.6295</v>
      </c>
      <c r="Q54" s="2"/>
      <c r="T54" s="108" t="s">
        <v>110</v>
      </c>
      <c r="U54" s="368">
        <v>5135210</v>
      </c>
      <c r="W54" s="133">
        <v>42706</v>
      </c>
      <c r="X54" s="10">
        <v>36.07</v>
      </c>
      <c r="Y54" s="10">
        <v>36.42</v>
      </c>
      <c r="Z54" s="10">
        <v>35.68</v>
      </c>
      <c r="AA54" s="10">
        <v>35.99</v>
      </c>
      <c r="AB54" s="95">
        <v>3538300</v>
      </c>
      <c r="AC54" s="10">
        <v>35.99</v>
      </c>
      <c r="AD54" s="2">
        <f t="shared" si="0"/>
        <v>0.74000000000000199</v>
      </c>
      <c r="AE54" s="138">
        <f t="shared" si="1"/>
        <v>-1.1101859561476468E-3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41.208999999999996</v>
      </c>
      <c r="Q55" s="2"/>
      <c r="T55" s="108" t="s">
        <v>108</v>
      </c>
      <c r="U55" s="367" t="s">
        <v>537</v>
      </c>
      <c r="W55" s="133">
        <v>42705</v>
      </c>
      <c r="X55" s="10">
        <v>36.619999999999997</v>
      </c>
      <c r="Y55" s="10">
        <v>37.159999999999997</v>
      </c>
      <c r="Z55" s="10">
        <v>35.92</v>
      </c>
      <c r="AA55" s="10">
        <v>36.03</v>
      </c>
      <c r="AB55" s="95">
        <v>5123500</v>
      </c>
      <c r="AC55" s="10">
        <v>36.03</v>
      </c>
      <c r="AD55" s="2">
        <f t="shared" si="0"/>
        <v>1.2399999999999949</v>
      </c>
      <c r="AE55" s="138">
        <f t="shared" si="1"/>
        <v>-1.5842665938268219E-2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40.788499999999999</v>
      </c>
      <c r="T56" s="108" t="s">
        <v>111</v>
      </c>
      <c r="U56" s="367">
        <v>84.27</v>
      </c>
      <c r="W56" s="133">
        <v>42704</v>
      </c>
      <c r="X56" s="10">
        <v>36.03</v>
      </c>
      <c r="Y56" s="10">
        <v>36.72</v>
      </c>
      <c r="Z56" s="10">
        <v>35.69</v>
      </c>
      <c r="AA56" s="10">
        <v>36.61</v>
      </c>
      <c r="AB56" s="95">
        <v>5522900</v>
      </c>
      <c r="AC56" s="10">
        <v>36.61</v>
      </c>
      <c r="AD56" s="2">
        <f t="shared" si="0"/>
        <v>1.0300000000000011</v>
      </c>
      <c r="AE56" s="138">
        <f t="shared" si="1"/>
        <v>1.5252357182473641E-2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40.367999999999995</v>
      </c>
      <c r="T57" s="108" t="s">
        <v>112</v>
      </c>
      <c r="U57" s="367">
        <v>0.5</v>
      </c>
      <c r="W57" s="133">
        <v>42703</v>
      </c>
      <c r="X57" s="10">
        <v>36.76</v>
      </c>
      <c r="Y57" s="10">
        <v>37</v>
      </c>
      <c r="Z57" s="10">
        <v>35.950000000000003</v>
      </c>
      <c r="AA57" s="10">
        <v>36.06</v>
      </c>
      <c r="AB57" s="95">
        <v>3666500</v>
      </c>
      <c r="AC57" s="10">
        <v>36.06</v>
      </c>
      <c r="AD57" s="2">
        <f t="shared" si="0"/>
        <v>1.0499999999999972</v>
      </c>
      <c r="AE57" s="138">
        <f t="shared" si="1"/>
        <v>-1.8508437670114342E-2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39.947499999999998</v>
      </c>
      <c r="T58" s="108" t="s">
        <v>109</v>
      </c>
      <c r="U58" s="367" t="s">
        <v>123</v>
      </c>
      <c r="W58" s="133">
        <v>42702</v>
      </c>
      <c r="X58" s="10">
        <v>36.72</v>
      </c>
      <c r="Y58" s="10">
        <v>37.15</v>
      </c>
      <c r="Z58" s="10">
        <v>36.67</v>
      </c>
      <c r="AA58" s="10">
        <v>36.74</v>
      </c>
      <c r="AB58" s="95">
        <v>3515200</v>
      </c>
      <c r="AC58" s="10">
        <v>36.74</v>
      </c>
      <c r="AD58" s="2">
        <f t="shared" si="0"/>
        <v>0.47999999999999687</v>
      </c>
      <c r="AE58" s="138">
        <f t="shared" si="1"/>
        <v>1.6357688113413094E-3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39.526999999999994</v>
      </c>
      <c r="W59" s="133">
        <v>42699</v>
      </c>
      <c r="X59" s="10">
        <v>36.93</v>
      </c>
      <c r="Y59" s="10">
        <v>37.04</v>
      </c>
      <c r="Z59" s="10">
        <v>36.58</v>
      </c>
      <c r="AA59" s="10">
        <v>36.68</v>
      </c>
      <c r="AB59" s="95">
        <v>1303700</v>
      </c>
      <c r="AC59" s="10">
        <v>36.68</v>
      </c>
      <c r="AD59" s="2">
        <f t="shared" si="0"/>
        <v>0.46000000000000085</v>
      </c>
      <c r="AE59" s="138">
        <f t="shared" si="1"/>
        <v>-4.6132971506106513E-3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39.106499999999997</v>
      </c>
      <c r="W60" s="133">
        <v>42697</v>
      </c>
      <c r="X60" s="10">
        <v>35.909999999999997</v>
      </c>
      <c r="Y60" s="10">
        <v>36.9</v>
      </c>
      <c r="Z60" s="10">
        <v>35.26</v>
      </c>
      <c r="AA60" s="10">
        <v>36.85</v>
      </c>
      <c r="AB60" s="95">
        <v>4267800</v>
      </c>
      <c r="AC60" s="10">
        <v>36.85</v>
      </c>
      <c r="AD60" s="2">
        <f t="shared" si="0"/>
        <v>1.6400000000000006</v>
      </c>
      <c r="AE60" s="138">
        <f t="shared" si="1"/>
        <v>1.4592511013215903E-2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38.686</v>
      </c>
      <c r="W61" s="133">
        <v>42696</v>
      </c>
      <c r="X61" s="10">
        <v>36.619999999999997</v>
      </c>
      <c r="Y61" s="10">
        <v>36.94</v>
      </c>
      <c r="Z61" s="10">
        <v>35.9</v>
      </c>
      <c r="AA61" s="10">
        <v>36.32</v>
      </c>
      <c r="AB61" s="95">
        <v>3484400</v>
      </c>
      <c r="AC61" s="10">
        <v>36.32</v>
      </c>
      <c r="AD61" s="2">
        <f t="shared" si="0"/>
        <v>1.0399999999999991</v>
      </c>
      <c r="AE61" s="138">
        <f t="shared" si="1"/>
        <v>-9.8146128680479672E-3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38.265499999999996</v>
      </c>
      <c r="W62" s="133">
        <v>42695</v>
      </c>
      <c r="X62" s="10">
        <v>36.53</v>
      </c>
      <c r="Y62" s="10">
        <v>37.11</v>
      </c>
      <c r="Z62" s="10">
        <v>36.42</v>
      </c>
      <c r="AA62" s="10">
        <v>36.68</v>
      </c>
      <c r="AB62" s="95">
        <v>3698000</v>
      </c>
      <c r="AC62" s="10">
        <v>36.68</v>
      </c>
      <c r="AD62" s="2">
        <f t="shared" si="0"/>
        <v>0.68999999999999773</v>
      </c>
      <c r="AE62" s="138">
        <f t="shared" si="1"/>
        <v>5.7581573896352545E-3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37.844999999999999</v>
      </c>
      <c r="W63" s="133">
        <v>42692</v>
      </c>
      <c r="X63" s="10">
        <v>37.450000000000003</v>
      </c>
      <c r="Y63" s="10">
        <v>37.590000000000003</v>
      </c>
      <c r="Z63" s="10">
        <v>36.409999999999997</v>
      </c>
      <c r="AA63" s="10">
        <v>36.47</v>
      </c>
      <c r="AB63" s="95">
        <v>6012100</v>
      </c>
      <c r="AC63" s="10">
        <v>36.47</v>
      </c>
      <c r="AD63" s="2">
        <f t="shared" si="0"/>
        <v>1.1800000000000068</v>
      </c>
      <c r="AE63" s="138">
        <f t="shared" si="1"/>
        <v>-2.9020234291799896E-2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42691</v>
      </c>
      <c r="X64" s="10">
        <v>38.08</v>
      </c>
      <c r="Y64" s="10">
        <v>38.130000000000003</v>
      </c>
      <c r="Z64" s="10">
        <v>37</v>
      </c>
      <c r="AA64" s="10">
        <v>37.56</v>
      </c>
      <c r="AB64" s="95">
        <v>5437700</v>
      </c>
      <c r="AC64" s="10">
        <v>37.56</v>
      </c>
      <c r="AD64" s="2">
        <f t="shared" si="0"/>
        <v>1.1300000000000026</v>
      </c>
      <c r="AE64" s="138">
        <f t="shared" si="1"/>
        <v>-8.9709762532980131E-3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42690</v>
      </c>
      <c r="X65" s="10">
        <v>38.5</v>
      </c>
      <c r="Y65" s="10">
        <v>38.6</v>
      </c>
      <c r="Z65" s="10">
        <v>37.700000000000003</v>
      </c>
      <c r="AA65" s="10">
        <v>37.9</v>
      </c>
      <c r="AB65" s="95">
        <v>4728500</v>
      </c>
      <c r="AC65" s="10">
        <v>37.9</v>
      </c>
      <c r="AD65" s="2">
        <f t="shared" si="0"/>
        <v>0.89999999999999858</v>
      </c>
      <c r="AE65" s="138">
        <f t="shared" si="1"/>
        <v>-1.9658561821003562E-2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42689</v>
      </c>
      <c r="X66" s="10">
        <v>38</v>
      </c>
      <c r="Y66" s="10">
        <v>38.78</v>
      </c>
      <c r="Z66" s="10">
        <v>37.4</v>
      </c>
      <c r="AA66" s="10">
        <v>38.659999999999997</v>
      </c>
      <c r="AB66" s="95">
        <v>5328100</v>
      </c>
      <c r="AC66" s="10">
        <v>38.659999999999997</v>
      </c>
      <c r="AD66" s="2">
        <f t="shared" si="0"/>
        <v>1.3800000000000026</v>
      </c>
      <c r="AE66" s="138">
        <f t="shared" si="1"/>
        <v>5.7232049947970598E-3</v>
      </c>
    </row>
    <row r="67" spans="2:31" x14ac:dyDescent="0.25">
      <c r="W67" s="133">
        <v>42688</v>
      </c>
      <c r="X67" s="10">
        <v>37.56</v>
      </c>
      <c r="Y67" s="10">
        <v>38.53</v>
      </c>
      <c r="Z67" s="10">
        <v>37.56</v>
      </c>
      <c r="AA67" s="10">
        <v>38.44</v>
      </c>
      <c r="AB67" s="95">
        <v>4951500</v>
      </c>
      <c r="AC67" s="10">
        <v>38.44</v>
      </c>
      <c r="AD67" s="2">
        <f>Y67-Z67</f>
        <v>0.96999999999999886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7" priority="25">
      <formula>N19&gt;0</formula>
    </cfRule>
    <cfRule type="expression" dxfId="10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5" priority="19">
      <formula>F21&gt;0</formula>
    </cfRule>
    <cfRule type="expression" dxfId="1044" priority="20">
      <formula>F21&lt;0</formula>
    </cfRule>
  </conditionalFormatting>
  <conditionalFormatting sqref="H21:H31">
    <cfRule type="expression" dxfId="1043" priority="17">
      <formula>H21&gt;0</formula>
    </cfRule>
    <cfRule type="expression" dxfId="1042" priority="18">
      <formula>H21&lt;0</formula>
    </cfRule>
  </conditionalFormatting>
  <conditionalFormatting sqref="I21:I31">
    <cfRule type="expression" dxfId="1041" priority="15">
      <formula>I21&gt;0</formula>
    </cfRule>
    <cfRule type="expression" dxfId="1040" priority="16">
      <formula>I21&lt;0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Q7">
    <cfRule type="expression" dxfId="1037" priority="9">
      <formula>Q7&gt;0</formula>
    </cfRule>
    <cfRule type="expression" dxfId="1036" priority="10">
      <formula>Q7&lt;0</formula>
    </cfRule>
  </conditionalFormatting>
  <conditionalFormatting sqref="F56:F66">
    <cfRule type="expression" dxfId="1035" priority="5">
      <formula>F56&gt;0</formula>
    </cfRule>
    <cfRule type="expression" dxfId="1034" priority="6">
      <formula>F56&lt;0</formula>
    </cfRule>
  </conditionalFormatting>
  <conditionalFormatting sqref="H56:H66">
    <cfRule type="expression" dxfId="1033" priority="3">
      <formula>H56&gt;0</formula>
    </cfRule>
    <cfRule type="expression" dxfId="1032" priority="4">
      <formula>H56&lt;0</formula>
    </cfRule>
  </conditionalFormatting>
  <conditionalFormatting sqref="I56:I66">
    <cfRule type="expression" dxfId="1031" priority="1">
      <formula>I56&gt;0</formula>
    </cfRule>
    <cfRule type="expression" dxfId="10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253</v>
      </c>
      <c r="W2" s="133">
        <v>42783</v>
      </c>
      <c r="X2" s="10">
        <v>73.400000000000006</v>
      </c>
      <c r="Y2" s="10">
        <v>74.78</v>
      </c>
      <c r="Z2" s="10">
        <v>72.86</v>
      </c>
      <c r="AA2" s="10">
        <v>73.91</v>
      </c>
      <c r="AB2" s="95">
        <v>909600</v>
      </c>
      <c r="AC2" s="10">
        <v>73.91</v>
      </c>
      <c r="AD2" s="2">
        <f>Y2-Z2</f>
        <v>1.9200000000000017</v>
      </c>
      <c r="AE2" s="138">
        <f>AC2/AC3-1</f>
        <v>5.8519324986390231E-3</v>
      </c>
    </row>
    <row r="3" spans="1:40" x14ac:dyDescent="0.25">
      <c r="A3" s="23" t="s">
        <v>71</v>
      </c>
      <c r="B3" s="36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42782</v>
      </c>
      <c r="X3" s="10">
        <v>75.099999999999994</v>
      </c>
      <c r="Y3" s="10">
        <v>75.78</v>
      </c>
      <c r="Z3" s="10">
        <v>73.33</v>
      </c>
      <c r="AA3" s="10">
        <v>73.48</v>
      </c>
      <c r="AB3" s="95">
        <v>874300</v>
      </c>
      <c r="AC3" s="10">
        <v>73.48</v>
      </c>
      <c r="AD3" s="2">
        <f t="shared" ref="AD3:AD66" si="1">Y3-Z3</f>
        <v>2.4500000000000028</v>
      </c>
      <c r="AE3" s="138">
        <f t="shared" ref="AE3:AE66" si="2">AC3/AC4-1</f>
        <v>-2.6110006626905213E-2</v>
      </c>
      <c r="AG3" s="1"/>
      <c r="AK3" s="234"/>
      <c r="AN3" s="234"/>
    </row>
    <row r="4" spans="1:40" x14ac:dyDescent="0.25">
      <c r="B4" s="36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73.91</v>
      </c>
      <c r="R4" s="523">
        <v>5.8999999999999999E-3</v>
      </c>
      <c r="T4" s="1"/>
      <c r="W4" s="133">
        <v>42781</v>
      </c>
      <c r="X4" s="10">
        <v>74.63</v>
      </c>
      <c r="Y4" s="10">
        <v>75.7</v>
      </c>
      <c r="Z4" s="10">
        <v>74</v>
      </c>
      <c r="AA4" s="10">
        <v>75.45</v>
      </c>
      <c r="AB4" s="95">
        <v>890200</v>
      </c>
      <c r="AC4" s="10">
        <v>75.45</v>
      </c>
      <c r="AD4" s="2">
        <f t="shared" si="1"/>
        <v>1.7000000000000028</v>
      </c>
      <c r="AE4" s="138">
        <f t="shared" si="2"/>
        <v>1.1123023318145187E-2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9238.75</v>
      </c>
      <c r="T5" s="1"/>
      <c r="W5" s="133">
        <v>42780</v>
      </c>
      <c r="X5" s="10">
        <v>73</v>
      </c>
      <c r="Y5" s="10">
        <v>75.47</v>
      </c>
      <c r="Z5" s="10">
        <v>73</v>
      </c>
      <c r="AA5" s="10">
        <v>74.62</v>
      </c>
      <c r="AB5" s="95">
        <v>1018200</v>
      </c>
      <c r="AC5" s="10">
        <v>74.62</v>
      </c>
      <c r="AD5" s="2">
        <f t="shared" si="1"/>
        <v>2.4699999999999989</v>
      </c>
      <c r="AE5" s="138">
        <f t="shared" si="2"/>
        <v>2.0793433652530835E-2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42779</v>
      </c>
      <c r="X6" s="10">
        <v>73.5</v>
      </c>
      <c r="Y6" s="10">
        <v>73.69</v>
      </c>
      <c r="Z6" s="10">
        <v>72.5</v>
      </c>
      <c r="AA6" s="10">
        <v>73.099999999999994</v>
      </c>
      <c r="AB6" s="95">
        <v>890200</v>
      </c>
      <c r="AC6" s="10">
        <v>73.099999999999994</v>
      </c>
      <c r="AD6" s="2">
        <f t="shared" si="1"/>
        <v>1.1899999999999977</v>
      </c>
      <c r="AE6" s="138">
        <f t="shared" si="2"/>
        <v>2.8810536424748179E-3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248.5</v>
      </c>
      <c r="R7">
        <v>50</v>
      </c>
      <c r="W7" s="133">
        <v>42776</v>
      </c>
      <c r="X7" s="10">
        <v>73.739999999999995</v>
      </c>
      <c r="Y7" s="10">
        <v>74.069999999999993</v>
      </c>
      <c r="Z7" s="10">
        <v>72.150000000000006</v>
      </c>
      <c r="AA7" s="10">
        <v>72.89</v>
      </c>
      <c r="AB7" s="95">
        <v>1460500</v>
      </c>
      <c r="AC7" s="10">
        <v>72.89</v>
      </c>
      <c r="AD7" s="2">
        <f t="shared" si="1"/>
        <v>1.9199999999999875</v>
      </c>
      <c r="AE7" s="138">
        <f t="shared" si="2"/>
        <v>-9.9157837544145977E-3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183</v>
      </c>
      <c r="P8" s="34"/>
      <c r="Q8" s="2">
        <f>K18+M18-F18+Q2*Q4</f>
        <v>-427.45000000000073</v>
      </c>
      <c r="W8" s="133">
        <v>42775</v>
      </c>
      <c r="X8" s="10">
        <v>72.45</v>
      </c>
      <c r="Y8" s="10">
        <v>74.12</v>
      </c>
      <c r="Z8" s="10">
        <v>72.39</v>
      </c>
      <c r="AA8" s="10">
        <v>73.62</v>
      </c>
      <c r="AB8" s="95">
        <v>1873000</v>
      </c>
      <c r="AC8" s="10">
        <v>73.62</v>
      </c>
      <c r="AD8" s="2">
        <f t="shared" si="1"/>
        <v>1.730000000000004</v>
      </c>
      <c r="AE8" s="138">
        <f t="shared" si="2"/>
        <v>1.6149068322981464E-2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213</v>
      </c>
      <c r="Q9" s="138">
        <f>IF(Q2=0, 0, Q8/Q6)</f>
        <v>-4.4221100328981473E-2</v>
      </c>
      <c r="T9" s="158"/>
      <c r="W9" s="133">
        <v>42774</v>
      </c>
      <c r="X9" s="10">
        <v>71.8</v>
      </c>
      <c r="Y9" s="10">
        <v>72.62</v>
      </c>
      <c r="Z9" s="10">
        <v>70.790000000000006</v>
      </c>
      <c r="AA9" s="10">
        <v>72.45</v>
      </c>
      <c r="AB9" s="95">
        <v>1954000</v>
      </c>
      <c r="AC9" s="10">
        <v>72.45</v>
      </c>
      <c r="AD9" s="2">
        <f t="shared" si="1"/>
        <v>1.8299999999999983</v>
      </c>
      <c r="AE9" s="138">
        <f t="shared" si="2"/>
        <v>6.9492703266156308E-3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212</v>
      </c>
      <c r="P10" s="34"/>
      <c r="Q10" s="2">
        <f>M82</f>
        <v>675.95000000000073</v>
      </c>
      <c r="W10" s="133">
        <v>42773</v>
      </c>
      <c r="X10" s="10">
        <v>74.3</v>
      </c>
      <c r="Y10" s="10">
        <v>74.95</v>
      </c>
      <c r="Z10" s="10">
        <v>71.89</v>
      </c>
      <c r="AA10" s="10">
        <v>71.95</v>
      </c>
      <c r="AB10" s="95">
        <v>1984600</v>
      </c>
      <c r="AC10" s="10">
        <v>71.95</v>
      </c>
      <c r="AD10" s="2">
        <f t="shared" si="1"/>
        <v>3.0600000000000023</v>
      </c>
      <c r="AE10" s="138">
        <f t="shared" si="2"/>
        <v>-2.8490413178503871E-2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1.41E-2</v>
      </c>
      <c r="W11" s="133">
        <v>42772</v>
      </c>
      <c r="X11" s="10">
        <v>76.22</v>
      </c>
      <c r="Y11" s="10">
        <v>76.37</v>
      </c>
      <c r="Z11" s="10">
        <v>73.459999999999994</v>
      </c>
      <c r="AA11" s="10">
        <v>74.06</v>
      </c>
      <c r="AB11" s="95">
        <v>3229400</v>
      </c>
      <c r="AC11" s="10">
        <v>74.06</v>
      </c>
      <c r="AD11" s="2">
        <f t="shared" si="1"/>
        <v>2.9100000000000108</v>
      </c>
      <c r="AE11" s="138">
        <f t="shared" si="2"/>
        <v>-2.9357798165137505E-2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42769</v>
      </c>
      <c r="X12" s="10">
        <v>76.67</v>
      </c>
      <c r="Y12" s="10">
        <v>77.41</v>
      </c>
      <c r="Z12" s="10">
        <v>76.2</v>
      </c>
      <c r="AA12" s="10">
        <v>76.3</v>
      </c>
      <c r="AB12" s="95">
        <v>983200</v>
      </c>
      <c r="AC12" s="10">
        <v>76.3</v>
      </c>
      <c r="AD12" s="2">
        <f t="shared" si="1"/>
        <v>1.2099999999999937</v>
      </c>
      <c r="AE12" s="138">
        <f t="shared" si="2"/>
        <v>2.3646873357854314E-3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42768</v>
      </c>
      <c r="X13" s="10">
        <v>77.25</v>
      </c>
      <c r="Y13" s="10">
        <v>77.25</v>
      </c>
      <c r="Z13" s="10">
        <v>75.77</v>
      </c>
      <c r="AA13" s="10">
        <v>76.12</v>
      </c>
      <c r="AB13" s="95">
        <v>1204300</v>
      </c>
      <c r="AC13" s="10">
        <v>76.12</v>
      </c>
      <c r="AD13" s="2">
        <f t="shared" si="1"/>
        <v>1.480000000000004</v>
      </c>
      <c r="AE13" s="138">
        <f t="shared" si="2"/>
        <v>-1.155694065705748E-2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42767</v>
      </c>
      <c r="X14" s="10">
        <v>77.19</v>
      </c>
      <c r="Y14" s="10">
        <v>78.56</v>
      </c>
      <c r="Z14" s="10">
        <v>76.86</v>
      </c>
      <c r="AA14" s="10">
        <v>77.010000000000005</v>
      </c>
      <c r="AB14" s="95">
        <v>1510600</v>
      </c>
      <c r="AC14" s="10">
        <v>77.010000000000005</v>
      </c>
      <c r="AD14" s="2">
        <f t="shared" si="1"/>
        <v>1.7000000000000028</v>
      </c>
      <c r="AE14" s="138">
        <f t="shared" si="2"/>
        <v>-8.4974893781382121E-3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42766</v>
      </c>
      <c r="X15" s="10">
        <v>78.66</v>
      </c>
      <c r="Y15" s="10">
        <v>79.13</v>
      </c>
      <c r="Z15" s="10">
        <v>76.319999999999993</v>
      </c>
      <c r="AA15" s="10">
        <v>77.67</v>
      </c>
      <c r="AB15" s="95">
        <v>2117300</v>
      </c>
      <c r="AC15" s="10">
        <v>77.67</v>
      </c>
      <c r="AD15" s="2">
        <f t="shared" si="1"/>
        <v>2.8100000000000023</v>
      </c>
      <c r="AE15" s="138">
        <f t="shared" si="2"/>
        <v>-1.8822637695805944E-2</v>
      </c>
    </row>
    <row r="16" spans="1:40" x14ac:dyDescent="0.25">
      <c r="G16" s="1"/>
      <c r="H16" s="72"/>
      <c r="W16" s="133">
        <v>42765</v>
      </c>
      <c r="X16" s="10">
        <v>79.86</v>
      </c>
      <c r="Y16" s="10">
        <v>80.14</v>
      </c>
      <c r="Z16" s="10">
        <v>78.19</v>
      </c>
      <c r="AA16" s="10">
        <v>79.16</v>
      </c>
      <c r="AB16" s="95">
        <v>816500</v>
      </c>
      <c r="AC16" s="10">
        <v>79.16</v>
      </c>
      <c r="AD16" s="2">
        <f t="shared" si="1"/>
        <v>1.9500000000000028</v>
      </c>
      <c r="AE16" s="138">
        <f t="shared" si="2"/>
        <v>-1.0376297037129611E-2</v>
      </c>
    </row>
    <row r="17" spans="1:31" x14ac:dyDescent="0.25">
      <c r="G17" s="1"/>
      <c r="H17" s="72"/>
      <c r="W17" s="133">
        <v>42762</v>
      </c>
      <c r="X17" s="10">
        <v>81.94</v>
      </c>
      <c r="Y17" s="10">
        <v>81.94</v>
      </c>
      <c r="Z17" s="10">
        <v>79.930000000000007</v>
      </c>
      <c r="AA17" s="10">
        <v>79.989999999999995</v>
      </c>
      <c r="AB17" s="95">
        <v>785600</v>
      </c>
      <c r="AC17" s="10">
        <v>79.989999999999995</v>
      </c>
      <c r="AD17" s="2">
        <f t="shared" si="1"/>
        <v>2.0099999999999909</v>
      </c>
      <c r="AE17" s="138">
        <f t="shared" si="2"/>
        <v>-2.391702257474082E-2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42761</v>
      </c>
      <c r="X18" s="10">
        <v>83.13</v>
      </c>
      <c r="Y18" s="10">
        <v>83.69</v>
      </c>
      <c r="Z18" s="10">
        <v>81.91</v>
      </c>
      <c r="AA18" s="10">
        <v>81.95</v>
      </c>
      <c r="AB18" s="95">
        <v>618800</v>
      </c>
      <c r="AC18" s="10">
        <v>81.95</v>
      </c>
      <c r="AD18" s="2">
        <f t="shared" si="1"/>
        <v>1.7800000000000011</v>
      </c>
      <c r="AE18" s="138">
        <f t="shared" si="2"/>
        <v>-1.2412629549289012E-2</v>
      </c>
    </row>
    <row r="19" spans="1:31" ht="15.75" thickBot="1" x14ac:dyDescent="0.3">
      <c r="A19" s="355" t="s">
        <v>197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42760</v>
      </c>
      <c r="X19" s="10">
        <v>82.68</v>
      </c>
      <c r="Y19" s="10">
        <v>84.25</v>
      </c>
      <c r="Z19" s="10">
        <v>82.52</v>
      </c>
      <c r="AA19" s="10">
        <v>82.98</v>
      </c>
      <c r="AB19" s="95">
        <v>1190300</v>
      </c>
      <c r="AC19" s="10">
        <v>82.98</v>
      </c>
      <c r="AD19" s="2">
        <f t="shared" si="1"/>
        <v>1.730000000000004</v>
      </c>
      <c r="AE19" s="138" t="e">
        <f t="shared" si="2"/>
        <v>#DIV/0!</v>
      </c>
    </row>
    <row r="20" spans="1:31" x14ac:dyDescent="0.25">
      <c r="W20" s="133">
        <v>42760</v>
      </c>
      <c r="X20" s="10" t="s">
        <v>139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42759</v>
      </c>
      <c r="X21" s="10">
        <v>81.41</v>
      </c>
      <c r="Y21" s="10">
        <v>82.93</v>
      </c>
      <c r="Z21" s="10">
        <v>80.849999999999994</v>
      </c>
      <c r="AA21" s="10">
        <v>82.73</v>
      </c>
      <c r="AB21" s="95">
        <v>832700</v>
      </c>
      <c r="AC21" s="10">
        <v>82.47</v>
      </c>
      <c r="AD21" s="2">
        <f t="shared" si="1"/>
        <v>2.0800000000000125</v>
      </c>
      <c r="AE21" s="138">
        <f t="shared" si="2"/>
        <v>2.2439871063724359E-2</v>
      </c>
    </row>
    <row r="22" spans="1:31" x14ac:dyDescent="0.25">
      <c r="W22" s="133">
        <v>42758</v>
      </c>
      <c r="X22" s="10">
        <v>80.52</v>
      </c>
      <c r="Y22" s="10">
        <v>81.03</v>
      </c>
      <c r="Z22" s="10">
        <v>80.02</v>
      </c>
      <c r="AA22" s="10">
        <v>80.91</v>
      </c>
      <c r="AB22" s="95">
        <v>726700</v>
      </c>
      <c r="AC22" s="10">
        <v>80.66</v>
      </c>
      <c r="AD22" s="2">
        <f t="shared" si="1"/>
        <v>1.0100000000000051</v>
      </c>
      <c r="AE22" s="138">
        <f t="shared" si="2"/>
        <v>2.3611283708213637E-3</v>
      </c>
    </row>
    <row r="23" spans="1:31" x14ac:dyDescent="0.25">
      <c r="W23" s="133">
        <v>42755</v>
      </c>
      <c r="X23" s="10">
        <v>81.05</v>
      </c>
      <c r="Y23" s="10">
        <v>81.95</v>
      </c>
      <c r="Z23" s="10">
        <v>80.28</v>
      </c>
      <c r="AA23" s="10">
        <v>80.72</v>
      </c>
      <c r="AB23" s="95">
        <v>840800</v>
      </c>
      <c r="AC23" s="10">
        <v>80.47</v>
      </c>
      <c r="AD23" s="2">
        <f t="shared" si="1"/>
        <v>1.6700000000000017</v>
      </c>
      <c r="AE23" s="138">
        <f t="shared" si="2"/>
        <v>-6.2096373571784991E-4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42754</v>
      </c>
      <c r="X24" s="10">
        <v>81.97</v>
      </c>
      <c r="Y24" s="10">
        <v>82.46</v>
      </c>
      <c r="Z24" s="10">
        <v>80.349999999999994</v>
      </c>
      <c r="AA24" s="10">
        <v>80.77</v>
      </c>
      <c r="AB24" s="95">
        <v>742800</v>
      </c>
      <c r="AC24" s="10">
        <v>80.52</v>
      </c>
      <c r="AD24" s="2">
        <f t="shared" si="1"/>
        <v>2.1099999999999994</v>
      </c>
      <c r="AE24" s="138">
        <f t="shared" si="2"/>
        <v>-1.5286779992662369E-2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1">
        <f t="shared" ref="H25:H32" si="6">(E25-D25)/D25</f>
        <v>3.5325754797701996E-2</v>
      </c>
      <c r="I25" s="10"/>
      <c r="W25" s="133">
        <v>42753</v>
      </c>
      <c r="X25" s="10">
        <v>81.23</v>
      </c>
      <c r="Y25" s="10">
        <v>82.06</v>
      </c>
      <c r="Z25" s="10">
        <v>79.66</v>
      </c>
      <c r="AA25" s="10">
        <v>82.03</v>
      </c>
      <c r="AB25" s="95">
        <v>1327200</v>
      </c>
      <c r="AC25" s="10">
        <v>81.77</v>
      </c>
      <c r="AD25" s="2">
        <f t="shared" si="1"/>
        <v>2.4000000000000057</v>
      </c>
      <c r="AE25" s="138">
        <f t="shared" si="2"/>
        <v>1.0878971442700003E-2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1">
        <f t="shared" si="6"/>
        <v>-3.8229128129239395E-3</v>
      </c>
      <c r="I26" s="10"/>
      <c r="W26" s="133">
        <v>42752</v>
      </c>
      <c r="X26" s="10">
        <v>80.680000000000007</v>
      </c>
      <c r="Y26" s="10">
        <v>83.17</v>
      </c>
      <c r="Z26" s="10">
        <v>80.52</v>
      </c>
      <c r="AA26" s="10">
        <v>81.150000000000006</v>
      </c>
      <c r="AB26" s="95">
        <v>1635300</v>
      </c>
      <c r="AC26" s="10">
        <v>80.89</v>
      </c>
      <c r="AD26" s="2">
        <f t="shared" si="1"/>
        <v>2.6500000000000057</v>
      </c>
      <c r="AE26" s="138">
        <f t="shared" si="2"/>
        <v>4.4703837079349551E-3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1">
        <f t="shared" si="6"/>
        <v>1.5841399271731272E-2</v>
      </c>
      <c r="I27" s="10"/>
      <c r="W27" s="133">
        <v>42748</v>
      </c>
      <c r="X27" s="10">
        <v>84.8</v>
      </c>
      <c r="Y27" s="10">
        <v>85.3</v>
      </c>
      <c r="Z27" s="10">
        <v>79.959999999999994</v>
      </c>
      <c r="AA27" s="10">
        <v>80.78</v>
      </c>
      <c r="AB27" s="95">
        <v>3152000</v>
      </c>
      <c r="AC27" s="10">
        <v>80.53</v>
      </c>
      <c r="AD27" s="2">
        <f t="shared" si="1"/>
        <v>5.3400000000000034</v>
      </c>
      <c r="AE27" s="138">
        <f t="shared" si="2"/>
        <v>-4.2335592817219658E-2</v>
      </c>
    </row>
    <row r="28" spans="1:31" x14ac:dyDescent="0.25">
      <c r="A28" t="s">
        <v>400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1">
        <f t="shared" si="6"/>
        <v>1.3761638502831674E-3</v>
      </c>
      <c r="I28" s="10"/>
      <c r="W28" s="133">
        <v>42747</v>
      </c>
      <c r="X28" s="10">
        <v>84.13</v>
      </c>
      <c r="Y28" s="10">
        <v>86.35</v>
      </c>
      <c r="Z28" s="10">
        <v>83.53</v>
      </c>
      <c r="AA28" s="10">
        <v>84.36</v>
      </c>
      <c r="AB28" s="95">
        <v>3726800</v>
      </c>
      <c r="AC28" s="10">
        <v>84.09</v>
      </c>
      <c r="AD28" s="2">
        <f t="shared" si="1"/>
        <v>2.8199999999999932</v>
      </c>
      <c r="AE28" s="138">
        <f t="shared" si="2"/>
        <v>-4.0270046192112385E-3</v>
      </c>
    </row>
    <row r="29" spans="1:31" x14ac:dyDescent="0.25">
      <c r="A29" t="s">
        <v>400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1">
        <f t="shared" si="6"/>
        <v>2.8775462130698346E-2</v>
      </c>
      <c r="I29" s="10"/>
      <c r="W29" s="133">
        <v>42746</v>
      </c>
      <c r="X29" s="10">
        <v>81.650000000000006</v>
      </c>
      <c r="Y29" s="10">
        <v>85.3</v>
      </c>
      <c r="Z29" s="10">
        <v>81.5</v>
      </c>
      <c r="AA29" s="10">
        <v>84.7</v>
      </c>
      <c r="AB29" s="95">
        <v>4111200</v>
      </c>
      <c r="AC29" s="10">
        <v>84.43</v>
      </c>
      <c r="AD29" s="2">
        <f t="shared" si="1"/>
        <v>3.7999999999999972</v>
      </c>
      <c r="AE29" s="138">
        <f t="shared" si="2"/>
        <v>-3.1655006308062728E-2</v>
      </c>
    </row>
    <row r="30" spans="1:31" x14ac:dyDescent="0.25">
      <c r="A30" t="s">
        <v>446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1">
        <f t="shared" si="6"/>
        <v>-2.2272351342471561E-2</v>
      </c>
      <c r="I30" s="10"/>
      <c r="W30" s="133">
        <v>42745</v>
      </c>
      <c r="X30" s="10">
        <v>85.96</v>
      </c>
      <c r="Y30" s="10">
        <v>87.99</v>
      </c>
      <c r="Z30" s="10">
        <v>85.67</v>
      </c>
      <c r="AA30" s="10">
        <v>87.46</v>
      </c>
      <c r="AB30" s="95">
        <v>1121900</v>
      </c>
      <c r="AC30" s="10">
        <v>87.19</v>
      </c>
      <c r="AD30" s="2">
        <f t="shared" si="1"/>
        <v>2.3199999999999932</v>
      </c>
      <c r="AE30" s="138">
        <f t="shared" si="2"/>
        <v>1.5608619685498093E-2</v>
      </c>
    </row>
    <row r="31" spans="1:31" x14ac:dyDescent="0.25">
      <c r="A31" t="s">
        <v>392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1">
        <f t="shared" si="6"/>
        <v>-5.5260740891927666E-2</v>
      </c>
      <c r="I31" s="10"/>
      <c r="W31" s="133">
        <v>42744</v>
      </c>
      <c r="X31" s="10">
        <v>87.84</v>
      </c>
      <c r="Y31" s="10">
        <v>88.1</v>
      </c>
      <c r="Z31" s="10">
        <v>85.25</v>
      </c>
      <c r="AA31" s="10">
        <v>86.12</v>
      </c>
      <c r="AB31" s="95">
        <v>1303100</v>
      </c>
      <c r="AC31" s="10">
        <v>85.85</v>
      </c>
      <c r="AD31" s="2">
        <f t="shared" si="1"/>
        <v>2.8499999999999943</v>
      </c>
      <c r="AE31" s="138">
        <f t="shared" si="2"/>
        <v>-2.3766204230156962E-2</v>
      </c>
    </row>
    <row r="32" spans="1:31" x14ac:dyDescent="0.25">
      <c r="A32" t="s">
        <v>479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1">
        <f t="shared" si="6"/>
        <v>-6.9567151517659423E-2</v>
      </c>
      <c r="I32" s="10"/>
      <c r="W32" s="133">
        <v>42741</v>
      </c>
      <c r="X32" s="10">
        <v>88.01</v>
      </c>
      <c r="Y32" s="10">
        <v>88.53</v>
      </c>
      <c r="Z32" s="10">
        <v>87.12</v>
      </c>
      <c r="AA32" s="10">
        <v>88.22</v>
      </c>
      <c r="AB32" s="95">
        <v>1135800</v>
      </c>
      <c r="AC32" s="10">
        <v>87.94</v>
      </c>
      <c r="AD32" s="2">
        <f t="shared" si="1"/>
        <v>1.4099999999999966</v>
      </c>
      <c r="AE32" s="138">
        <f t="shared" si="2"/>
        <v>2.8509522180408808E-3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42740</v>
      </c>
      <c r="X33" s="10">
        <v>94.45</v>
      </c>
      <c r="Y33" s="10">
        <v>94.45</v>
      </c>
      <c r="Z33" s="10">
        <v>87.33</v>
      </c>
      <c r="AA33" s="10">
        <v>87.97</v>
      </c>
      <c r="AB33" s="95">
        <v>2754600</v>
      </c>
      <c r="AC33" s="10">
        <v>87.69</v>
      </c>
      <c r="AD33" s="2">
        <f t="shared" si="1"/>
        <v>7.1200000000000045</v>
      </c>
      <c r="AE33" s="138">
        <f t="shared" si="2"/>
        <v>-8.0142662330850767E-2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42739</v>
      </c>
      <c r="X34" s="10">
        <v>95.37</v>
      </c>
      <c r="Y34" s="10">
        <v>96.39</v>
      </c>
      <c r="Z34" s="10">
        <v>95.09</v>
      </c>
      <c r="AA34" s="10">
        <v>95.63</v>
      </c>
      <c r="AB34" s="95">
        <v>1050000</v>
      </c>
      <c r="AC34" s="10">
        <v>95.33</v>
      </c>
      <c r="AD34" s="2">
        <f t="shared" si="1"/>
        <v>1.2999999999999972</v>
      </c>
      <c r="AE34" s="138">
        <f t="shared" si="2"/>
        <v>7.2907861369400084E-3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42738</v>
      </c>
      <c r="X35" s="10">
        <v>94.79</v>
      </c>
      <c r="Y35" s="10">
        <v>95.92</v>
      </c>
      <c r="Z35" s="10">
        <v>93.97</v>
      </c>
      <c r="AA35" s="10">
        <v>94.94</v>
      </c>
      <c r="AB35" s="95">
        <v>1337700</v>
      </c>
      <c r="AC35" s="10">
        <v>94.64</v>
      </c>
      <c r="AD35" s="2">
        <f t="shared" si="1"/>
        <v>1.9500000000000028</v>
      </c>
      <c r="AE35" s="138">
        <f t="shared" si="2"/>
        <v>7.237122179651001E-3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42734</v>
      </c>
      <c r="X36" s="10">
        <v>93.91</v>
      </c>
      <c r="Y36" s="10">
        <v>94.99</v>
      </c>
      <c r="Z36" s="10">
        <v>93.54</v>
      </c>
      <c r="AA36" s="10">
        <v>94.26</v>
      </c>
      <c r="AB36" s="95">
        <v>979500</v>
      </c>
      <c r="AC36" s="10">
        <v>93.96</v>
      </c>
      <c r="AD36" s="2">
        <f t="shared" si="1"/>
        <v>1.4499999999999886</v>
      </c>
      <c r="AE36" s="138">
        <f t="shared" si="2"/>
        <v>3.3101975440468223E-3</v>
      </c>
    </row>
    <row r="37" spans="2:31" x14ac:dyDescent="0.25">
      <c r="W37" s="133">
        <v>42733</v>
      </c>
      <c r="X37" s="10">
        <v>93.74</v>
      </c>
      <c r="Y37" s="10">
        <v>95.04</v>
      </c>
      <c r="Z37" s="10">
        <v>93.4</v>
      </c>
      <c r="AA37" s="10">
        <v>93.95</v>
      </c>
      <c r="AB37" s="95">
        <v>709400</v>
      </c>
      <c r="AC37" s="10">
        <v>93.65</v>
      </c>
      <c r="AD37" s="2">
        <f t="shared" si="1"/>
        <v>1.6400000000000006</v>
      </c>
      <c r="AE37" s="138">
        <f t="shared" si="2"/>
        <v>2.5693180601649157E-3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7">C38*(E38-D38)</f>
        <v>15.999999999999943</v>
      </c>
      <c r="G38" s="381">
        <f t="shared" ref="G38:G46" si="8">D38*C38</f>
        <v>1924</v>
      </c>
      <c r="H38" s="382">
        <f t="shared" ref="H38:H46" si="9">(E38-D38)/D38</f>
        <v>8.316008316008287E-3</v>
      </c>
      <c r="I38" s="382"/>
      <c r="W38" s="133">
        <v>42732</v>
      </c>
      <c r="X38" s="10">
        <v>94.18</v>
      </c>
      <c r="Y38" s="10">
        <v>94.95</v>
      </c>
      <c r="Z38" s="10">
        <v>92.96</v>
      </c>
      <c r="AA38" s="10">
        <v>93.7</v>
      </c>
      <c r="AB38" s="95">
        <v>936000</v>
      </c>
      <c r="AC38" s="10">
        <v>93.41</v>
      </c>
      <c r="AD38" s="2">
        <f t="shared" si="1"/>
        <v>1.9900000000000091</v>
      </c>
      <c r="AE38" s="138">
        <f t="shared" si="2"/>
        <v>-1.0704345964462902E-4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7"/>
        <v>50.600000000000023</v>
      </c>
      <c r="G39" s="381">
        <f t="shared" si="8"/>
        <v>1924</v>
      </c>
      <c r="H39" s="382">
        <f t="shared" si="9"/>
        <v>2.6299376299376311E-2</v>
      </c>
      <c r="I39" s="382"/>
      <c r="T39" s="112" t="s">
        <v>113</v>
      </c>
      <c r="U39" s="9"/>
      <c r="W39" s="133">
        <v>42731</v>
      </c>
      <c r="X39" s="10">
        <v>93.14</v>
      </c>
      <c r="Y39" s="10">
        <v>95</v>
      </c>
      <c r="Z39" s="10">
        <v>93.14</v>
      </c>
      <c r="AA39" s="10">
        <v>93.71</v>
      </c>
      <c r="AB39" s="95">
        <v>1132400</v>
      </c>
      <c r="AC39" s="10">
        <v>93.42</v>
      </c>
      <c r="AD39" s="2">
        <f t="shared" si="1"/>
        <v>1.8599999999999994</v>
      </c>
      <c r="AE39" s="138">
        <f t="shared" si="2"/>
        <v>5.3809728798965839E-3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7"/>
        <v>-176.20199999999988</v>
      </c>
      <c r="G40" s="381">
        <f t="shared" si="8"/>
        <v>4063.752</v>
      </c>
      <c r="H40" s="382">
        <f t="shared" si="9"/>
        <v>-4.3359437288495929E-2</v>
      </c>
      <c r="I40" s="383"/>
      <c r="T40" s="139" t="s">
        <v>98</v>
      </c>
      <c r="U40" s="366">
        <v>73.48</v>
      </c>
      <c r="W40" s="133">
        <v>42727</v>
      </c>
      <c r="X40" s="10">
        <v>93.71</v>
      </c>
      <c r="Y40" s="10">
        <v>94.78</v>
      </c>
      <c r="Z40" s="10">
        <v>92.65</v>
      </c>
      <c r="AA40" s="10">
        <v>93.21</v>
      </c>
      <c r="AB40" s="95">
        <v>948000</v>
      </c>
      <c r="AC40" s="10">
        <v>92.92</v>
      </c>
      <c r="AD40" s="2">
        <f t="shared" si="1"/>
        <v>2.1299999999999955</v>
      </c>
      <c r="AE40" s="138">
        <f t="shared" si="2"/>
        <v>-2.040597143163958E-3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7"/>
        <v>-51.239999999999952</v>
      </c>
      <c r="G41" s="381">
        <f t="shared" si="8"/>
        <v>2283.9899999999998</v>
      </c>
      <c r="H41" s="382">
        <f t="shared" si="9"/>
        <v>-2.2434423968581276E-2</v>
      </c>
      <c r="I41" s="382"/>
      <c r="T41" s="108" t="s">
        <v>99</v>
      </c>
      <c r="U41" s="367">
        <v>73.400000000000006</v>
      </c>
      <c r="W41" s="133">
        <v>42726</v>
      </c>
      <c r="X41" s="10">
        <v>94.28</v>
      </c>
      <c r="Y41" s="10">
        <v>95.45</v>
      </c>
      <c r="Z41" s="10">
        <v>93.21</v>
      </c>
      <c r="AA41" s="10">
        <v>93.4</v>
      </c>
      <c r="AB41" s="95">
        <v>1210700</v>
      </c>
      <c r="AC41" s="10">
        <v>93.11</v>
      </c>
      <c r="AD41" s="2">
        <f t="shared" si="1"/>
        <v>2.2400000000000091</v>
      </c>
      <c r="AE41" s="138">
        <f t="shared" si="2"/>
        <v>-1.4291763709506577E-2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7"/>
        <v>-146.2399999999999</v>
      </c>
      <c r="G42" s="381">
        <f t="shared" si="8"/>
        <v>2283.9899999999998</v>
      </c>
      <c r="H42" s="382">
        <f t="shared" si="9"/>
        <v>-6.402830134983073E-2</v>
      </c>
      <c r="I42" s="382"/>
      <c r="O42" s="644" t="s">
        <v>78</v>
      </c>
      <c r="P42" s="644"/>
      <c r="T42" s="108" t="s">
        <v>100</v>
      </c>
      <c r="U42" s="367" t="s">
        <v>129</v>
      </c>
      <c r="W42" s="133">
        <v>42725</v>
      </c>
      <c r="X42" s="10">
        <v>95.05</v>
      </c>
      <c r="Y42" s="10">
        <v>95.61</v>
      </c>
      <c r="Z42" s="10">
        <v>94.06</v>
      </c>
      <c r="AA42" s="10">
        <v>94.76</v>
      </c>
      <c r="AB42" s="95">
        <v>679400</v>
      </c>
      <c r="AC42" s="10">
        <v>94.46</v>
      </c>
      <c r="AD42" s="2">
        <f t="shared" si="1"/>
        <v>1.5499999999999972</v>
      </c>
      <c r="AE42" s="138">
        <f t="shared" si="2"/>
        <v>-4.4266441821247948E-3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7"/>
        <v>-159.23999999999978</v>
      </c>
      <c r="G43" s="381">
        <f t="shared" si="8"/>
        <v>4352.74</v>
      </c>
      <c r="H43" s="382">
        <f t="shared" si="9"/>
        <v>-3.6583852929419118E-2</v>
      </c>
      <c r="I43" s="382"/>
      <c r="O43" s="83">
        <v>1.1000000000000001</v>
      </c>
      <c r="P43" s="83">
        <f>O43*$Q$4</f>
        <v>81.301000000000002</v>
      </c>
      <c r="Q43" s="2"/>
      <c r="T43" s="108" t="s">
        <v>101</v>
      </c>
      <c r="U43" s="367" t="s">
        <v>129</v>
      </c>
      <c r="W43" s="133">
        <v>42724</v>
      </c>
      <c r="X43" s="10">
        <v>95</v>
      </c>
      <c r="Y43" s="10">
        <v>96.2</v>
      </c>
      <c r="Z43" s="10">
        <v>94.47</v>
      </c>
      <c r="AA43" s="10">
        <v>95.18</v>
      </c>
      <c r="AB43" s="95">
        <v>596000</v>
      </c>
      <c r="AC43" s="10">
        <v>94.88</v>
      </c>
      <c r="AD43" s="2">
        <f t="shared" si="1"/>
        <v>1.730000000000004</v>
      </c>
      <c r="AE43" s="138">
        <f t="shared" si="2"/>
        <v>8.1819147805759496E-3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7"/>
        <v>-37.790000000000035</v>
      </c>
      <c r="G44" s="381">
        <f t="shared" si="8"/>
        <v>2188.04</v>
      </c>
      <c r="H44" s="382">
        <f t="shared" si="9"/>
        <v>-1.7271165060967823E-2</v>
      </c>
      <c r="I44" s="382"/>
      <c r="O44" s="83">
        <v>1.0900000000000001</v>
      </c>
      <c r="P44" s="83">
        <f t="shared" ref="P44:P63" si="10">O44*$Q$4</f>
        <v>80.561900000000009</v>
      </c>
      <c r="Q44" s="2"/>
      <c r="T44" s="108" t="s">
        <v>102</v>
      </c>
      <c r="U44" s="367">
        <v>106.29</v>
      </c>
      <c r="W44" s="133">
        <v>42723</v>
      </c>
      <c r="X44" s="10">
        <v>94</v>
      </c>
      <c r="Y44" s="10">
        <v>95.81</v>
      </c>
      <c r="Z44" s="10">
        <v>94</v>
      </c>
      <c r="AA44" s="10">
        <v>94.41</v>
      </c>
      <c r="AB44" s="95">
        <v>836500</v>
      </c>
      <c r="AC44" s="10">
        <v>94.11</v>
      </c>
      <c r="AD44" s="2">
        <f t="shared" si="1"/>
        <v>1.8100000000000023</v>
      </c>
      <c r="AE44" s="138">
        <f t="shared" si="2"/>
        <v>3.6258931427961549E-3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7"/>
        <v>-137.54000000000025</v>
      </c>
      <c r="G45" s="381">
        <f t="shared" si="8"/>
        <v>2188.04</v>
      </c>
      <c r="H45" s="382">
        <f t="shared" si="9"/>
        <v>-6.285991115336112E-2</v>
      </c>
      <c r="I45" s="382"/>
      <c r="O45" s="83">
        <v>1.08</v>
      </c>
      <c r="P45" s="83">
        <f t="shared" si="10"/>
        <v>79.822800000000001</v>
      </c>
      <c r="Q45" s="2"/>
      <c r="T45" s="108" t="s">
        <v>103</v>
      </c>
      <c r="U45" s="367">
        <v>1.0706100000000001</v>
      </c>
      <c r="W45" s="133">
        <v>42720</v>
      </c>
      <c r="X45" s="10">
        <v>94.97</v>
      </c>
      <c r="Y45" s="10">
        <v>95.87</v>
      </c>
      <c r="Z45" s="10">
        <v>93.25</v>
      </c>
      <c r="AA45" s="10">
        <v>94.07</v>
      </c>
      <c r="AB45" s="95">
        <v>2840300</v>
      </c>
      <c r="AC45" s="10">
        <v>93.77</v>
      </c>
      <c r="AD45" s="2">
        <f t="shared" si="1"/>
        <v>2.6200000000000045</v>
      </c>
      <c r="AE45" s="138">
        <f t="shared" si="2"/>
        <v>-1.0029560810810856E-2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7"/>
        <v>-167.54249999999934</v>
      </c>
      <c r="G46" s="381">
        <f t="shared" si="8"/>
        <v>6112.0424999999996</v>
      </c>
      <c r="H46" s="382">
        <f t="shared" si="9"/>
        <v>-2.7411867636718715E-2</v>
      </c>
      <c r="I46" s="382"/>
      <c r="O46" s="83">
        <v>1.07</v>
      </c>
      <c r="P46" s="83">
        <f t="shared" si="10"/>
        <v>79.083700000000007</v>
      </c>
      <c r="Q46" s="2"/>
      <c r="T46" s="108" t="s">
        <v>104</v>
      </c>
      <c r="U46" s="367" t="s">
        <v>371</v>
      </c>
      <c r="W46" s="133">
        <v>42719</v>
      </c>
      <c r="X46" s="10">
        <v>95.31</v>
      </c>
      <c r="Y46" s="10">
        <v>96.75</v>
      </c>
      <c r="Z46" s="10">
        <v>94.82</v>
      </c>
      <c r="AA46" s="10">
        <v>95.02</v>
      </c>
      <c r="AB46" s="95">
        <v>849900</v>
      </c>
      <c r="AC46" s="10">
        <v>94.72</v>
      </c>
      <c r="AD46" s="2">
        <f t="shared" si="1"/>
        <v>1.9300000000000068</v>
      </c>
      <c r="AE46" s="138">
        <f t="shared" si="2"/>
        <v>5.2815041723874856E-4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59" si="11">C47*(E47-D47)</f>
        <v>-58.042499999999819</v>
      </c>
      <c r="G47" s="381">
        <f t="shared" ref="G47:G59" si="12">D47*C47</f>
        <v>6112.0424999999996</v>
      </c>
      <c r="H47" s="382">
        <f t="shared" ref="H47:H59" si="13">(E47-D47)/D47</f>
        <v>-9.4964162961890114E-3</v>
      </c>
      <c r="I47" s="382"/>
      <c r="O47" s="83">
        <v>1.06</v>
      </c>
      <c r="P47" s="83">
        <f t="shared" si="10"/>
        <v>78.3446</v>
      </c>
      <c r="Q47" s="2"/>
      <c r="T47" s="108"/>
      <c r="U47" s="367"/>
      <c r="W47" s="133">
        <v>42718</v>
      </c>
      <c r="X47" s="10">
        <v>96.58</v>
      </c>
      <c r="Y47" s="10">
        <v>96.87</v>
      </c>
      <c r="Z47" s="10">
        <v>94.4</v>
      </c>
      <c r="AA47" s="10">
        <v>94.97</v>
      </c>
      <c r="AB47" s="95">
        <v>961700</v>
      </c>
      <c r="AC47" s="10">
        <v>94.67</v>
      </c>
      <c r="AD47" s="2">
        <f t="shared" si="1"/>
        <v>2.4699999999999989</v>
      </c>
      <c r="AE47" s="138">
        <f t="shared" si="2"/>
        <v>-1.2516950036507768E-2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11"/>
        <v>195.77249999999998</v>
      </c>
      <c r="G48" s="381">
        <f t="shared" si="12"/>
        <v>4432.4775</v>
      </c>
      <c r="H48" s="382">
        <f t="shared" si="13"/>
        <v>4.4167736892065435E-2</v>
      </c>
      <c r="I48" s="382"/>
      <c r="O48" s="83">
        <v>1.05</v>
      </c>
      <c r="P48" s="83">
        <f t="shared" si="10"/>
        <v>77.605500000000006</v>
      </c>
      <c r="Q48" s="2"/>
      <c r="T48" s="108" t="s">
        <v>105</v>
      </c>
      <c r="U48" s="367" t="s">
        <v>538</v>
      </c>
      <c r="W48" s="133">
        <v>42717</v>
      </c>
      <c r="X48" s="10">
        <v>96.47</v>
      </c>
      <c r="Y48" s="10">
        <v>97.04</v>
      </c>
      <c r="Z48" s="10">
        <v>94.33</v>
      </c>
      <c r="AA48" s="10">
        <v>96.17</v>
      </c>
      <c r="AB48" s="95">
        <v>900700</v>
      </c>
      <c r="AC48" s="10">
        <v>95.87</v>
      </c>
      <c r="AD48" s="2">
        <f t="shared" si="1"/>
        <v>2.710000000000008</v>
      </c>
      <c r="AE48" s="138">
        <f t="shared" si="2"/>
        <v>-2.289520241440357E-3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si="11"/>
        <v>38.472500000000025</v>
      </c>
      <c r="G49" s="381">
        <f t="shared" si="12"/>
        <v>4432.4775</v>
      </c>
      <c r="H49" s="382">
        <f t="shared" si="13"/>
        <v>8.6796830891978632E-3</v>
      </c>
      <c r="I49" s="382"/>
      <c r="O49" s="83">
        <v>1.04</v>
      </c>
      <c r="P49" s="83">
        <f t="shared" si="10"/>
        <v>76.866399999999999</v>
      </c>
      <c r="Q49" s="2"/>
      <c r="T49" s="108" t="s">
        <v>106</v>
      </c>
      <c r="U49" s="367" t="s">
        <v>487</v>
      </c>
      <c r="W49" s="133">
        <v>42716</v>
      </c>
      <c r="X49" s="10">
        <v>98.49</v>
      </c>
      <c r="Y49" s="10">
        <v>98.72</v>
      </c>
      <c r="Z49" s="10">
        <v>96.22</v>
      </c>
      <c r="AA49" s="10">
        <v>96.39</v>
      </c>
      <c r="AB49" s="95">
        <v>956900</v>
      </c>
      <c r="AC49" s="10">
        <v>96.09</v>
      </c>
      <c r="AD49" s="2">
        <f t="shared" si="1"/>
        <v>2.5</v>
      </c>
      <c r="AE49" s="138">
        <f t="shared" si="2"/>
        <v>-2.3574839955288973E-2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si="11"/>
        <v>466.37249999999932</v>
      </c>
      <c r="G50" s="381">
        <f t="shared" si="12"/>
        <v>4432.4775</v>
      </c>
      <c r="H50" s="382">
        <f t="shared" si="13"/>
        <v>0.10521711616133399</v>
      </c>
      <c r="I50" s="382"/>
      <c r="O50" s="83">
        <v>1.03</v>
      </c>
      <c r="P50" s="83">
        <f t="shared" si="10"/>
        <v>76.127300000000005</v>
      </c>
      <c r="Q50" s="2"/>
      <c r="T50" s="108" t="s">
        <v>107</v>
      </c>
      <c r="U50" s="368">
        <v>909557</v>
      </c>
      <c r="W50" s="133">
        <v>42713</v>
      </c>
      <c r="X50" s="10">
        <v>97.7</v>
      </c>
      <c r="Y50" s="10">
        <v>98.88</v>
      </c>
      <c r="Z50" s="10">
        <v>96.34</v>
      </c>
      <c r="AA50" s="10">
        <v>98.72</v>
      </c>
      <c r="AB50" s="95">
        <v>1782000</v>
      </c>
      <c r="AC50" s="10">
        <v>98.41</v>
      </c>
      <c r="AD50" s="2">
        <f t="shared" si="1"/>
        <v>2.539999999999992</v>
      </c>
      <c r="AE50" s="138">
        <f t="shared" si="2"/>
        <v>6.8549212195621045E-3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si="11"/>
        <v>536.22249999999985</v>
      </c>
      <c r="G51" s="381">
        <f t="shared" si="12"/>
        <v>4432.4775</v>
      </c>
      <c r="H51" s="382">
        <f t="shared" si="13"/>
        <v>0.12097579739547462</v>
      </c>
      <c r="I51" s="382"/>
      <c r="O51" s="83">
        <v>1.02</v>
      </c>
      <c r="P51" s="83">
        <f t="shared" si="10"/>
        <v>75.388199999999998</v>
      </c>
      <c r="Q51" s="2"/>
      <c r="T51" s="108" t="s">
        <v>110</v>
      </c>
      <c r="U51" s="368">
        <v>1473010</v>
      </c>
      <c r="W51" s="133">
        <v>42712</v>
      </c>
      <c r="X51" s="10">
        <v>95</v>
      </c>
      <c r="Y51" s="10">
        <v>99.19</v>
      </c>
      <c r="Z51" s="10">
        <v>94.2</v>
      </c>
      <c r="AA51" s="10">
        <v>98.05</v>
      </c>
      <c r="AB51" s="95">
        <v>1529900</v>
      </c>
      <c r="AC51" s="10">
        <v>97.74</v>
      </c>
      <c r="AD51" s="2">
        <f t="shared" si="1"/>
        <v>4.9899999999999949</v>
      </c>
      <c r="AE51" s="138">
        <f t="shared" si="2"/>
        <v>2.8950415833245646E-2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11"/>
        <v>640.51000000000045</v>
      </c>
      <c r="G52" s="381">
        <f t="shared" si="12"/>
        <v>3972.49</v>
      </c>
      <c r="H52" s="382">
        <f t="shared" si="13"/>
        <v>0.16123640336413697</v>
      </c>
      <c r="I52" s="382"/>
      <c r="O52" s="83">
        <v>1.01</v>
      </c>
      <c r="P52" s="83">
        <f t="shared" si="10"/>
        <v>74.649100000000004</v>
      </c>
      <c r="Q52" s="2"/>
      <c r="T52" s="108" t="s">
        <v>108</v>
      </c>
      <c r="U52" s="367" t="s">
        <v>539</v>
      </c>
      <c r="W52" s="133">
        <v>42711</v>
      </c>
      <c r="X52" s="10">
        <v>94.5</v>
      </c>
      <c r="Y52" s="10">
        <v>95.55</v>
      </c>
      <c r="Z52" s="10">
        <v>93.56</v>
      </c>
      <c r="AA52" s="10">
        <v>95.29</v>
      </c>
      <c r="AB52" s="95">
        <v>1253700</v>
      </c>
      <c r="AC52" s="10">
        <v>94.99</v>
      </c>
      <c r="AD52" s="2">
        <f t="shared" si="1"/>
        <v>1.9899999999999949</v>
      </c>
      <c r="AE52" s="138">
        <f t="shared" si="2"/>
        <v>1.3983774551665107E-2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si="11"/>
        <v>547.01000000000022</v>
      </c>
      <c r="G53" s="381">
        <f t="shared" si="12"/>
        <v>3972.49</v>
      </c>
      <c r="H53" s="382">
        <f t="shared" si="13"/>
        <v>0.13769952850730907</v>
      </c>
      <c r="I53" s="382"/>
      <c r="O53" s="83">
        <v>1</v>
      </c>
      <c r="P53" s="83">
        <f t="shared" si="10"/>
        <v>73.91</v>
      </c>
      <c r="Q53" s="2"/>
      <c r="T53" s="108" t="s">
        <v>111</v>
      </c>
      <c r="U53" s="367">
        <v>11.06</v>
      </c>
      <c r="W53" s="133">
        <v>42710</v>
      </c>
      <c r="X53" s="10">
        <v>92.25</v>
      </c>
      <c r="Y53" s="10">
        <v>94.22</v>
      </c>
      <c r="Z53" s="10">
        <v>92.25</v>
      </c>
      <c r="AA53" s="10">
        <v>93.98</v>
      </c>
      <c r="AB53" s="95">
        <v>1871600</v>
      </c>
      <c r="AC53" s="10">
        <v>93.68</v>
      </c>
      <c r="AD53" s="2">
        <f t="shared" si="1"/>
        <v>1.9699999999999989</v>
      </c>
      <c r="AE53" s="138">
        <f t="shared" si="2"/>
        <v>3.5350830208893402E-3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si="11"/>
        <v>505.01000000000005</v>
      </c>
      <c r="G54" s="381">
        <f t="shared" si="12"/>
        <v>3972.49</v>
      </c>
      <c r="H54" s="382">
        <f t="shared" si="13"/>
        <v>0.12712681466787834</v>
      </c>
      <c r="I54" s="382"/>
      <c r="O54" s="83">
        <v>0.99</v>
      </c>
      <c r="P54" s="83">
        <f t="shared" si="10"/>
        <v>73.170899999999989</v>
      </c>
      <c r="Q54" s="2"/>
      <c r="T54" s="108" t="s">
        <v>112</v>
      </c>
      <c r="U54" s="367">
        <v>6.68</v>
      </c>
      <c r="W54" s="133">
        <v>42709</v>
      </c>
      <c r="X54" s="10">
        <v>92.7</v>
      </c>
      <c r="Y54" s="10">
        <v>94.13</v>
      </c>
      <c r="Z54" s="10">
        <v>92.1</v>
      </c>
      <c r="AA54" s="10">
        <v>93.64</v>
      </c>
      <c r="AB54" s="95">
        <v>1598700</v>
      </c>
      <c r="AC54" s="10">
        <v>93.35</v>
      </c>
      <c r="AD54" s="2">
        <f t="shared" si="1"/>
        <v>2.0300000000000011</v>
      </c>
      <c r="AE54" s="138">
        <f t="shared" si="2"/>
        <v>1.7106123338417989E-2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si="11"/>
        <v>400.50999999999988</v>
      </c>
      <c r="G55" s="381">
        <f t="shared" si="12"/>
        <v>3972.49</v>
      </c>
      <c r="H55" s="382">
        <f t="shared" si="13"/>
        <v>0.1008208957102472</v>
      </c>
      <c r="I55" s="382"/>
      <c r="O55" s="83">
        <v>0.98</v>
      </c>
      <c r="P55" s="83">
        <f t="shared" si="10"/>
        <v>72.431799999999996</v>
      </c>
      <c r="Q55" s="2"/>
      <c r="T55" s="108" t="s">
        <v>109</v>
      </c>
      <c r="U55" s="367" t="s">
        <v>540</v>
      </c>
      <c r="W55" s="133">
        <v>42706</v>
      </c>
      <c r="X55" s="10">
        <v>91.62</v>
      </c>
      <c r="Y55" s="10">
        <v>92.98</v>
      </c>
      <c r="Z55" s="10">
        <v>90.83</v>
      </c>
      <c r="AA55" s="10">
        <v>92.07</v>
      </c>
      <c r="AB55" s="95">
        <v>1459000</v>
      </c>
      <c r="AC55" s="10">
        <v>91.78</v>
      </c>
      <c r="AD55" s="2">
        <f t="shared" si="1"/>
        <v>2.1500000000000057</v>
      </c>
      <c r="AE55" s="138">
        <f t="shared" si="2"/>
        <v>9.0149516270889851E-3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si="11"/>
        <v>504.01000000000022</v>
      </c>
      <c r="G56" s="381">
        <f t="shared" si="12"/>
        <v>3972.49</v>
      </c>
      <c r="H56" s="382">
        <f t="shared" si="13"/>
        <v>0.12687508338598719</v>
      </c>
      <c r="I56" s="382"/>
      <c r="O56" s="83">
        <v>0.97</v>
      </c>
      <c r="P56" s="83">
        <f t="shared" si="10"/>
        <v>71.692699999999988</v>
      </c>
      <c r="W56" s="133">
        <v>42705</v>
      </c>
      <c r="X56" s="10">
        <v>91.83</v>
      </c>
      <c r="Y56" s="10">
        <v>93.09</v>
      </c>
      <c r="Z56" s="10">
        <v>91.07</v>
      </c>
      <c r="AA56" s="10">
        <v>91.25</v>
      </c>
      <c r="AB56" s="95">
        <v>1237200</v>
      </c>
      <c r="AC56" s="10">
        <v>90.96</v>
      </c>
      <c r="AD56" s="2">
        <f t="shared" si="1"/>
        <v>2.0200000000000102</v>
      </c>
      <c r="AE56" s="138">
        <f t="shared" si="2"/>
        <v>-4.3956043956050461E-4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si="11"/>
        <v>470.51000000000016</v>
      </c>
      <c r="G57" s="381">
        <f t="shared" si="12"/>
        <v>3972.49</v>
      </c>
      <c r="H57" s="382">
        <f t="shared" si="13"/>
        <v>0.11844208544263174</v>
      </c>
      <c r="I57" s="382"/>
      <c r="O57" s="83">
        <v>0.96</v>
      </c>
      <c r="P57" s="83">
        <f t="shared" si="10"/>
        <v>70.953599999999994</v>
      </c>
      <c r="W57" s="133">
        <v>42704</v>
      </c>
      <c r="X57" s="10">
        <v>91.66</v>
      </c>
      <c r="Y57" s="10">
        <v>93.63</v>
      </c>
      <c r="Z57" s="10">
        <v>90.67</v>
      </c>
      <c r="AA57" s="10">
        <v>91.29</v>
      </c>
      <c r="AB57" s="95">
        <v>1337600</v>
      </c>
      <c r="AC57" s="10">
        <v>91</v>
      </c>
      <c r="AD57" s="2">
        <f t="shared" si="1"/>
        <v>2.9599999999999937</v>
      </c>
      <c r="AE57" s="138">
        <f t="shared" si="2"/>
        <v>-5.7904512181798928E-3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si="11"/>
        <v>500.50999999999988</v>
      </c>
      <c r="G58" s="381">
        <f t="shared" si="12"/>
        <v>3972.49</v>
      </c>
      <c r="H58" s="382">
        <f t="shared" si="13"/>
        <v>0.12599402389936787</v>
      </c>
      <c r="I58" s="382"/>
      <c r="O58" s="83">
        <v>0.95</v>
      </c>
      <c r="P58" s="83">
        <f t="shared" si="10"/>
        <v>70.214499999999987</v>
      </c>
      <c r="W58" s="133">
        <v>42703</v>
      </c>
      <c r="X58" s="10">
        <v>92.97</v>
      </c>
      <c r="Y58" s="10">
        <v>94</v>
      </c>
      <c r="Z58" s="10">
        <v>91.57</v>
      </c>
      <c r="AA58" s="10">
        <v>91.82</v>
      </c>
      <c r="AB58" s="95">
        <v>1398000</v>
      </c>
      <c r="AC58" s="10">
        <v>91.53</v>
      </c>
      <c r="AD58" s="2">
        <f t="shared" si="1"/>
        <v>2.4300000000000068</v>
      </c>
      <c r="AE58" s="138">
        <f t="shared" si="2"/>
        <v>-4.5676998368678889E-3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11"/>
        <v>413.46899999999977</v>
      </c>
      <c r="G59" s="381">
        <f t="shared" si="12"/>
        <v>2218.1310000000003</v>
      </c>
      <c r="H59" s="382">
        <f t="shared" si="13"/>
        <v>0.18640422950673324</v>
      </c>
      <c r="I59" s="382"/>
      <c r="O59" s="83">
        <v>0.94</v>
      </c>
      <c r="P59" s="83">
        <f t="shared" si="10"/>
        <v>69.475399999999993</v>
      </c>
      <c r="W59" s="133">
        <v>42702</v>
      </c>
      <c r="X59" s="10">
        <v>92.93</v>
      </c>
      <c r="Y59" s="10">
        <v>94.49</v>
      </c>
      <c r="Z59" s="10">
        <v>92</v>
      </c>
      <c r="AA59" s="10">
        <v>92.24</v>
      </c>
      <c r="AB59" s="95">
        <v>1149100</v>
      </c>
      <c r="AC59" s="10">
        <v>91.95</v>
      </c>
      <c r="AD59" s="2">
        <f t="shared" si="1"/>
        <v>2.4899999999999949</v>
      </c>
      <c r="AE59" s="138">
        <f t="shared" si="2"/>
        <v>-8.9458935115326321E-3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10"/>
        <v>68.7363</v>
      </c>
      <c r="W60" s="133">
        <v>42699</v>
      </c>
      <c r="X60" s="10">
        <v>94.29</v>
      </c>
      <c r="Y60" s="10">
        <v>94.93</v>
      </c>
      <c r="Z60" s="10">
        <v>92.53</v>
      </c>
      <c r="AA60" s="10">
        <v>93.07</v>
      </c>
      <c r="AB60" s="95">
        <v>490000</v>
      </c>
      <c r="AC60" s="10">
        <v>92.78</v>
      </c>
      <c r="AD60" s="2">
        <f t="shared" si="1"/>
        <v>2.4000000000000057</v>
      </c>
      <c r="AE60" s="138">
        <f t="shared" si="2"/>
        <v>-8.4428769904882905E-3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10"/>
        <v>67.997200000000007</v>
      </c>
      <c r="W61" s="133">
        <v>42697</v>
      </c>
      <c r="X61" s="10">
        <v>90.91</v>
      </c>
      <c r="Y61" s="10">
        <v>94.13</v>
      </c>
      <c r="Z61" s="10">
        <v>90.19</v>
      </c>
      <c r="AA61" s="10">
        <v>93.86</v>
      </c>
      <c r="AB61" s="95">
        <v>1353200</v>
      </c>
      <c r="AC61" s="10">
        <v>93.57</v>
      </c>
      <c r="AD61" s="2">
        <f t="shared" si="1"/>
        <v>3.9399999999999977</v>
      </c>
      <c r="AE61" s="138">
        <f t="shared" si="2"/>
        <v>3.3922651933701475E-2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10"/>
        <v>67.258099999999999</v>
      </c>
      <c r="W62" s="133">
        <v>42696</v>
      </c>
      <c r="X62" s="10">
        <v>98.97</v>
      </c>
      <c r="Y62" s="10">
        <v>101.46</v>
      </c>
      <c r="Z62" s="10">
        <v>89.86</v>
      </c>
      <c r="AA62" s="10">
        <v>90.79</v>
      </c>
      <c r="AB62" s="95">
        <v>5864700</v>
      </c>
      <c r="AC62" s="10">
        <v>90.5</v>
      </c>
      <c r="AD62" s="2">
        <f t="shared" si="1"/>
        <v>11.599999999999994</v>
      </c>
      <c r="AE62" s="138">
        <f t="shared" si="2"/>
        <v>2.1444695259593693E-2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79" si="14">C63*(E63-D63)</f>
        <v>42.500000000000071</v>
      </c>
      <c r="G63" s="381">
        <f t="shared" ref="G63:G79" si="15">D63*C63</f>
        <v>1973.75</v>
      </c>
      <c r="H63" s="382">
        <f t="shared" ref="H63:H79" si="16">(E63-D63)/D63</f>
        <v>2.1532615579480718E-2</v>
      </c>
      <c r="I63" s="382"/>
      <c r="O63" s="83">
        <v>0.9</v>
      </c>
      <c r="P63" s="83">
        <f t="shared" si="10"/>
        <v>66.519000000000005</v>
      </c>
      <c r="W63" s="133">
        <v>42695</v>
      </c>
      <c r="X63" s="10">
        <v>89.23</v>
      </c>
      <c r="Y63" s="10">
        <v>89.56</v>
      </c>
      <c r="Z63" s="10">
        <v>86.74</v>
      </c>
      <c r="AA63" s="10">
        <v>88.88</v>
      </c>
      <c r="AB63" s="95">
        <v>2560900</v>
      </c>
      <c r="AC63" s="10">
        <v>88.6</v>
      </c>
      <c r="AD63" s="2">
        <f t="shared" si="1"/>
        <v>2.8200000000000074</v>
      </c>
      <c r="AE63" s="138">
        <f t="shared" si="2"/>
        <v>-9.0211998195777188E-4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14"/>
        <v>30.750000000000099</v>
      </c>
      <c r="G64" s="381">
        <f t="shared" si="15"/>
        <v>1973.75</v>
      </c>
      <c r="H64" s="382">
        <f t="shared" si="16"/>
        <v>1.5579480683977251E-2</v>
      </c>
      <c r="I64" s="382"/>
      <c r="W64" s="133">
        <v>42692</v>
      </c>
      <c r="X64" s="10">
        <v>91.37</v>
      </c>
      <c r="Y64" s="10">
        <v>91.37</v>
      </c>
      <c r="Z64" s="10">
        <v>87.68</v>
      </c>
      <c r="AA64" s="10">
        <v>88.96</v>
      </c>
      <c r="AB64" s="95">
        <v>1787700</v>
      </c>
      <c r="AC64" s="10">
        <v>88.68</v>
      </c>
      <c r="AD64" s="2">
        <f t="shared" si="1"/>
        <v>3.6899999999999977</v>
      </c>
      <c r="AE64" s="138">
        <f t="shared" si="2"/>
        <v>-3.4302515517804499E-2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si="14"/>
        <v>75.750000000000028</v>
      </c>
      <c r="G65" s="381">
        <f t="shared" si="15"/>
        <v>1973.75</v>
      </c>
      <c r="H65" s="382">
        <f t="shared" si="16"/>
        <v>3.8378720709309699E-2</v>
      </c>
      <c r="I65" s="382"/>
      <c r="W65" s="133">
        <v>42691</v>
      </c>
      <c r="X65" s="10">
        <v>91.13</v>
      </c>
      <c r="Y65" s="10">
        <v>92.28</v>
      </c>
      <c r="Z65" s="10">
        <v>90.47</v>
      </c>
      <c r="AA65" s="10">
        <v>92.12</v>
      </c>
      <c r="AB65" s="95">
        <v>1576500</v>
      </c>
      <c r="AC65" s="10">
        <v>91.83</v>
      </c>
      <c r="AD65" s="2">
        <f t="shared" si="1"/>
        <v>1.8100000000000023</v>
      </c>
      <c r="AE65" s="138">
        <f t="shared" si="2"/>
        <v>1.4023851590105885E-2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si="14"/>
        <v>53.749999999999787</v>
      </c>
      <c r="G66" s="381">
        <f t="shared" si="15"/>
        <v>1973.75</v>
      </c>
      <c r="H66" s="382">
        <f t="shared" si="16"/>
        <v>2.7232425585813697E-2</v>
      </c>
      <c r="I66" s="382"/>
      <c r="W66" s="133">
        <v>42690</v>
      </c>
      <c r="X66" s="10">
        <v>89.1</v>
      </c>
      <c r="Y66" s="10">
        <v>91.64</v>
      </c>
      <c r="Z66" s="10">
        <v>88.39</v>
      </c>
      <c r="AA66" s="10">
        <v>90.85</v>
      </c>
      <c r="AB66" s="95">
        <v>1192600</v>
      </c>
      <c r="AC66" s="10">
        <v>90.56</v>
      </c>
      <c r="AD66" s="2">
        <f t="shared" si="1"/>
        <v>3.25</v>
      </c>
      <c r="AE66" s="138">
        <f t="shared" si="2"/>
        <v>1.3882669055082841E-2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si="14"/>
        <v>88.250000000000028</v>
      </c>
      <c r="G67" s="381">
        <f t="shared" si="15"/>
        <v>1973.75</v>
      </c>
      <c r="H67" s="382">
        <f t="shared" si="16"/>
        <v>4.4711842938568724E-2</v>
      </c>
      <c r="I67" s="382"/>
      <c r="W67" s="133">
        <v>42689</v>
      </c>
      <c r="X67" s="10">
        <v>93.25</v>
      </c>
      <c r="Y67" s="10">
        <v>94.44</v>
      </c>
      <c r="Z67" s="10">
        <v>88</v>
      </c>
      <c r="AA67" s="10">
        <v>89.6</v>
      </c>
      <c r="AB67" s="95">
        <v>3213100</v>
      </c>
      <c r="AC67" s="10">
        <v>89.32</v>
      </c>
      <c r="AD67" s="2">
        <f>Y67-Z67</f>
        <v>6.4399999999999977</v>
      </c>
      <c r="AE67" s="138">
        <f>AC67/AC68-1</f>
        <v>-3.0710797612588325E-2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si="14"/>
        <v>70.499999999999829</v>
      </c>
      <c r="G68" s="381">
        <f t="shared" si="15"/>
        <v>1973.75</v>
      </c>
      <c r="H68" s="382">
        <f t="shared" si="16"/>
        <v>3.5718809373020813E-2</v>
      </c>
      <c r="I68" s="382"/>
      <c r="W68" s="133">
        <v>42688</v>
      </c>
      <c r="X68" s="10">
        <v>90.87</v>
      </c>
      <c r="Y68" s="10">
        <v>93.16</v>
      </c>
      <c r="Z68" s="10">
        <v>90.32</v>
      </c>
      <c r="AA68" s="10">
        <v>92.44</v>
      </c>
      <c r="AB68" s="95">
        <v>1568700</v>
      </c>
      <c r="AC68" s="10">
        <v>92.15</v>
      </c>
      <c r="AD68" s="2">
        <f>Y68-Z68</f>
        <v>2.8400000000000034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si="14"/>
        <v>-51.249999999999929</v>
      </c>
      <c r="G69" s="381">
        <f t="shared" si="15"/>
        <v>1973.75</v>
      </c>
      <c r="H69" s="382">
        <f t="shared" si="16"/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si="14"/>
        <v>-29.500000000000171</v>
      </c>
      <c r="G70" s="381">
        <f t="shared" si="15"/>
        <v>1973.75</v>
      </c>
      <c r="H70" s="382">
        <f t="shared" si="16"/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si="14"/>
        <v>-85.750000000000171</v>
      </c>
      <c r="G71" s="381">
        <f t="shared" si="15"/>
        <v>1973.75</v>
      </c>
      <c r="H71" s="382">
        <f t="shared" si="16"/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si="14"/>
        <v>-42.000000000000171</v>
      </c>
      <c r="G72" s="381">
        <f t="shared" si="15"/>
        <v>1973.75</v>
      </c>
      <c r="H72" s="382">
        <f t="shared" si="16"/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si="14"/>
        <v>0.49999999999990052</v>
      </c>
      <c r="G73" s="381">
        <f t="shared" si="15"/>
        <v>1973.75</v>
      </c>
      <c r="H73" s="382">
        <f t="shared" si="16"/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si="14"/>
        <v>-4.9500000000001876</v>
      </c>
      <c r="G74" s="381">
        <f t="shared" si="15"/>
        <v>4202</v>
      </c>
      <c r="H74" s="382">
        <f t="shared" si="16"/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si="14"/>
        <v>-102.99849999999971</v>
      </c>
      <c r="G75" s="381">
        <f t="shared" si="15"/>
        <v>4202.1484999999993</v>
      </c>
      <c r="H75" s="382">
        <f t="shared" si="16"/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si="14"/>
        <v>-37.548499999999834</v>
      </c>
      <c r="G76" s="381">
        <f t="shared" si="15"/>
        <v>4202.1484999999993</v>
      </c>
      <c r="H76" s="382">
        <f t="shared" si="16"/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si="14"/>
        <v>77.951499999999854</v>
      </c>
      <c r="G77" s="381">
        <f t="shared" si="15"/>
        <v>4202.1484999999993</v>
      </c>
      <c r="H77" s="382">
        <f t="shared" si="16"/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4"/>
        <v>214.71000000000032</v>
      </c>
      <c r="G78" s="381">
        <f t="shared" si="15"/>
        <v>2228.19</v>
      </c>
      <c r="H78" s="382">
        <f t="shared" si="16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si="14"/>
        <v>173.90999999999991</v>
      </c>
      <c r="G79" s="381">
        <f t="shared" si="15"/>
        <v>2228.19</v>
      </c>
      <c r="H79" s="382">
        <f t="shared" si="16"/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>SUM(F84:F96)</f>
        <v>14258.65</v>
      </c>
      <c r="G100" s="14"/>
      <c r="H100" s="14">
        <f>SUM(H84:H96)</f>
        <v>175</v>
      </c>
      <c r="I100" s="14"/>
      <c r="J100" s="14"/>
      <c r="K100" s="14">
        <f>SUM(K84:K96)</f>
        <v>14913.800000000001</v>
      </c>
      <c r="L100" s="14"/>
      <c r="M100" s="18">
        <f>SUM(M84:M96)</f>
        <v>20.8</v>
      </c>
    </row>
    <row r="101" spans="1:13" ht="15.75" thickBot="1" x14ac:dyDescent="0.3">
      <c r="A101" s="464" t="s">
        <v>197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9" priority="31">
      <formula>N19&gt;0</formula>
    </cfRule>
    <cfRule type="expression" dxfId="102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7" priority="25">
      <formula>F42&gt;0</formula>
    </cfRule>
    <cfRule type="expression" dxfId="1026" priority="26">
      <formula>F42&lt;0</formula>
    </cfRule>
  </conditionalFormatting>
  <conditionalFormatting sqref="H42:H60 H64:H81">
    <cfRule type="expression" dxfId="1025" priority="23">
      <formula>H42&gt;0</formula>
    </cfRule>
    <cfRule type="expression" dxfId="1024" priority="24">
      <formula>H42&lt;0</formula>
    </cfRule>
  </conditionalFormatting>
  <conditionalFormatting sqref="I38:I60 I63:I81">
    <cfRule type="expression" dxfId="1023" priority="21">
      <formula>I38&gt;0</formula>
    </cfRule>
    <cfRule type="expression" dxfId="1022" priority="22">
      <formula>I38&lt;0</formula>
    </cfRule>
  </conditionalFormatting>
  <conditionalFormatting sqref="Q7">
    <cfRule type="expression" dxfId="1021" priority="19">
      <formula>Q7&gt;0</formula>
    </cfRule>
    <cfRule type="expression" dxfId="1020" priority="20">
      <formula>Q7&lt;0</formula>
    </cfRule>
  </conditionalFormatting>
  <conditionalFormatting sqref="Q8">
    <cfRule type="expression" dxfId="1019" priority="17">
      <formula>Q8&gt;0</formula>
    </cfRule>
    <cfRule type="expression" dxfId="1018" priority="18">
      <formula>Q8&lt;0</formula>
    </cfRule>
  </conditionalFormatting>
  <conditionalFormatting sqref="F38:F41">
    <cfRule type="expression" dxfId="1017" priority="15">
      <formula>F38&gt;0</formula>
    </cfRule>
    <cfRule type="expression" dxfId="1016" priority="16">
      <formula>F38&lt;0</formula>
    </cfRule>
  </conditionalFormatting>
  <conditionalFormatting sqref="H38:H41">
    <cfRule type="expression" dxfId="1015" priority="13">
      <formula>H38&gt;0</formula>
    </cfRule>
    <cfRule type="expression" dxfId="1014" priority="14">
      <formula>H38&lt;0</formula>
    </cfRule>
  </conditionalFormatting>
  <conditionalFormatting sqref="F63:F77">
    <cfRule type="expression" dxfId="1013" priority="7">
      <formula>F63&gt;0</formula>
    </cfRule>
    <cfRule type="expression" dxfId="1012" priority="8">
      <formula>F63&lt;0</formula>
    </cfRule>
  </conditionalFormatting>
  <conditionalFormatting sqref="H63:H77">
    <cfRule type="expression" dxfId="1011" priority="5">
      <formula>H63&gt;0</formula>
    </cfRule>
    <cfRule type="expression" dxfId="1010" priority="6">
      <formula>H63&lt;0</formula>
    </cfRule>
  </conditionalFormatting>
  <conditionalFormatting sqref="F25:F32">
    <cfRule type="expression" dxfId="1009" priority="3">
      <formula>F25&gt;0</formula>
    </cfRule>
    <cfRule type="expression" dxfId="1008" priority="4">
      <formula>F25&lt;0</formula>
    </cfRule>
  </conditionalFormatting>
  <conditionalFormatting sqref="H25:H32">
    <cfRule type="expression" dxfId="1007" priority="1">
      <formula>H25&gt;0</formula>
    </cfRule>
    <cfRule type="expression" dxfId="1006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42783</v>
      </c>
      <c r="X2" s="10">
        <v>135.1</v>
      </c>
      <c r="Y2" s="10">
        <v>135.83000000000001</v>
      </c>
      <c r="Z2" s="10">
        <v>135.1</v>
      </c>
      <c r="AA2" s="10">
        <v>135.72</v>
      </c>
      <c r="AB2" s="95">
        <v>22084500</v>
      </c>
      <c r="AC2" s="10">
        <v>135.72</v>
      </c>
      <c r="AD2" s="2">
        <f>Y2-Z2</f>
        <v>0.73000000000001819</v>
      </c>
      <c r="AE2" s="138">
        <f>AC2/AC3-1</f>
        <v>2.7336534909494503E-3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135.72</v>
      </c>
      <c r="W3" s="133">
        <v>42782</v>
      </c>
      <c r="X3" s="10">
        <v>135.66999999999999</v>
      </c>
      <c r="Y3" s="10">
        <v>135.9</v>
      </c>
      <c r="Z3" s="10">
        <v>134.84</v>
      </c>
      <c r="AA3" s="10">
        <v>135.35</v>
      </c>
      <c r="AB3" s="95">
        <v>22118000</v>
      </c>
      <c r="AC3" s="10">
        <v>135.35</v>
      </c>
      <c r="AD3" s="2">
        <f t="shared" ref="AD3:AD66" si="0">Y3-Z3</f>
        <v>1.0600000000000023</v>
      </c>
      <c r="AE3" s="138">
        <f t="shared" ref="AE3:AE66" si="1">AC3/AC4-1</f>
        <v>-1.1807246697660423E-3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135.72</v>
      </c>
      <c r="R4" s="523">
        <v>2.8E-3</v>
      </c>
      <c r="T4" s="1"/>
      <c r="W4" s="133">
        <v>42781</v>
      </c>
      <c r="X4" s="10">
        <v>135.52000000000001</v>
      </c>
      <c r="Y4" s="10">
        <v>136.27000000000001</v>
      </c>
      <c r="Z4" s="10">
        <v>134.62</v>
      </c>
      <c r="AA4" s="10">
        <v>135.51</v>
      </c>
      <c r="AB4" s="95">
        <v>35501600</v>
      </c>
      <c r="AC4" s="10">
        <v>135.51</v>
      </c>
      <c r="AD4" s="2">
        <f t="shared" si="0"/>
        <v>1.6500000000000057</v>
      </c>
      <c r="AE4" s="138">
        <f t="shared" si="1"/>
        <v>3.6290919863721793E-3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42780</v>
      </c>
      <c r="X5" s="10">
        <v>133.47</v>
      </c>
      <c r="Y5" s="10">
        <v>135.09</v>
      </c>
      <c r="Z5" s="10">
        <v>133.25</v>
      </c>
      <c r="AA5" s="10">
        <v>135.02000000000001</v>
      </c>
      <c r="AB5" s="95">
        <v>32815500</v>
      </c>
      <c r="AC5" s="10">
        <v>135.02000000000001</v>
      </c>
      <c r="AD5" s="2">
        <f t="shared" si="0"/>
        <v>1.8400000000000034</v>
      </c>
      <c r="AE5" s="138">
        <f t="shared" si="1"/>
        <v>1.2979218245930069E-2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133.08000000000001</v>
      </c>
      <c r="Y6" s="10">
        <v>133.82</v>
      </c>
      <c r="Z6" s="10">
        <v>132.75</v>
      </c>
      <c r="AA6" s="10">
        <v>133.29</v>
      </c>
      <c r="AB6" s="95">
        <v>23035400</v>
      </c>
      <c r="AC6" s="10">
        <v>133.29</v>
      </c>
      <c r="AD6" s="2">
        <f t="shared" si="0"/>
        <v>1.0699999999999932</v>
      </c>
      <c r="AE6" s="138">
        <f t="shared" si="1"/>
        <v>8.8555858310626068E-3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42776</v>
      </c>
      <c r="X7" s="10">
        <v>132.46</v>
      </c>
      <c r="Y7" s="10">
        <v>132.94</v>
      </c>
      <c r="Z7" s="10">
        <v>132.05000000000001</v>
      </c>
      <c r="AA7" s="10">
        <v>132.12</v>
      </c>
      <c r="AB7" s="95">
        <v>20065500</v>
      </c>
      <c r="AC7" s="10">
        <v>132.12</v>
      </c>
      <c r="AD7" s="2">
        <f t="shared" si="0"/>
        <v>0.88999999999998636</v>
      </c>
      <c r="AE7" s="138">
        <f t="shared" si="1"/>
        <v>-2.2655188038059881E-3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131.65</v>
      </c>
      <c r="Y8" s="10">
        <v>132.44999999999999</v>
      </c>
      <c r="Z8" s="10">
        <v>131.12</v>
      </c>
      <c r="AA8" s="10">
        <v>132.41999999999999</v>
      </c>
      <c r="AB8" s="95">
        <v>28349900</v>
      </c>
      <c r="AC8" s="10">
        <v>132.41999999999999</v>
      </c>
      <c r="AD8" s="2">
        <f t="shared" si="0"/>
        <v>1.3299999999999841</v>
      </c>
      <c r="AE8" s="138" t="e">
        <f t="shared" si="1"/>
        <v>#DIV/0!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T9" s="158"/>
      <c r="W9" s="133">
        <v>42775</v>
      </c>
      <c r="X9" s="10" t="s">
        <v>209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3">
        <v>42774</v>
      </c>
      <c r="X10" s="10">
        <v>131.35</v>
      </c>
      <c r="Y10" s="10">
        <v>132.22</v>
      </c>
      <c r="Z10" s="10">
        <v>131.22</v>
      </c>
      <c r="AA10" s="10">
        <v>132.04</v>
      </c>
      <c r="AB10" s="95">
        <v>23004100</v>
      </c>
      <c r="AC10" s="10">
        <v>131.47</v>
      </c>
      <c r="AD10" s="2">
        <f t="shared" si="0"/>
        <v>1</v>
      </c>
      <c r="AE10" s="138">
        <f t="shared" si="1"/>
        <v>3.894318875992564E-3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1.6799999999999999E-2</v>
      </c>
      <c r="W11" s="133">
        <v>42773</v>
      </c>
      <c r="X11" s="10">
        <v>130.54</v>
      </c>
      <c r="Y11" s="10">
        <v>132.09</v>
      </c>
      <c r="Z11" s="10">
        <v>130.44999999999999</v>
      </c>
      <c r="AA11" s="10">
        <v>131.53</v>
      </c>
      <c r="AB11" s="95">
        <v>38183800</v>
      </c>
      <c r="AC11" s="10">
        <v>130.96</v>
      </c>
      <c r="AD11" s="2">
        <f t="shared" si="0"/>
        <v>1.6400000000000148</v>
      </c>
      <c r="AE11" s="138">
        <f t="shared" si="1"/>
        <v>9.481230247437189E-3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42772</v>
      </c>
      <c r="X12" s="10">
        <v>129.13</v>
      </c>
      <c r="Y12" s="10">
        <v>130.5</v>
      </c>
      <c r="Z12" s="10">
        <v>128.9</v>
      </c>
      <c r="AA12" s="10">
        <v>130.29</v>
      </c>
      <c r="AB12" s="95">
        <v>26845900</v>
      </c>
      <c r="AC12" s="10">
        <v>129.72999999999999</v>
      </c>
      <c r="AD12" s="2">
        <f t="shared" si="0"/>
        <v>1.5999999999999943</v>
      </c>
      <c r="AE12" s="138">
        <f t="shared" si="1"/>
        <v>9.414877061935778E-3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42769</v>
      </c>
      <c r="X13" s="10">
        <v>128.31</v>
      </c>
      <c r="Y13" s="10">
        <v>129.19</v>
      </c>
      <c r="Z13" s="10">
        <v>128.16</v>
      </c>
      <c r="AA13" s="10">
        <v>129.08000000000001</v>
      </c>
      <c r="AB13" s="95">
        <v>24507300</v>
      </c>
      <c r="AC13" s="10">
        <v>128.52000000000001</v>
      </c>
      <c r="AD13" s="2">
        <f t="shared" si="0"/>
        <v>1.0300000000000011</v>
      </c>
      <c r="AE13" s="138">
        <f t="shared" si="1"/>
        <v>4.2194092827003704E-3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42768</v>
      </c>
      <c r="X14" s="10">
        <v>127.98</v>
      </c>
      <c r="Y14" s="10">
        <v>129.38999999999999</v>
      </c>
      <c r="Z14" s="10">
        <v>127.78</v>
      </c>
      <c r="AA14" s="10">
        <v>128.53</v>
      </c>
      <c r="AB14" s="95">
        <v>33710400</v>
      </c>
      <c r="AC14" s="10">
        <v>127.98</v>
      </c>
      <c r="AD14" s="2">
        <f t="shared" si="0"/>
        <v>1.6099999999999852</v>
      </c>
      <c r="AE14" s="138">
        <f t="shared" si="1"/>
        <v>-1.6381933068101429E-3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42767</v>
      </c>
      <c r="X15" s="10">
        <v>127.03</v>
      </c>
      <c r="Y15" s="10">
        <v>130.49</v>
      </c>
      <c r="Z15" s="10">
        <v>127.01</v>
      </c>
      <c r="AA15" s="10">
        <v>128.75</v>
      </c>
      <c r="AB15" s="95">
        <v>111985000</v>
      </c>
      <c r="AC15" s="10">
        <v>128.19</v>
      </c>
      <c r="AD15" s="2">
        <f t="shared" si="0"/>
        <v>3.480000000000004</v>
      </c>
      <c r="AE15" s="138">
        <f t="shared" si="1"/>
        <v>6.0912025159314709E-2</v>
      </c>
    </row>
    <row r="16" spans="1:40" x14ac:dyDescent="0.25">
      <c r="G16" s="1"/>
      <c r="H16" s="72"/>
      <c r="W16" s="133">
        <v>42766</v>
      </c>
      <c r="X16" s="10">
        <v>121.15</v>
      </c>
      <c r="Y16" s="10">
        <v>121.39</v>
      </c>
      <c r="Z16" s="10">
        <v>120.62</v>
      </c>
      <c r="AA16" s="10">
        <v>121.35</v>
      </c>
      <c r="AB16" s="95">
        <v>49201000</v>
      </c>
      <c r="AC16" s="10">
        <v>120.83</v>
      </c>
      <c r="AD16" s="2">
        <f t="shared" si="0"/>
        <v>0.76999999999999602</v>
      </c>
      <c r="AE16" s="138">
        <f t="shared" si="1"/>
        <v>-2.2295623451692448E-3</v>
      </c>
    </row>
    <row r="17" spans="1:31" x14ac:dyDescent="0.25">
      <c r="G17" s="1"/>
      <c r="H17" s="72"/>
      <c r="W17" s="133">
        <v>42765</v>
      </c>
      <c r="X17" s="10">
        <v>120.93</v>
      </c>
      <c r="Y17" s="10">
        <v>121.63</v>
      </c>
      <c r="Z17" s="10">
        <v>120.66</v>
      </c>
      <c r="AA17" s="10">
        <v>121.63</v>
      </c>
      <c r="AB17" s="95">
        <v>30377500</v>
      </c>
      <c r="AC17" s="10">
        <v>121.1</v>
      </c>
      <c r="AD17" s="2">
        <f t="shared" si="0"/>
        <v>0.96999999999999886</v>
      </c>
      <c r="AE17" s="138">
        <f t="shared" si="1"/>
        <v>-2.6354801515401372E-3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3">
        <v>42762</v>
      </c>
      <c r="X18" s="10">
        <v>122.14</v>
      </c>
      <c r="Y18" s="10">
        <v>122.35</v>
      </c>
      <c r="Z18" s="10">
        <v>121.6</v>
      </c>
      <c r="AA18" s="10">
        <v>121.95</v>
      </c>
      <c r="AB18" s="95">
        <v>20562900</v>
      </c>
      <c r="AC18" s="10">
        <v>121.42</v>
      </c>
      <c r="AD18" s="2">
        <f t="shared" si="0"/>
        <v>0.75</v>
      </c>
      <c r="AE18" s="138">
        <f t="shared" si="1"/>
        <v>8.2365538258910576E-5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N19" s="2"/>
      <c r="W19" s="133">
        <v>42761</v>
      </c>
      <c r="X19" s="10">
        <v>121.67</v>
      </c>
      <c r="Y19" s="10">
        <v>122.44</v>
      </c>
      <c r="Z19" s="10">
        <v>121.6</v>
      </c>
      <c r="AA19" s="10">
        <v>121.94</v>
      </c>
      <c r="AB19" s="95">
        <v>26337600</v>
      </c>
      <c r="AC19" s="10">
        <v>121.41</v>
      </c>
      <c r="AD19" s="2">
        <f t="shared" si="0"/>
        <v>0.84000000000000341</v>
      </c>
      <c r="AE19" s="138">
        <f t="shared" si="1"/>
        <v>4.9443757725597948E-4</v>
      </c>
    </row>
    <row r="20" spans="1:31" x14ac:dyDescent="0.25">
      <c r="W20" s="133">
        <v>42760</v>
      </c>
      <c r="X20" s="10">
        <v>120.42</v>
      </c>
      <c r="Y20" s="10">
        <v>122.1</v>
      </c>
      <c r="Z20" s="10">
        <v>120.28</v>
      </c>
      <c r="AA20" s="10">
        <v>121.88</v>
      </c>
      <c r="AB20" s="95">
        <v>32377600</v>
      </c>
      <c r="AC20" s="10">
        <v>121.35</v>
      </c>
      <c r="AD20" s="2">
        <f t="shared" si="0"/>
        <v>1.8199999999999932</v>
      </c>
      <c r="AE20" s="138">
        <f t="shared" si="1"/>
        <v>1.5906236919212891E-2</v>
      </c>
    </row>
    <row r="21" spans="1:31" x14ac:dyDescent="0.25">
      <c r="W21" s="133">
        <v>42759</v>
      </c>
      <c r="X21" s="10">
        <v>119.55</v>
      </c>
      <c r="Y21" s="10">
        <v>120.1</v>
      </c>
      <c r="Z21" s="10">
        <v>119.5</v>
      </c>
      <c r="AA21" s="10">
        <v>119.97</v>
      </c>
      <c r="AB21" s="95">
        <v>23211000</v>
      </c>
      <c r="AC21" s="10">
        <v>119.45</v>
      </c>
      <c r="AD21" s="2">
        <f t="shared" si="0"/>
        <v>0.59999999999999432</v>
      </c>
      <c r="AE21" s="138">
        <f t="shared" si="1"/>
        <v>-9.2004014720636906E-4</v>
      </c>
    </row>
    <row r="22" spans="1:31" x14ac:dyDescent="0.25">
      <c r="W22" s="133">
        <v>42758</v>
      </c>
      <c r="X22" s="10">
        <v>120</v>
      </c>
      <c r="Y22" s="10">
        <v>120.81</v>
      </c>
      <c r="Z22" s="10">
        <v>119.77</v>
      </c>
      <c r="AA22" s="10">
        <v>120.08</v>
      </c>
      <c r="AB22" s="95">
        <v>22050200</v>
      </c>
      <c r="AC22" s="10">
        <v>119.56</v>
      </c>
      <c r="AD22" s="2">
        <f t="shared" si="0"/>
        <v>1.0400000000000063</v>
      </c>
      <c r="AE22" s="138">
        <f t="shared" si="1"/>
        <v>6.6956812855711867E-4</v>
      </c>
    </row>
    <row r="23" spans="1:31" x14ac:dyDescent="0.25">
      <c r="W23" s="133">
        <v>42755</v>
      </c>
      <c r="X23" s="10">
        <v>120.45</v>
      </c>
      <c r="Y23" s="10">
        <v>120.45</v>
      </c>
      <c r="Z23" s="10">
        <v>119.73</v>
      </c>
      <c r="AA23" s="10">
        <v>120</v>
      </c>
      <c r="AB23" s="95">
        <v>32597900</v>
      </c>
      <c r="AC23" s="10">
        <v>119.48</v>
      </c>
      <c r="AD23" s="2">
        <f t="shared" si="0"/>
        <v>0.71999999999999886</v>
      </c>
      <c r="AE23" s="138">
        <f t="shared" si="1"/>
        <v>1.8447090390742993E-3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42754</v>
      </c>
      <c r="X24" s="10">
        <v>119.4</v>
      </c>
      <c r="Y24" s="10">
        <v>120.09</v>
      </c>
      <c r="Z24" s="10">
        <v>119.37</v>
      </c>
      <c r="AA24" s="10">
        <v>119.78</v>
      </c>
      <c r="AB24" s="95">
        <v>25597300</v>
      </c>
      <c r="AC24" s="10">
        <v>119.26</v>
      </c>
      <c r="AD24" s="2">
        <f t="shared" si="0"/>
        <v>0.71999999999999886</v>
      </c>
      <c r="AE24" s="138">
        <f t="shared" si="1"/>
        <v>-1.7577634552606858E-3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1">
        <f t="shared" ref="H25:H34" si="4">(E25-D25)/D25</f>
        <v>-1.238225799318918E-3</v>
      </c>
      <c r="I25" s="231"/>
      <c r="W25" s="133">
        <v>42753</v>
      </c>
      <c r="X25" s="10">
        <v>120</v>
      </c>
      <c r="Y25" s="10">
        <v>120.5</v>
      </c>
      <c r="Z25" s="10">
        <v>119.71</v>
      </c>
      <c r="AA25" s="10">
        <v>119.99</v>
      </c>
      <c r="AB25" s="95">
        <v>23713000</v>
      </c>
      <c r="AC25" s="10">
        <v>119.47</v>
      </c>
      <c r="AD25" s="2">
        <f t="shared" si="0"/>
        <v>0.79000000000000625</v>
      </c>
      <c r="AE25" s="138">
        <f t="shared" si="1"/>
        <v>-8.36960160697231E-5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1">
        <f t="shared" si="4"/>
        <v>3.7898553929155768E-2</v>
      </c>
      <c r="I26" s="231"/>
      <c r="W26" s="133">
        <v>42752</v>
      </c>
      <c r="X26" s="10">
        <v>118.34</v>
      </c>
      <c r="Y26" s="10">
        <v>120.24</v>
      </c>
      <c r="Z26" s="10">
        <v>118.22</v>
      </c>
      <c r="AA26" s="10">
        <v>120</v>
      </c>
      <c r="AB26" s="95">
        <v>34439800</v>
      </c>
      <c r="AC26" s="10">
        <v>119.48</v>
      </c>
      <c r="AD26" s="2">
        <f t="shared" si="0"/>
        <v>2.019999999999996</v>
      </c>
      <c r="AE26" s="138">
        <f t="shared" si="1"/>
        <v>8.0148485615456622E-3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1">
        <f t="shared" si="4"/>
        <v>0.10135762614425338</v>
      </c>
      <c r="I27" s="232" t="s">
        <v>217</v>
      </c>
      <c r="W27" s="133">
        <v>42748</v>
      </c>
      <c r="X27" s="10">
        <v>119.11</v>
      </c>
      <c r="Y27" s="10">
        <v>119.62</v>
      </c>
      <c r="Z27" s="10">
        <v>118.81</v>
      </c>
      <c r="AA27" s="10">
        <v>119.04</v>
      </c>
      <c r="AB27" s="95">
        <v>26111900</v>
      </c>
      <c r="AC27" s="10">
        <v>118.53</v>
      </c>
      <c r="AD27" s="2">
        <f t="shared" si="0"/>
        <v>0.81000000000000227</v>
      </c>
      <c r="AE27" s="138">
        <f t="shared" si="1"/>
        <v>-1.7685699848407621E-3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1">
        <f t="shared" si="4"/>
        <v>8.1678680405076781E-2</v>
      </c>
      <c r="I28" s="40"/>
      <c r="W28" s="133">
        <v>42747</v>
      </c>
      <c r="X28" s="10">
        <v>118.9</v>
      </c>
      <c r="Y28" s="10">
        <v>119.3</v>
      </c>
      <c r="Z28" s="10">
        <v>118.21</v>
      </c>
      <c r="AA28" s="10">
        <v>119.25</v>
      </c>
      <c r="AB28" s="95">
        <v>27086200</v>
      </c>
      <c r="AC28" s="10">
        <v>118.74</v>
      </c>
      <c r="AD28" s="2">
        <f t="shared" si="0"/>
        <v>1.0900000000000034</v>
      </c>
      <c r="AE28" s="138">
        <f t="shared" si="1"/>
        <v>-4.1097039335737939E-3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1">
        <f t="shared" si="4"/>
        <v>5.3952459922609122E-2</v>
      </c>
      <c r="I29" s="40"/>
      <c r="W29" s="133">
        <v>42746</v>
      </c>
      <c r="X29" s="10">
        <v>118.74</v>
      </c>
      <c r="Y29" s="10">
        <v>119.93</v>
      </c>
      <c r="Z29" s="10">
        <v>118.6</v>
      </c>
      <c r="AA29" s="10">
        <v>119.75</v>
      </c>
      <c r="AB29" s="95">
        <v>27588600</v>
      </c>
      <c r="AC29" s="10">
        <v>119.23</v>
      </c>
      <c r="AD29" s="2">
        <f t="shared" si="0"/>
        <v>1.3300000000000125</v>
      </c>
      <c r="AE29" s="138">
        <f t="shared" si="1"/>
        <v>5.3119730185497982E-3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1">
        <f t="shared" si="4"/>
        <v>6.2441958165656883E-2</v>
      </c>
      <c r="I30" s="40"/>
      <c r="W30" s="133">
        <v>42745</v>
      </c>
      <c r="X30" s="10">
        <v>118.77</v>
      </c>
      <c r="Y30" s="10">
        <v>119.38</v>
      </c>
      <c r="Z30" s="10">
        <v>118.3</v>
      </c>
      <c r="AA30" s="10">
        <v>119.11</v>
      </c>
      <c r="AB30" s="95">
        <v>24462100</v>
      </c>
      <c r="AC30" s="10">
        <v>118.6</v>
      </c>
      <c r="AD30" s="2">
        <f t="shared" si="0"/>
        <v>1.0799999999999983</v>
      </c>
      <c r="AE30" s="138">
        <f t="shared" si="1"/>
        <v>1.0128291694799785E-3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1">
        <f t="shared" si="4"/>
        <v>1.825000545101723E-2</v>
      </c>
      <c r="I31" s="40"/>
      <c r="W31" s="133">
        <v>42744</v>
      </c>
      <c r="X31" s="10">
        <v>117.95</v>
      </c>
      <c r="Y31" s="10">
        <v>119.43</v>
      </c>
      <c r="Z31" s="10">
        <v>117.94</v>
      </c>
      <c r="AA31" s="10">
        <v>118.99</v>
      </c>
      <c r="AB31" s="95">
        <v>33387600</v>
      </c>
      <c r="AC31" s="10">
        <v>118.48</v>
      </c>
      <c r="AD31" s="2">
        <f t="shared" si="0"/>
        <v>1.4900000000000091</v>
      </c>
      <c r="AE31" s="138">
        <f t="shared" si="1"/>
        <v>9.1993185689949186E-3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1">
        <f t="shared" si="4"/>
        <v>3.4232387763557461E-3</v>
      </c>
      <c r="I32" s="40"/>
      <c r="W32" s="133">
        <v>42741</v>
      </c>
      <c r="X32" s="10">
        <v>116.78</v>
      </c>
      <c r="Y32" s="10">
        <v>118.16</v>
      </c>
      <c r="Z32" s="10">
        <v>116.47</v>
      </c>
      <c r="AA32" s="10">
        <v>117.91</v>
      </c>
      <c r="AB32" s="95">
        <v>31751900</v>
      </c>
      <c r="AC32" s="10">
        <v>117.4</v>
      </c>
      <c r="AD32" s="2">
        <f t="shared" si="0"/>
        <v>1.6899999999999977</v>
      </c>
      <c r="AE32" s="138">
        <f t="shared" si="1"/>
        <v>1.1110154164154729E-2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1">
        <f t="shared" si="4"/>
        <v>2.0276899596642313E-2</v>
      </c>
      <c r="I33" s="40"/>
      <c r="W33" s="133">
        <v>42740</v>
      </c>
      <c r="X33" s="10">
        <v>115.92</v>
      </c>
      <c r="Y33" s="10">
        <v>116.86</v>
      </c>
      <c r="Z33" s="10">
        <v>115.81</v>
      </c>
      <c r="AA33" s="10">
        <v>116.61</v>
      </c>
      <c r="AB33" s="95">
        <v>22193600</v>
      </c>
      <c r="AC33" s="10">
        <v>116.11</v>
      </c>
      <c r="AD33" s="2">
        <f t="shared" si="0"/>
        <v>1.0499999999999972</v>
      </c>
      <c r="AE33" s="138">
        <f t="shared" si="1"/>
        <v>5.1073407202215648E-3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1">
        <f t="shared" si="4"/>
        <v>9.9983940165645643E-2</v>
      </c>
      <c r="I34" s="40"/>
      <c r="W34" s="133">
        <v>42739</v>
      </c>
      <c r="X34" s="10">
        <v>115.85</v>
      </c>
      <c r="Y34" s="10">
        <v>116.51</v>
      </c>
      <c r="Z34" s="10">
        <v>115.75</v>
      </c>
      <c r="AA34" s="10">
        <v>116.02</v>
      </c>
      <c r="AB34" s="95">
        <v>21118100</v>
      </c>
      <c r="AC34" s="10">
        <v>115.52</v>
      </c>
      <c r="AD34" s="2">
        <f t="shared" si="0"/>
        <v>0.76000000000000512</v>
      </c>
      <c r="AE34" s="138">
        <f t="shared" si="1"/>
        <v>-1.1240812797234101E-3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1">
        <f t="shared" ref="H35:H41" si="7">(E35-D35)/D35</f>
        <v>9.0233326450547172E-2</v>
      </c>
      <c r="I35" s="40"/>
      <c r="W35" s="133">
        <v>42738</v>
      </c>
      <c r="X35" s="10">
        <v>115.8</v>
      </c>
      <c r="Y35" s="10">
        <v>116.33</v>
      </c>
      <c r="Z35" s="10">
        <v>114.76</v>
      </c>
      <c r="AA35" s="10">
        <v>116.15</v>
      </c>
      <c r="AB35" s="95">
        <v>28781900</v>
      </c>
      <c r="AC35" s="10">
        <v>115.65</v>
      </c>
      <c r="AD35" s="2">
        <f t="shared" si="0"/>
        <v>1.5699999999999932</v>
      </c>
      <c r="AE35" s="138">
        <f t="shared" si="1"/>
        <v>2.8616024973986409E-3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1">
        <f t="shared" si="7"/>
        <v>0.14518090256269062</v>
      </c>
      <c r="I36" s="236">
        <v>85</v>
      </c>
      <c r="W36" s="133">
        <v>42734</v>
      </c>
      <c r="X36" s="10">
        <v>116.65</v>
      </c>
      <c r="Y36" s="10">
        <v>117.2</v>
      </c>
      <c r="Z36" s="10">
        <v>115.43</v>
      </c>
      <c r="AA36" s="10">
        <v>115.82</v>
      </c>
      <c r="AB36" s="95">
        <v>30586300</v>
      </c>
      <c r="AC36" s="10">
        <v>115.32</v>
      </c>
      <c r="AD36" s="2">
        <f t="shared" si="0"/>
        <v>1.769999999999996</v>
      </c>
      <c r="AE36" s="138">
        <f t="shared" si="1"/>
        <v>-7.8293039662739039E-3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1">
        <f t="shared" si="7"/>
        <v>0.14563975497281295</v>
      </c>
      <c r="I37" s="40"/>
      <c r="W37" s="133">
        <v>42733</v>
      </c>
      <c r="X37" s="10">
        <v>116.45</v>
      </c>
      <c r="Y37" s="10">
        <v>117.11</v>
      </c>
      <c r="Z37" s="10">
        <v>116.4</v>
      </c>
      <c r="AA37" s="10">
        <v>116.73</v>
      </c>
      <c r="AB37" s="95">
        <v>15039500</v>
      </c>
      <c r="AC37" s="10">
        <v>116.23</v>
      </c>
      <c r="AD37" s="2">
        <f t="shared" si="0"/>
        <v>0.70999999999999375</v>
      </c>
      <c r="AE37" s="138">
        <f t="shared" si="1"/>
        <v>-2.5804231894033247E-4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1">
        <f t="shared" si="7"/>
        <v>0.14667217289558798</v>
      </c>
      <c r="I38" s="40"/>
      <c r="W38" s="133">
        <v>42732</v>
      </c>
      <c r="X38" s="10">
        <v>117.52</v>
      </c>
      <c r="Y38" s="10">
        <v>118.02</v>
      </c>
      <c r="Z38" s="10">
        <v>116.2</v>
      </c>
      <c r="AA38" s="10">
        <v>116.76</v>
      </c>
      <c r="AB38" s="95">
        <v>20905900</v>
      </c>
      <c r="AC38" s="10">
        <v>116.26</v>
      </c>
      <c r="AD38" s="2">
        <f t="shared" si="0"/>
        <v>1.8199999999999932</v>
      </c>
      <c r="AE38" s="138">
        <f t="shared" si="1"/>
        <v>-4.197002141327566E-3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1">
        <f t="shared" si="7"/>
        <v>0.13175946956661377</v>
      </c>
      <c r="I39" s="40"/>
      <c r="T39" s="112" t="s">
        <v>113</v>
      </c>
      <c r="U39" s="9"/>
      <c r="W39" s="133">
        <v>42731</v>
      </c>
      <c r="X39" s="10">
        <v>116.52</v>
      </c>
      <c r="Y39" s="10">
        <v>117.8</v>
      </c>
      <c r="Z39" s="10">
        <v>116.49</v>
      </c>
      <c r="AA39" s="10">
        <v>117.26</v>
      </c>
      <c r="AB39" s="95">
        <v>18296900</v>
      </c>
      <c r="AC39" s="10">
        <v>116.75</v>
      </c>
      <c r="AD39" s="2">
        <f t="shared" si="0"/>
        <v>1.3100000000000023</v>
      </c>
      <c r="AE39" s="138">
        <f t="shared" si="1"/>
        <v>6.2920186174797443E-3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1">
        <f t="shared" si="7"/>
        <v>0.11661734003257848</v>
      </c>
      <c r="I40" s="40"/>
      <c r="T40" s="139" t="s">
        <v>98</v>
      </c>
      <c r="U40" s="366">
        <v>135.35</v>
      </c>
      <c r="W40" s="133">
        <v>42727</v>
      </c>
      <c r="X40" s="10">
        <v>115.59</v>
      </c>
      <c r="Y40" s="10">
        <v>116.52</v>
      </c>
      <c r="Z40" s="10">
        <v>115.59</v>
      </c>
      <c r="AA40" s="10">
        <v>116.52</v>
      </c>
      <c r="AB40" s="95">
        <v>14249500</v>
      </c>
      <c r="AC40" s="10">
        <v>116.02</v>
      </c>
      <c r="AD40" s="2">
        <f t="shared" si="0"/>
        <v>0.92999999999999261</v>
      </c>
      <c r="AE40" s="138">
        <f t="shared" si="1"/>
        <v>1.9863546074789795E-3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1">
        <f t="shared" si="7"/>
        <v>0.44132995377963341</v>
      </c>
      <c r="I41" s="40" t="s">
        <v>263</v>
      </c>
      <c r="T41" s="108" t="s">
        <v>99</v>
      </c>
      <c r="U41" s="367">
        <v>135.1</v>
      </c>
      <c r="W41" s="133">
        <v>42726</v>
      </c>
      <c r="X41" s="10">
        <v>116.35</v>
      </c>
      <c r="Y41" s="10">
        <v>116.51</v>
      </c>
      <c r="Z41" s="10">
        <v>115.64</v>
      </c>
      <c r="AA41" s="10">
        <v>116.29</v>
      </c>
      <c r="AB41" s="95">
        <v>26085900</v>
      </c>
      <c r="AC41" s="10">
        <v>115.79</v>
      </c>
      <c r="AD41" s="2">
        <f t="shared" si="0"/>
        <v>0.87000000000000455</v>
      </c>
      <c r="AE41" s="138">
        <f t="shared" si="1"/>
        <v>-6.5208065208064436E-3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4" t="s">
        <v>78</v>
      </c>
      <c r="P42" s="644"/>
      <c r="T42" s="108" t="s">
        <v>100</v>
      </c>
      <c r="U42" s="367" t="s">
        <v>541</v>
      </c>
      <c r="W42" s="133">
        <v>42725</v>
      </c>
      <c r="X42" s="10">
        <v>116.8</v>
      </c>
      <c r="Y42" s="10">
        <v>117.4</v>
      </c>
      <c r="Z42" s="10">
        <v>116.78</v>
      </c>
      <c r="AA42" s="10">
        <v>117.06</v>
      </c>
      <c r="AB42" s="95">
        <v>23783200</v>
      </c>
      <c r="AC42" s="10">
        <v>116.55</v>
      </c>
      <c r="AD42" s="2">
        <f t="shared" si="0"/>
        <v>0.62000000000000455</v>
      </c>
      <c r="AE42" s="138">
        <f t="shared" si="1"/>
        <v>8.5873765564614679E-4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149.292</v>
      </c>
      <c r="Q43" s="2"/>
      <c r="T43" s="108" t="s">
        <v>101</v>
      </c>
      <c r="U43" s="367" t="s">
        <v>542</v>
      </c>
      <c r="W43" s="133">
        <v>42724</v>
      </c>
      <c r="X43" s="10">
        <v>116.74</v>
      </c>
      <c r="Y43" s="10">
        <v>117.5</v>
      </c>
      <c r="Z43" s="10">
        <v>116.68</v>
      </c>
      <c r="AA43" s="10">
        <v>116.95</v>
      </c>
      <c r="AB43" s="95">
        <v>21425000</v>
      </c>
      <c r="AC43" s="10">
        <v>116.45</v>
      </c>
      <c r="AD43" s="2">
        <f t="shared" si="0"/>
        <v>0.81999999999999318</v>
      </c>
      <c r="AE43" s="138">
        <f t="shared" si="1"/>
        <v>2.669192354055383E-3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8">O44*$Q$4</f>
        <v>147.9348</v>
      </c>
      <c r="Q44" s="2"/>
      <c r="T44" s="108" t="s">
        <v>102</v>
      </c>
      <c r="U44" s="367">
        <v>139.82</v>
      </c>
      <c r="W44" s="133">
        <v>42723</v>
      </c>
      <c r="X44" s="10">
        <v>115.8</v>
      </c>
      <c r="Y44" s="10">
        <v>117.38</v>
      </c>
      <c r="Z44" s="10">
        <v>115.75</v>
      </c>
      <c r="AA44" s="10">
        <v>116.64</v>
      </c>
      <c r="AB44" s="95">
        <v>27779400</v>
      </c>
      <c r="AC44" s="10">
        <v>116.14</v>
      </c>
      <c r="AD44" s="2">
        <f t="shared" si="0"/>
        <v>1.6299999999999955</v>
      </c>
      <c r="AE44" s="138">
        <f t="shared" si="1"/>
        <v>5.8023729107128386E-3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8"/>
        <v>146.57760000000002</v>
      </c>
      <c r="Q45" s="2"/>
      <c r="T45" s="108" t="s">
        <v>103</v>
      </c>
      <c r="U45" s="367">
        <v>1.36286</v>
      </c>
      <c r="W45" s="133">
        <v>42720</v>
      </c>
      <c r="X45" s="10">
        <v>116.47</v>
      </c>
      <c r="Y45" s="10">
        <v>116.5</v>
      </c>
      <c r="Z45" s="10">
        <v>115.65</v>
      </c>
      <c r="AA45" s="10">
        <v>115.97</v>
      </c>
      <c r="AB45" s="95">
        <v>44351100</v>
      </c>
      <c r="AC45" s="10">
        <v>115.47</v>
      </c>
      <c r="AD45" s="2">
        <f t="shared" si="0"/>
        <v>0.84999999999999432</v>
      </c>
      <c r="AE45" s="138">
        <f t="shared" si="1"/>
        <v>1.3007284079085135E-3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8"/>
        <v>145.22040000000001</v>
      </c>
      <c r="Q46" s="2"/>
      <c r="T46" s="108" t="s">
        <v>122</v>
      </c>
      <c r="U46" s="367" t="s">
        <v>455</v>
      </c>
      <c r="W46" s="133">
        <v>42719</v>
      </c>
      <c r="X46" s="10">
        <v>115.38</v>
      </c>
      <c r="Y46" s="10">
        <v>116.73</v>
      </c>
      <c r="Z46" s="10">
        <v>115.23</v>
      </c>
      <c r="AA46" s="10">
        <v>115.82</v>
      </c>
      <c r="AB46" s="95">
        <v>46524500</v>
      </c>
      <c r="AC46" s="10">
        <v>115.32</v>
      </c>
      <c r="AD46" s="2">
        <f t="shared" si="0"/>
        <v>1.5</v>
      </c>
      <c r="AE46" s="138">
        <f t="shared" si="1"/>
        <v>5.4930682709912748E-3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8"/>
        <v>143.86320000000001</v>
      </c>
      <c r="Q47" s="2"/>
      <c r="T47" s="108"/>
      <c r="U47" s="367"/>
      <c r="W47" s="133">
        <v>42718</v>
      </c>
      <c r="X47" s="10">
        <v>115.04</v>
      </c>
      <c r="Y47" s="10">
        <v>116.2</v>
      </c>
      <c r="Z47" s="10">
        <v>114.98</v>
      </c>
      <c r="AA47" s="10">
        <v>115.19</v>
      </c>
      <c r="AB47" s="95">
        <v>34031800</v>
      </c>
      <c r="AC47" s="10">
        <v>114.69</v>
      </c>
      <c r="AD47" s="2">
        <f t="shared" si="0"/>
        <v>1.2199999999999989</v>
      </c>
      <c r="AE47" s="138">
        <f t="shared" si="1"/>
        <v>0</v>
      </c>
    </row>
    <row r="48" spans="2:31" x14ac:dyDescent="0.25">
      <c r="O48" s="83">
        <v>1.05</v>
      </c>
      <c r="P48" s="83">
        <f t="shared" si="8"/>
        <v>142.506</v>
      </c>
      <c r="Q48" s="2"/>
      <c r="T48" s="108" t="s">
        <v>105</v>
      </c>
      <c r="U48" s="367" t="s">
        <v>543</v>
      </c>
      <c r="W48" s="133">
        <v>42717</v>
      </c>
      <c r="X48" s="10">
        <v>113.84</v>
      </c>
      <c r="Y48" s="10">
        <v>115.92</v>
      </c>
      <c r="Z48" s="10">
        <v>113.75</v>
      </c>
      <c r="AA48" s="10">
        <v>115.19</v>
      </c>
      <c r="AB48" s="95">
        <v>43733800</v>
      </c>
      <c r="AC48" s="10">
        <v>114.69</v>
      </c>
      <c r="AD48" s="2">
        <f t="shared" si="0"/>
        <v>2.1700000000000017</v>
      </c>
      <c r="AE48" s="138">
        <f t="shared" si="1"/>
        <v>1.6665189256271473E-2</v>
      </c>
    </row>
    <row r="49" spans="1:31" x14ac:dyDescent="0.25">
      <c r="O49" s="83">
        <v>1.04</v>
      </c>
      <c r="P49" s="83">
        <f t="shared" si="8"/>
        <v>141.14879999999999</v>
      </c>
      <c r="Q49" s="2"/>
      <c r="T49" s="108" t="s">
        <v>106</v>
      </c>
      <c r="U49" s="367" t="s">
        <v>544</v>
      </c>
      <c r="W49" s="133">
        <v>42716</v>
      </c>
      <c r="X49" s="10">
        <v>113.29</v>
      </c>
      <c r="Y49" s="10">
        <v>115</v>
      </c>
      <c r="Z49" s="10">
        <v>112.49</v>
      </c>
      <c r="AA49" s="10">
        <v>113.3</v>
      </c>
      <c r="AB49" s="95">
        <v>26374400</v>
      </c>
      <c r="AC49" s="10">
        <v>112.81</v>
      </c>
      <c r="AD49" s="2">
        <f t="shared" si="0"/>
        <v>2.5100000000000051</v>
      </c>
      <c r="AE49" s="138">
        <f t="shared" si="1"/>
        <v>-5.728891239203171E-3</v>
      </c>
    </row>
    <row r="50" spans="1:31" x14ac:dyDescent="0.25">
      <c r="O50" s="83">
        <v>1.03</v>
      </c>
      <c r="P50" s="83">
        <f t="shared" si="8"/>
        <v>139.79159999999999</v>
      </c>
      <c r="Q50" s="2"/>
      <c r="T50" s="108" t="s">
        <v>107</v>
      </c>
      <c r="U50" s="368">
        <v>22198197</v>
      </c>
      <c r="W50" s="133">
        <v>42713</v>
      </c>
      <c r="X50" s="10">
        <v>112.31</v>
      </c>
      <c r="Y50" s="10">
        <v>114.7</v>
      </c>
      <c r="Z50" s="10">
        <v>112.31</v>
      </c>
      <c r="AA50" s="10">
        <v>113.95</v>
      </c>
      <c r="AB50" s="95">
        <v>34402600</v>
      </c>
      <c r="AC50" s="10">
        <v>113.46</v>
      </c>
      <c r="AD50" s="2">
        <f t="shared" si="0"/>
        <v>2.3900000000000006</v>
      </c>
      <c r="AE50" s="138">
        <f t="shared" si="1"/>
        <v>1.6302400573271258E-2</v>
      </c>
    </row>
    <row r="51" spans="1:31" x14ac:dyDescent="0.25">
      <c r="O51" s="83">
        <v>1.02</v>
      </c>
      <c r="P51" s="83">
        <f t="shared" si="8"/>
        <v>138.43440000000001</v>
      </c>
      <c r="Q51" s="2"/>
      <c r="T51" s="108" t="s">
        <v>110</v>
      </c>
      <c r="U51" s="368">
        <v>29506000</v>
      </c>
      <c r="W51" s="133">
        <v>42712</v>
      </c>
      <c r="X51" s="10">
        <v>110.86</v>
      </c>
      <c r="Y51" s="10">
        <v>112.43</v>
      </c>
      <c r="Z51" s="10">
        <v>110.6</v>
      </c>
      <c r="AA51" s="10">
        <v>112.12</v>
      </c>
      <c r="AB51" s="95">
        <v>27068300</v>
      </c>
      <c r="AC51" s="10">
        <v>111.64</v>
      </c>
      <c r="AD51" s="2">
        <f t="shared" si="0"/>
        <v>1.8300000000000125</v>
      </c>
      <c r="AE51" s="138">
        <f t="shared" si="1"/>
        <v>9.8597919493441655E-3</v>
      </c>
    </row>
    <row r="52" spans="1:31" x14ac:dyDescent="0.25">
      <c r="O52" s="83">
        <v>1.01</v>
      </c>
      <c r="P52" s="83">
        <f t="shared" si="8"/>
        <v>137.0772</v>
      </c>
      <c r="Q52" s="2"/>
      <c r="T52" s="108" t="s">
        <v>108</v>
      </c>
      <c r="U52" s="367" t="s">
        <v>545</v>
      </c>
      <c r="W52" s="133">
        <v>42711</v>
      </c>
      <c r="X52" s="10">
        <v>109.26</v>
      </c>
      <c r="Y52" s="10">
        <v>111.19</v>
      </c>
      <c r="Z52" s="10">
        <v>109.16</v>
      </c>
      <c r="AA52" s="10">
        <v>111.03</v>
      </c>
      <c r="AB52" s="95">
        <v>29998700</v>
      </c>
      <c r="AC52" s="10">
        <v>110.55</v>
      </c>
      <c r="AD52" s="2">
        <f t="shared" si="0"/>
        <v>2.0300000000000011</v>
      </c>
      <c r="AE52" s="138">
        <f t="shared" si="1"/>
        <v>9.7734746072342116E-3</v>
      </c>
    </row>
    <row r="53" spans="1:31" x14ac:dyDescent="0.25">
      <c r="O53" s="83">
        <v>1</v>
      </c>
      <c r="P53" s="83">
        <f t="shared" si="8"/>
        <v>135.72</v>
      </c>
      <c r="Q53" s="2"/>
      <c r="T53" s="108" t="s">
        <v>111</v>
      </c>
      <c r="U53" s="367">
        <v>16.29</v>
      </c>
      <c r="W53" s="133">
        <v>42710</v>
      </c>
      <c r="X53" s="10">
        <v>109.5</v>
      </c>
      <c r="Y53" s="10">
        <v>110.36</v>
      </c>
      <c r="Z53" s="10">
        <v>109.19</v>
      </c>
      <c r="AA53" s="10">
        <v>109.95</v>
      </c>
      <c r="AB53" s="95">
        <v>26195500</v>
      </c>
      <c r="AC53" s="10">
        <v>109.48</v>
      </c>
      <c r="AD53" s="2">
        <f t="shared" si="0"/>
        <v>1.1700000000000017</v>
      </c>
      <c r="AE53" s="138">
        <f t="shared" si="1"/>
        <v>7.7319587628865705E-3</v>
      </c>
    </row>
    <row r="54" spans="1:31" x14ac:dyDescent="0.25">
      <c r="O54" s="83">
        <v>0.99</v>
      </c>
      <c r="P54" s="83">
        <f t="shared" si="8"/>
        <v>134.36279999999999</v>
      </c>
      <c r="Q54" s="2"/>
      <c r="T54" s="108" t="s">
        <v>112</v>
      </c>
      <c r="U54" s="367">
        <v>8.33</v>
      </c>
      <c r="W54" s="133">
        <v>42709</v>
      </c>
      <c r="X54" s="10">
        <v>110</v>
      </c>
      <c r="Y54" s="10">
        <v>110.03</v>
      </c>
      <c r="Z54" s="10">
        <v>108.25</v>
      </c>
      <c r="AA54" s="10">
        <v>109.11</v>
      </c>
      <c r="AB54" s="95">
        <v>34324500</v>
      </c>
      <c r="AC54" s="10">
        <v>108.64</v>
      </c>
      <c r="AD54" s="2">
        <f t="shared" si="0"/>
        <v>1.7800000000000011</v>
      </c>
      <c r="AE54" s="138">
        <f t="shared" si="1"/>
        <v>-7.2192269030431078E-3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8"/>
        <v>133.00559999999999</v>
      </c>
      <c r="Q55" s="2"/>
      <c r="T55" s="108" t="s">
        <v>109</v>
      </c>
      <c r="U55" s="367" t="s">
        <v>546</v>
      </c>
      <c r="W55" s="133">
        <v>42706</v>
      </c>
      <c r="X55" s="10">
        <v>109.17</v>
      </c>
      <c r="Y55" s="10">
        <v>110.09</v>
      </c>
      <c r="Z55" s="10">
        <v>108.85</v>
      </c>
      <c r="AA55" s="10">
        <v>109.9</v>
      </c>
      <c r="AB55" s="95">
        <v>26528000</v>
      </c>
      <c r="AC55" s="10">
        <v>109.43</v>
      </c>
      <c r="AD55" s="2">
        <f t="shared" si="0"/>
        <v>1.2400000000000091</v>
      </c>
      <c r="AE55" s="138">
        <f t="shared" si="1"/>
        <v>3.7607778389288082E-3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8"/>
        <v>131.64840000000001</v>
      </c>
      <c r="W56" s="133">
        <v>42705</v>
      </c>
      <c r="X56" s="10">
        <v>110.37</v>
      </c>
      <c r="Y56" s="10">
        <v>110.94</v>
      </c>
      <c r="Z56" s="10">
        <v>109.03</v>
      </c>
      <c r="AA56" s="10">
        <v>109.49</v>
      </c>
      <c r="AB56" s="95">
        <v>37086900</v>
      </c>
      <c r="AC56" s="10">
        <v>109.02</v>
      </c>
      <c r="AD56" s="2">
        <f t="shared" si="0"/>
        <v>1.9099999999999966</v>
      </c>
      <c r="AE56" s="138">
        <f t="shared" si="1"/>
        <v>-9.2693565976009751E-3</v>
      </c>
    </row>
    <row r="57" spans="1:31" x14ac:dyDescent="0.25">
      <c r="A57" s="265" t="s">
        <v>206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8"/>
        <v>130.2912</v>
      </c>
      <c r="W57" s="133">
        <v>42704</v>
      </c>
      <c r="X57" s="10">
        <v>111.6</v>
      </c>
      <c r="Y57" s="10">
        <v>112.2</v>
      </c>
      <c r="Z57" s="10">
        <v>110.27</v>
      </c>
      <c r="AA57" s="10">
        <v>110.52</v>
      </c>
      <c r="AB57" s="95">
        <v>36162300</v>
      </c>
      <c r="AC57" s="10">
        <v>110.04</v>
      </c>
      <c r="AD57" s="2">
        <f t="shared" si="0"/>
        <v>1.9300000000000068</v>
      </c>
      <c r="AE57" s="138">
        <f t="shared" si="1"/>
        <v>-8.4699945936204113E-3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>H58*I58-J58</f>
        <v>2406.9499999999998</v>
      </c>
      <c r="L58" s="261"/>
      <c r="M58" s="261"/>
      <c r="O58" s="83">
        <v>0.95</v>
      </c>
      <c r="P58" s="83">
        <f t="shared" si="8"/>
        <v>128.934</v>
      </c>
      <c r="W58" s="133">
        <v>42703</v>
      </c>
      <c r="X58" s="10">
        <v>110.78</v>
      </c>
      <c r="Y58" s="10">
        <v>112.03</v>
      </c>
      <c r="Z58" s="10">
        <v>110.07</v>
      </c>
      <c r="AA58" s="10">
        <v>111.46</v>
      </c>
      <c r="AB58" s="95">
        <v>28528800</v>
      </c>
      <c r="AC58" s="10">
        <v>110.98</v>
      </c>
      <c r="AD58" s="2">
        <f t="shared" si="0"/>
        <v>1.960000000000008</v>
      </c>
      <c r="AE58" s="138">
        <f t="shared" si="1"/>
        <v>-9.9018813574580644E-4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>H59*I59-J59</f>
        <v>1508.67</v>
      </c>
      <c r="L59" s="261"/>
      <c r="M59" s="261"/>
      <c r="O59" s="83">
        <v>0.94</v>
      </c>
      <c r="P59" s="83">
        <f t="shared" si="8"/>
        <v>127.57679999999999</v>
      </c>
      <c r="W59" s="133">
        <v>42702</v>
      </c>
      <c r="X59" s="10">
        <v>111.43</v>
      </c>
      <c r="Y59" s="10">
        <v>112.47</v>
      </c>
      <c r="Z59" s="10">
        <v>111.39</v>
      </c>
      <c r="AA59" s="10">
        <v>111.57</v>
      </c>
      <c r="AB59" s="95">
        <v>27194000</v>
      </c>
      <c r="AC59" s="10">
        <v>111.09</v>
      </c>
      <c r="AD59" s="2">
        <f t="shared" si="0"/>
        <v>1.0799999999999983</v>
      </c>
      <c r="AE59" s="138">
        <f t="shared" si="1"/>
        <v>-1.9764621327823528E-3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>H60*I60-J60</f>
        <v>1033.78</v>
      </c>
      <c r="L60" s="261"/>
      <c r="M60" s="261"/>
      <c r="O60" s="83">
        <v>0.93</v>
      </c>
      <c r="P60" s="83">
        <f t="shared" si="8"/>
        <v>126.2196</v>
      </c>
      <c r="W60" s="133">
        <v>42699</v>
      </c>
      <c r="X60" s="10">
        <v>111.13</v>
      </c>
      <c r="Y60" s="10">
        <v>111.87</v>
      </c>
      <c r="Z60" s="10">
        <v>110.95</v>
      </c>
      <c r="AA60" s="10">
        <v>111.79</v>
      </c>
      <c r="AB60" s="95">
        <v>11475900</v>
      </c>
      <c r="AC60" s="10">
        <v>111.31</v>
      </c>
      <c r="AD60" s="2">
        <f t="shared" si="0"/>
        <v>0.92000000000000171</v>
      </c>
      <c r="AE60" s="138">
        <f t="shared" si="1"/>
        <v>5.0564334085778651E-3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8"/>
        <v>124.86240000000001</v>
      </c>
      <c r="W61" s="133">
        <v>42697</v>
      </c>
      <c r="X61" s="10">
        <v>111.36</v>
      </c>
      <c r="Y61" s="10">
        <v>111.51</v>
      </c>
      <c r="Z61" s="10">
        <v>110.33</v>
      </c>
      <c r="AA61" s="10">
        <v>111.23</v>
      </c>
      <c r="AB61" s="95">
        <v>27426400</v>
      </c>
      <c r="AC61" s="10">
        <v>110.75</v>
      </c>
      <c r="AD61" s="2">
        <f t="shared" si="0"/>
        <v>1.1800000000000068</v>
      </c>
      <c r="AE61" s="138">
        <f t="shared" si="1"/>
        <v>-5.1203736974487768E-3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8"/>
        <v>123.5052</v>
      </c>
      <c r="W62" s="133">
        <v>42696</v>
      </c>
      <c r="X62" s="10">
        <v>111.95</v>
      </c>
      <c r="Y62" s="10">
        <v>112.42</v>
      </c>
      <c r="Z62" s="10">
        <v>111.4</v>
      </c>
      <c r="AA62" s="10">
        <v>111.8</v>
      </c>
      <c r="AB62" s="95">
        <v>25965500</v>
      </c>
      <c r="AC62" s="10">
        <v>111.32</v>
      </c>
      <c r="AD62" s="2">
        <f t="shared" si="0"/>
        <v>1.019999999999996</v>
      </c>
      <c r="AE62" s="138">
        <f t="shared" si="1"/>
        <v>6.2921348314604053E-4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8"/>
        <v>122.148</v>
      </c>
      <c r="W63" s="133">
        <v>42695</v>
      </c>
      <c r="X63" s="10">
        <v>110.12</v>
      </c>
      <c r="Y63" s="10">
        <v>111.99</v>
      </c>
      <c r="Z63" s="10">
        <v>110.01</v>
      </c>
      <c r="AA63" s="10">
        <v>111.73</v>
      </c>
      <c r="AB63" s="95">
        <v>29264600</v>
      </c>
      <c r="AC63" s="10">
        <v>111.25</v>
      </c>
      <c r="AD63" s="2">
        <f t="shared" si="0"/>
        <v>1.9799999999999898</v>
      </c>
      <c r="AE63" s="138">
        <f t="shared" si="1"/>
        <v>1.5240007300602265E-2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42692</v>
      </c>
      <c r="X64" s="10">
        <v>109.72</v>
      </c>
      <c r="Y64" s="10">
        <v>110.54</v>
      </c>
      <c r="Z64" s="10">
        <v>109.66</v>
      </c>
      <c r="AA64" s="10">
        <v>110.06</v>
      </c>
      <c r="AB64" s="95">
        <v>28428900</v>
      </c>
      <c r="AC64" s="10">
        <v>109.58</v>
      </c>
      <c r="AD64" s="2">
        <f t="shared" si="0"/>
        <v>0.88000000000000966</v>
      </c>
      <c r="AE64" s="138">
        <f t="shared" si="1"/>
        <v>9.1340884179746951E-4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42691</v>
      </c>
      <c r="X65" s="10">
        <v>109.81</v>
      </c>
      <c r="Y65" s="10">
        <v>110.35</v>
      </c>
      <c r="Z65" s="10">
        <v>108.83</v>
      </c>
      <c r="AA65" s="10">
        <v>109.95</v>
      </c>
      <c r="AB65" s="95">
        <v>27632000</v>
      </c>
      <c r="AC65" s="10">
        <v>109.48</v>
      </c>
      <c r="AD65" s="2">
        <f t="shared" si="0"/>
        <v>1.519999999999996</v>
      </c>
      <c r="AE65" s="138">
        <f t="shared" si="1"/>
        <v>-3.6523009495970093E-4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42690</v>
      </c>
      <c r="X66" s="10">
        <v>106.7</v>
      </c>
      <c r="Y66" s="10">
        <v>110.23</v>
      </c>
      <c r="Z66" s="10">
        <v>106.6</v>
      </c>
      <c r="AA66" s="10">
        <v>109.99</v>
      </c>
      <c r="AB66" s="95">
        <v>58840500</v>
      </c>
      <c r="AC66" s="10">
        <v>109.52</v>
      </c>
      <c r="AD66" s="2">
        <f t="shared" si="0"/>
        <v>3.6300000000000097</v>
      </c>
      <c r="AE66" s="138">
        <f t="shared" si="1"/>
        <v>2.6910454758555913E-2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42689</v>
      </c>
      <c r="X67" s="10">
        <v>106.57</v>
      </c>
      <c r="Y67" s="10">
        <v>107.68</v>
      </c>
      <c r="Z67" s="10">
        <v>106.16</v>
      </c>
      <c r="AA67" s="10">
        <v>107.11</v>
      </c>
      <c r="AB67" s="95">
        <v>32264500</v>
      </c>
      <c r="AC67" s="10">
        <v>106.65</v>
      </c>
      <c r="AD67" s="2">
        <f>Y67-Z67</f>
        <v>1.5200000000000102</v>
      </c>
      <c r="AE67" s="138">
        <f>AC67/AC68-1</f>
        <v>1.3301662707838613E-2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42688</v>
      </c>
      <c r="X68" s="10">
        <v>107.71</v>
      </c>
      <c r="Y68" s="10">
        <v>107.81</v>
      </c>
      <c r="Z68" s="10">
        <v>104.08</v>
      </c>
      <c r="AA68" s="10">
        <v>105.71</v>
      </c>
      <c r="AB68" s="95">
        <v>51175500</v>
      </c>
      <c r="AC68" s="10">
        <v>105.25</v>
      </c>
      <c r="AD68" s="2">
        <f>Y68-Z68</f>
        <v>3.730000000000004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5" priority="35">
      <formula>N19&gt;0</formula>
    </cfRule>
    <cfRule type="expression" dxfId="10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3" priority="21">
      <formula>F25&gt;0</formula>
    </cfRule>
    <cfRule type="expression" dxfId="1002" priority="22">
      <formula>F25&lt;0</formula>
    </cfRule>
  </conditionalFormatting>
  <conditionalFormatting sqref="H25:H47">
    <cfRule type="expression" dxfId="1001" priority="19">
      <formula>H25&gt;0</formula>
    </cfRule>
    <cfRule type="expression" dxfId="1000" priority="20">
      <formula>H25&lt;0</formula>
    </cfRule>
  </conditionalFormatting>
  <conditionalFormatting sqref="I25:I27">
    <cfRule type="expression" dxfId="999" priority="15">
      <formula>I25&gt;0</formula>
    </cfRule>
    <cfRule type="expression" dxfId="998" priority="16">
      <formula>I25&lt;0</formula>
    </cfRule>
  </conditionalFormatting>
  <conditionalFormatting sqref="Q7">
    <cfRule type="expression" dxfId="997" priority="5">
      <formula>Q7&gt;0</formula>
    </cfRule>
    <cfRule type="expression" dxfId="996" priority="6">
      <formula>Q7&lt;0</formula>
    </cfRule>
  </conditionalFormatting>
  <conditionalFormatting sqref="Q8">
    <cfRule type="expression" dxfId="995" priority="3">
      <formula>Q8&gt;0</formula>
    </cfRule>
    <cfRule type="expression" dxfId="9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258</v>
      </c>
      <c r="W2" s="133">
        <v>42783</v>
      </c>
      <c r="X2" s="10">
        <v>79.22</v>
      </c>
      <c r="Y2" s="10">
        <v>79.78</v>
      </c>
      <c r="Z2" s="10">
        <v>78.900000000000006</v>
      </c>
      <c r="AA2" s="10">
        <v>79.709999999999994</v>
      </c>
      <c r="AB2" s="95">
        <v>2640100</v>
      </c>
      <c r="AC2" s="10">
        <v>79.709999999999994</v>
      </c>
      <c r="AD2" s="2">
        <f>Y2-Z2</f>
        <v>0.87999999999999545</v>
      </c>
      <c r="AE2" s="138">
        <f>AC2/AC3-1</f>
        <v>2.5154068670605323E-3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79.709999999999994</v>
      </c>
      <c r="T3" s="1">
        <v>42572</v>
      </c>
      <c r="U3" t="s">
        <v>249</v>
      </c>
      <c r="W3" s="133">
        <v>42782</v>
      </c>
      <c r="X3" s="10">
        <v>79.459999999999994</v>
      </c>
      <c r="Y3" s="10">
        <v>79.599999999999994</v>
      </c>
      <c r="Z3" s="10">
        <v>78.92</v>
      </c>
      <c r="AA3" s="10">
        <v>79.510000000000005</v>
      </c>
      <c r="AB3" s="95">
        <v>4274100</v>
      </c>
      <c r="AC3" s="10">
        <v>79.510000000000005</v>
      </c>
      <c r="AD3" s="2">
        <f t="shared" ref="AD3:AD66" si="0">Y3-Z3</f>
        <v>0.67999999999999261</v>
      </c>
      <c r="AE3" s="138">
        <f t="shared" ref="AE3:AE66" si="1">AC3/AC4-1</f>
        <v>-1.1306532663315494E-3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79.709999999999994</v>
      </c>
      <c r="R4" s="502">
        <v>2.5000000000000001E-3</v>
      </c>
      <c r="T4" s="163"/>
      <c r="U4" s="1"/>
      <c r="W4" s="133">
        <v>42781</v>
      </c>
      <c r="X4" s="10">
        <v>79.790000000000006</v>
      </c>
      <c r="Y4" s="10">
        <v>80.099999999999994</v>
      </c>
      <c r="Z4" s="10">
        <v>78.67</v>
      </c>
      <c r="AA4" s="10">
        <v>79.599999999999994</v>
      </c>
      <c r="AB4" s="95">
        <v>5686500</v>
      </c>
      <c r="AC4" s="10">
        <v>79.599999999999994</v>
      </c>
      <c r="AD4" s="2">
        <f t="shared" si="0"/>
        <v>1.4299999999999926</v>
      </c>
      <c r="AE4" s="138">
        <f t="shared" si="1"/>
        <v>2.3926457624983133E-3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42780</v>
      </c>
      <c r="X5" s="10">
        <v>79</v>
      </c>
      <c r="Y5" s="10">
        <v>79.45</v>
      </c>
      <c r="Z5" s="10">
        <v>78.67</v>
      </c>
      <c r="AA5" s="10">
        <v>79.41</v>
      </c>
      <c r="AB5" s="95">
        <v>3500800</v>
      </c>
      <c r="AC5" s="10">
        <v>79.41</v>
      </c>
      <c r="AD5" s="2">
        <f t="shared" si="0"/>
        <v>0.78000000000000114</v>
      </c>
      <c r="AE5" s="138">
        <f t="shared" si="1"/>
        <v>6.3363325307312923E-3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42779</v>
      </c>
      <c r="X6" s="10">
        <v>78.819999999999993</v>
      </c>
      <c r="Y6" s="10">
        <v>79.180000000000007</v>
      </c>
      <c r="Z6" s="10">
        <v>78.48</v>
      </c>
      <c r="AA6" s="10">
        <v>78.91</v>
      </c>
      <c r="AB6" s="95">
        <v>3317100</v>
      </c>
      <c r="AC6" s="10">
        <v>78.91</v>
      </c>
      <c r="AD6" s="2">
        <f t="shared" si="0"/>
        <v>0.70000000000000284</v>
      </c>
      <c r="AE6" s="138">
        <f t="shared" si="1"/>
        <v>5.4791029561671589E-3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42776</v>
      </c>
      <c r="X7" s="10">
        <v>78.5</v>
      </c>
      <c r="Y7" s="10">
        <v>78.69</v>
      </c>
      <c r="Z7" s="10">
        <v>78.23</v>
      </c>
      <c r="AA7" s="10">
        <v>78.48</v>
      </c>
      <c r="AB7" s="95">
        <v>2191200</v>
      </c>
      <c r="AC7" s="10">
        <v>78.48</v>
      </c>
      <c r="AD7" s="2">
        <f t="shared" si="0"/>
        <v>0.45999999999999375</v>
      </c>
      <c r="AE7" s="138">
        <f t="shared" si="1"/>
        <v>3.8372985418264616E-3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3">
        <v>42775</v>
      </c>
      <c r="X8" s="10">
        <v>77.8</v>
      </c>
      <c r="Y8" s="10">
        <v>78.37</v>
      </c>
      <c r="Z8" s="10">
        <v>77.67</v>
      </c>
      <c r="AA8" s="10">
        <v>78.180000000000007</v>
      </c>
      <c r="AB8" s="95">
        <v>3031800</v>
      </c>
      <c r="AC8" s="10">
        <v>78.180000000000007</v>
      </c>
      <c r="AD8" s="2">
        <f t="shared" si="0"/>
        <v>0.70000000000000284</v>
      </c>
      <c r="AE8" s="138">
        <f t="shared" si="1"/>
        <v>4.8843187660669862E-3</v>
      </c>
    </row>
    <row r="9" spans="1:31" x14ac:dyDescent="0.25">
      <c r="H9" s="72"/>
      <c r="O9" s="11" t="s">
        <v>213</v>
      </c>
      <c r="Q9" s="138">
        <f>IF(Q2=0, 0, Q8/Q6)</f>
        <v>0</v>
      </c>
      <c r="W9" s="133">
        <v>42774</v>
      </c>
      <c r="X9" s="10">
        <v>77.540000000000006</v>
      </c>
      <c r="Y9" s="10">
        <v>77.94</v>
      </c>
      <c r="Z9" s="10">
        <v>77.08</v>
      </c>
      <c r="AA9" s="10">
        <v>77.8</v>
      </c>
      <c r="AB9" s="95">
        <v>2223100</v>
      </c>
      <c r="AC9" s="10">
        <v>77.8</v>
      </c>
      <c r="AD9" s="2">
        <f t="shared" si="0"/>
        <v>0.85999999999999943</v>
      </c>
      <c r="AE9" s="138">
        <f t="shared" si="1"/>
        <v>1.0293360782294148E-3</v>
      </c>
    </row>
    <row r="10" spans="1:31" x14ac:dyDescent="0.25">
      <c r="H10" s="72"/>
      <c r="O10" s="11" t="s">
        <v>212</v>
      </c>
      <c r="P10" s="34"/>
      <c r="Q10" s="2">
        <f>M48</f>
        <v>231.53999999999996</v>
      </c>
      <c r="W10" s="133">
        <v>42773</v>
      </c>
      <c r="X10" s="10">
        <v>78.06</v>
      </c>
      <c r="Y10" s="10">
        <v>78.38</v>
      </c>
      <c r="Z10" s="10">
        <v>77.52</v>
      </c>
      <c r="AA10" s="10">
        <v>77.72</v>
      </c>
      <c r="AB10" s="95">
        <v>2060200</v>
      </c>
      <c r="AC10" s="10">
        <v>77.72</v>
      </c>
      <c r="AD10" s="2">
        <f t="shared" si="0"/>
        <v>0.85999999999999943</v>
      </c>
      <c r="AE10" s="138">
        <f t="shared" si="1"/>
        <v>-1.2850167052170791E-3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1.61E-2</v>
      </c>
      <c r="W11" s="133">
        <v>42772</v>
      </c>
      <c r="X11" s="10">
        <v>77.72</v>
      </c>
      <c r="Y11" s="10">
        <v>78.41</v>
      </c>
      <c r="Z11" s="10">
        <v>77.48</v>
      </c>
      <c r="AA11" s="10">
        <v>77.819999999999993</v>
      </c>
      <c r="AB11" s="95">
        <v>3229500</v>
      </c>
      <c r="AC11" s="10">
        <v>77.819999999999993</v>
      </c>
      <c r="AD11" s="2">
        <f t="shared" si="0"/>
        <v>0.92999999999999261</v>
      </c>
      <c r="AE11" s="138">
        <f t="shared" si="1"/>
        <v>-2.8190671450539773E-3</v>
      </c>
    </row>
    <row r="12" spans="1:31" x14ac:dyDescent="0.25">
      <c r="H12" s="72"/>
      <c r="W12" s="133">
        <v>42769</v>
      </c>
      <c r="X12" s="10">
        <v>77.14</v>
      </c>
      <c r="Y12" s="10">
        <v>78.42</v>
      </c>
      <c r="Z12" s="10">
        <v>76.91</v>
      </c>
      <c r="AA12" s="10">
        <v>78.040000000000006</v>
      </c>
      <c r="AB12" s="95">
        <v>5235800</v>
      </c>
      <c r="AC12" s="10">
        <v>78.040000000000006</v>
      </c>
      <c r="AD12" s="2">
        <f t="shared" si="0"/>
        <v>1.5100000000000051</v>
      </c>
      <c r="AE12" s="138">
        <f t="shared" si="1"/>
        <v>1.9997385962619241E-2</v>
      </c>
    </row>
    <row r="13" spans="1:31" x14ac:dyDescent="0.25">
      <c r="H13" s="72"/>
      <c r="W13" s="133">
        <v>42768</v>
      </c>
      <c r="X13" s="10">
        <v>76.23</v>
      </c>
      <c r="Y13" s="10">
        <v>76.89</v>
      </c>
      <c r="Z13" s="10">
        <v>76.06</v>
      </c>
      <c r="AA13" s="10">
        <v>76.510000000000005</v>
      </c>
      <c r="AB13" s="95">
        <v>3655500</v>
      </c>
      <c r="AC13" s="10">
        <v>76.510000000000005</v>
      </c>
      <c r="AD13" s="2">
        <f t="shared" si="0"/>
        <v>0.82999999999999829</v>
      </c>
      <c r="AE13" s="138">
        <f t="shared" si="1"/>
        <v>-3.2569046378322364E-3</v>
      </c>
    </row>
    <row r="14" spans="1:31" x14ac:dyDescent="0.25">
      <c r="H14" s="72"/>
      <c r="W14" s="133">
        <v>42767</v>
      </c>
      <c r="X14" s="10">
        <v>76.849999999999994</v>
      </c>
      <c r="Y14" s="10">
        <v>77.44</v>
      </c>
      <c r="Z14" s="10">
        <v>76.58</v>
      </c>
      <c r="AA14" s="10">
        <v>76.760000000000005</v>
      </c>
      <c r="AB14" s="95">
        <v>3916800</v>
      </c>
      <c r="AC14" s="10">
        <v>76.760000000000005</v>
      </c>
      <c r="AD14" s="2">
        <f t="shared" si="0"/>
        <v>0.85999999999999943</v>
      </c>
      <c r="AE14" s="138">
        <f t="shared" si="1"/>
        <v>4.9751243781095411E-3</v>
      </c>
    </row>
    <row r="15" spans="1:31" x14ac:dyDescent="0.25">
      <c r="H15" s="72"/>
      <c r="W15" s="133">
        <v>42766</v>
      </c>
      <c r="X15" s="10">
        <v>76.86</v>
      </c>
      <c r="Y15" s="10">
        <v>77.25</v>
      </c>
      <c r="Z15" s="10">
        <v>75.97</v>
      </c>
      <c r="AA15" s="10">
        <v>76.38</v>
      </c>
      <c r="AB15" s="95">
        <v>5568100</v>
      </c>
      <c r="AC15" s="10">
        <v>76.38</v>
      </c>
      <c r="AD15" s="2">
        <f t="shared" si="0"/>
        <v>1.2800000000000011</v>
      </c>
      <c r="AE15" s="138">
        <f t="shared" si="1"/>
        <v>-1.1645962732919291E-2</v>
      </c>
    </row>
    <row r="16" spans="1:31" x14ac:dyDescent="0.25">
      <c r="H16" s="72"/>
      <c r="W16" s="133">
        <v>42765</v>
      </c>
      <c r="X16" s="10">
        <v>76.83</v>
      </c>
      <c r="Y16" s="10">
        <v>77.319999999999993</v>
      </c>
      <c r="Z16" s="10">
        <v>76.540000000000006</v>
      </c>
      <c r="AA16" s="10">
        <v>77.28</v>
      </c>
      <c r="AB16" s="95">
        <v>5344500</v>
      </c>
      <c r="AC16" s="10">
        <v>77.28</v>
      </c>
      <c r="AD16" s="2">
        <f t="shared" si="0"/>
        <v>0.77999999999998693</v>
      </c>
      <c r="AE16" s="138">
        <f t="shared" si="1"/>
        <v>5.5953155497723284E-3</v>
      </c>
    </row>
    <row r="17" spans="1:31" x14ac:dyDescent="0.25">
      <c r="W17" s="133">
        <v>42762</v>
      </c>
      <c r="X17" s="10">
        <v>77</v>
      </c>
      <c r="Y17" s="10">
        <v>77.3</v>
      </c>
      <c r="Z17" s="10">
        <v>76.540000000000006</v>
      </c>
      <c r="AA17" s="10">
        <v>76.849999999999994</v>
      </c>
      <c r="AB17" s="95">
        <v>3530900</v>
      </c>
      <c r="AC17" s="10">
        <v>76.849999999999994</v>
      </c>
      <c r="AD17" s="2">
        <f t="shared" si="0"/>
        <v>0.75999999999999091</v>
      </c>
      <c r="AE17" s="138">
        <f t="shared" si="1"/>
        <v>-1.0399064084234411E-3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76.95</v>
      </c>
      <c r="Y18" s="10">
        <v>77.459999999999994</v>
      </c>
      <c r="Z18" s="10">
        <v>76.63</v>
      </c>
      <c r="AA18" s="10">
        <v>76.930000000000007</v>
      </c>
      <c r="AB18" s="95">
        <v>3344900</v>
      </c>
      <c r="AC18" s="10">
        <v>76.930000000000007</v>
      </c>
      <c r="AD18" s="2">
        <f t="shared" si="0"/>
        <v>0.82999999999999829</v>
      </c>
      <c r="AE18" s="138">
        <f t="shared" si="1"/>
        <v>5.2022369618942577E-4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78</v>
      </c>
      <c r="Y19" s="10">
        <v>78.02</v>
      </c>
      <c r="Z19" s="10">
        <v>76.400000000000006</v>
      </c>
      <c r="AA19" s="10">
        <v>76.89</v>
      </c>
      <c r="AB19" s="95">
        <v>5278300</v>
      </c>
      <c r="AC19" s="10">
        <v>76.89</v>
      </c>
      <c r="AD19" s="2">
        <f t="shared" si="0"/>
        <v>1.6199999999999903</v>
      </c>
      <c r="AE19" s="138">
        <f t="shared" si="1"/>
        <v>-6.9740410693530652E-3</v>
      </c>
    </row>
    <row r="20" spans="1:31" x14ac:dyDescent="0.25">
      <c r="W20" s="133">
        <v>42759</v>
      </c>
      <c r="X20" s="10">
        <v>76.33</v>
      </c>
      <c r="Y20" s="10">
        <v>77.66</v>
      </c>
      <c r="Z20" s="10">
        <v>76.09</v>
      </c>
      <c r="AA20" s="10">
        <v>77.430000000000007</v>
      </c>
      <c r="AB20" s="95">
        <v>4024300</v>
      </c>
      <c r="AC20" s="10">
        <v>77.430000000000007</v>
      </c>
      <c r="AD20" s="2">
        <f t="shared" si="0"/>
        <v>1.5699999999999932</v>
      </c>
      <c r="AE20" s="138">
        <f t="shared" si="1"/>
        <v>1.9218112412794586E-2</v>
      </c>
    </row>
    <row r="21" spans="1:31" x14ac:dyDescent="0.25">
      <c r="W21" s="133">
        <v>42758</v>
      </c>
      <c r="X21" s="10">
        <v>75.92</v>
      </c>
      <c r="Y21" s="10">
        <v>76.48</v>
      </c>
      <c r="Z21" s="10">
        <v>75.73</v>
      </c>
      <c r="AA21" s="10">
        <v>75.97</v>
      </c>
      <c r="AB21" s="95">
        <v>4444300</v>
      </c>
      <c r="AC21" s="10">
        <v>75.97</v>
      </c>
      <c r="AD21" s="2">
        <f t="shared" si="0"/>
        <v>0.75</v>
      </c>
      <c r="AE21" s="138">
        <f t="shared" si="1"/>
        <v>-3.0183727034120977E-3</v>
      </c>
    </row>
    <row r="22" spans="1:31" x14ac:dyDescent="0.25">
      <c r="W22" s="133">
        <v>42755</v>
      </c>
      <c r="X22" s="10">
        <v>75.989999999999995</v>
      </c>
      <c r="Y22" s="10">
        <v>76.91</v>
      </c>
      <c r="Z22" s="10">
        <v>75.39</v>
      </c>
      <c r="AA22" s="10">
        <v>76.2</v>
      </c>
      <c r="AB22" s="95">
        <v>8465900</v>
      </c>
      <c r="AC22" s="10">
        <v>76.2</v>
      </c>
      <c r="AD22" s="2">
        <f t="shared" si="0"/>
        <v>1.519999999999996</v>
      </c>
      <c r="AE22" s="138">
        <f t="shared" si="1"/>
        <v>-6.3893597600729324E-3</v>
      </c>
    </row>
    <row r="23" spans="1:31" x14ac:dyDescent="0.25">
      <c r="W23" s="133">
        <v>42754</v>
      </c>
      <c r="X23" s="10">
        <v>77.61</v>
      </c>
      <c r="Y23" s="10">
        <v>77.78</v>
      </c>
      <c r="Z23" s="10">
        <v>76.61</v>
      </c>
      <c r="AA23" s="10">
        <v>76.69</v>
      </c>
      <c r="AB23" s="95">
        <v>8111400</v>
      </c>
      <c r="AC23" s="10">
        <v>76.69</v>
      </c>
      <c r="AD23" s="2">
        <f t="shared" si="0"/>
        <v>1.1700000000000017</v>
      </c>
      <c r="AE23" s="138">
        <f t="shared" si="1"/>
        <v>-1.0323912762937093E-2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77.11</v>
      </c>
      <c r="Y24" s="10">
        <v>77.61</v>
      </c>
      <c r="Z24" s="10">
        <v>76.510000000000005</v>
      </c>
      <c r="AA24" s="10">
        <v>77.489999999999995</v>
      </c>
      <c r="AB24" s="95">
        <v>5988400</v>
      </c>
      <c r="AC24" s="10">
        <v>77.489999999999995</v>
      </c>
      <c r="AD24" s="2">
        <f t="shared" si="0"/>
        <v>1.0999999999999943</v>
      </c>
      <c r="AE24" s="138">
        <f t="shared" si="1"/>
        <v>1.1618798955613574E-2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1">
        <f t="shared" ref="H25:H35" si="4">(E25-D25)/D25</f>
        <v>-2.3865944482058168E-2</v>
      </c>
      <c r="I25" s="40"/>
      <c r="W25" s="133">
        <v>42752</v>
      </c>
      <c r="X25" s="10">
        <v>77.400000000000006</v>
      </c>
      <c r="Y25" s="10">
        <v>77.7</v>
      </c>
      <c r="Z25" s="10">
        <v>76.47</v>
      </c>
      <c r="AA25" s="10">
        <v>76.599999999999994</v>
      </c>
      <c r="AB25" s="95">
        <v>6450300</v>
      </c>
      <c r="AC25" s="10">
        <v>76.599999999999994</v>
      </c>
      <c r="AD25" s="2">
        <f t="shared" si="0"/>
        <v>1.230000000000004</v>
      </c>
      <c r="AE25" s="138">
        <f t="shared" si="1"/>
        <v>-2.6102845210140835E-4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1">
        <f t="shared" si="4"/>
        <v>9.3094109681788138E-3</v>
      </c>
      <c r="I26" s="40"/>
      <c r="W26" s="133">
        <v>42748</v>
      </c>
      <c r="X26" s="10">
        <v>76.930000000000007</v>
      </c>
      <c r="Y26" s="10">
        <v>77.63</v>
      </c>
      <c r="Z26" s="10">
        <v>76.41</v>
      </c>
      <c r="AA26" s="10">
        <v>76.62</v>
      </c>
      <c r="AB26" s="95">
        <v>3454300</v>
      </c>
      <c r="AC26" s="10">
        <v>76.62</v>
      </c>
      <c r="AD26" s="2">
        <f t="shared" si="0"/>
        <v>1.2199999999999989</v>
      </c>
      <c r="AE26" s="138">
        <f t="shared" si="1"/>
        <v>-3.3818938605617577E-3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1">
        <f t="shared" si="4"/>
        <v>2.7251184834123213E-2</v>
      </c>
      <c r="I27" s="40"/>
      <c r="W27" s="133">
        <v>42747</v>
      </c>
      <c r="X27" s="10">
        <v>76.83</v>
      </c>
      <c r="Y27" s="10">
        <v>76.95</v>
      </c>
      <c r="Z27" s="10">
        <v>75.84</v>
      </c>
      <c r="AA27" s="10">
        <v>76.88</v>
      </c>
      <c r="AB27" s="95">
        <v>4056700</v>
      </c>
      <c r="AC27" s="10">
        <v>76.88</v>
      </c>
      <c r="AD27" s="2">
        <f t="shared" si="0"/>
        <v>1.1099999999999994</v>
      </c>
      <c r="AE27" s="138">
        <f t="shared" si="1"/>
        <v>-3.9006631127291858E-4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1">
        <f t="shared" si="4"/>
        <v>1.1848341232227537E-3</v>
      </c>
      <c r="I28" s="40"/>
      <c r="W28" s="133">
        <v>42746</v>
      </c>
      <c r="X28" s="10">
        <v>76.67</v>
      </c>
      <c r="Y28" s="10">
        <v>77.44</v>
      </c>
      <c r="Z28" s="10">
        <v>76.099999999999994</v>
      </c>
      <c r="AA28" s="10">
        <v>76.91</v>
      </c>
      <c r="AB28" s="95">
        <v>4500200</v>
      </c>
      <c r="AC28" s="10">
        <v>76.91</v>
      </c>
      <c r="AD28" s="2">
        <f t="shared" si="0"/>
        <v>1.3400000000000034</v>
      </c>
      <c r="AE28" s="138">
        <f t="shared" si="1"/>
        <v>3.392041748206065E-3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1">
        <f t="shared" si="4"/>
        <v>6.7704807041299693E-3</v>
      </c>
      <c r="I29" s="40"/>
      <c r="W29" s="133">
        <v>42745</v>
      </c>
      <c r="X29" s="10">
        <v>76.52</v>
      </c>
      <c r="Y29" s="10">
        <v>78</v>
      </c>
      <c r="Z29" s="10">
        <v>76.12</v>
      </c>
      <c r="AA29" s="10">
        <v>76.650000000000006</v>
      </c>
      <c r="AB29" s="95">
        <v>9561400</v>
      </c>
      <c r="AC29" s="10">
        <v>76.650000000000006</v>
      </c>
      <c r="AD29" s="2">
        <f t="shared" si="0"/>
        <v>1.8799999999999955</v>
      </c>
      <c r="AE29" s="138">
        <f t="shared" si="1"/>
        <v>1.0413920379646724E-2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1">
        <f t="shared" si="4"/>
        <v>8.3107650643195738E-2</v>
      </c>
      <c r="I30" s="236">
        <v>57</v>
      </c>
      <c r="W30" s="133">
        <v>42744</v>
      </c>
      <c r="X30" s="10">
        <v>76.14</v>
      </c>
      <c r="Y30" s="10">
        <v>76.5</v>
      </c>
      <c r="Z30" s="10">
        <v>75.53</v>
      </c>
      <c r="AA30" s="10">
        <v>75.86</v>
      </c>
      <c r="AB30" s="95">
        <v>4800900</v>
      </c>
      <c r="AC30" s="10">
        <v>75.86</v>
      </c>
      <c r="AD30" s="2">
        <f t="shared" si="0"/>
        <v>0.96999999999999886</v>
      </c>
      <c r="AE30" s="138">
        <f t="shared" si="1"/>
        <v>5.1676162713660823E-3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1">
        <f t="shared" si="4"/>
        <v>8.5985104942450888E-2</v>
      </c>
      <c r="I31" s="40"/>
      <c r="W31" s="133">
        <v>42741</v>
      </c>
      <c r="X31" s="10">
        <v>75.400000000000006</v>
      </c>
      <c r="Y31" s="10">
        <v>75.92</v>
      </c>
      <c r="Z31" s="10">
        <v>75.06</v>
      </c>
      <c r="AA31" s="10">
        <v>75.47</v>
      </c>
      <c r="AB31" s="95">
        <v>3089600</v>
      </c>
      <c r="AC31" s="10">
        <v>75.47</v>
      </c>
      <c r="AD31" s="2">
        <f t="shared" si="0"/>
        <v>0.85999999999999943</v>
      </c>
      <c r="AE31" s="138">
        <f t="shared" si="1"/>
        <v>1.9915029208710244E-3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1">
        <f t="shared" si="4"/>
        <v>9.140148950575501E-2</v>
      </c>
      <c r="I32" s="40" t="s">
        <v>257</v>
      </c>
      <c r="W32" s="133">
        <v>42740</v>
      </c>
      <c r="X32" s="10">
        <v>76</v>
      </c>
      <c r="Y32" s="10">
        <v>76.180000000000007</v>
      </c>
      <c r="Z32" s="10">
        <v>74.819999999999993</v>
      </c>
      <c r="AA32" s="10">
        <v>75.319999999999993</v>
      </c>
      <c r="AB32" s="95">
        <v>3383000</v>
      </c>
      <c r="AC32" s="10">
        <v>75.319999999999993</v>
      </c>
      <c r="AD32" s="2">
        <f t="shared" si="0"/>
        <v>1.3600000000000136</v>
      </c>
      <c r="AE32" s="138">
        <f t="shared" si="1"/>
        <v>-1.2326252294781126E-2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1">
        <f t="shared" si="4"/>
        <v>7.3628977657413705E-2</v>
      </c>
      <c r="I33" s="40"/>
      <c r="W33" s="133">
        <v>42739</v>
      </c>
      <c r="X33" s="10">
        <v>75.260000000000005</v>
      </c>
      <c r="Y33" s="10">
        <v>76.55</v>
      </c>
      <c r="Z33" s="10">
        <v>75.06</v>
      </c>
      <c r="AA33" s="10">
        <v>76.260000000000005</v>
      </c>
      <c r="AB33" s="95">
        <v>4635800</v>
      </c>
      <c r="AC33" s="10">
        <v>76.260000000000005</v>
      </c>
      <c r="AD33" s="2">
        <f t="shared" si="0"/>
        <v>1.4899999999999949</v>
      </c>
      <c r="AE33" s="138" t="e">
        <f t="shared" si="1"/>
        <v>#DIV/0!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1">
        <f t="shared" si="4"/>
        <v>8.8016249153689968E-2</v>
      </c>
      <c r="I34" s="40"/>
      <c r="W34" s="133">
        <v>42739</v>
      </c>
      <c r="X34" s="10" t="s">
        <v>309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1">
        <f t="shared" si="4"/>
        <v>8.8862559241706163E-2</v>
      </c>
      <c r="I35" s="40"/>
      <c r="W35" s="133">
        <v>42738</v>
      </c>
      <c r="X35" s="10">
        <v>74.89</v>
      </c>
      <c r="Y35" s="10">
        <v>75.75</v>
      </c>
      <c r="Z35" s="10">
        <v>74.739999999999995</v>
      </c>
      <c r="AA35" s="10">
        <v>75.349999999999994</v>
      </c>
      <c r="AB35" s="95">
        <v>5853900</v>
      </c>
      <c r="AC35" s="10">
        <v>75.03</v>
      </c>
      <c r="AD35" s="2">
        <f t="shared" si="0"/>
        <v>1.0100000000000051</v>
      </c>
      <c r="AE35" s="138">
        <f t="shared" si="1"/>
        <v>1.7080113867425917E-2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42734</v>
      </c>
      <c r="X36" s="10">
        <v>73.959999999999994</v>
      </c>
      <c r="Y36" s="10">
        <v>74.34</v>
      </c>
      <c r="Z36" s="10">
        <v>73.84</v>
      </c>
      <c r="AA36" s="10">
        <v>74.08</v>
      </c>
      <c r="AB36" s="95">
        <v>3378800</v>
      </c>
      <c r="AC36" s="10">
        <v>73.77</v>
      </c>
      <c r="AD36" s="2">
        <f t="shared" si="0"/>
        <v>0.5</v>
      </c>
      <c r="AE36" s="138">
        <f t="shared" si="1"/>
        <v>2.173617714984255E-3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42733</v>
      </c>
      <c r="X37" s="10">
        <v>74.27</v>
      </c>
      <c r="Y37" s="10">
        <v>74.680000000000007</v>
      </c>
      <c r="Z37" s="10">
        <v>73.5</v>
      </c>
      <c r="AA37" s="10">
        <v>73.92</v>
      </c>
      <c r="AB37" s="95">
        <v>2573700</v>
      </c>
      <c r="AC37" s="10">
        <v>73.61</v>
      </c>
      <c r="AD37" s="2">
        <f t="shared" si="0"/>
        <v>1.1800000000000068</v>
      </c>
      <c r="AE37" s="138">
        <f t="shared" si="1"/>
        <v>-5.9419311276164288E-3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42732</v>
      </c>
      <c r="X38" s="10">
        <v>75.03</v>
      </c>
      <c r="Y38" s="10">
        <v>75.38</v>
      </c>
      <c r="Z38" s="10">
        <v>74.150000000000006</v>
      </c>
      <c r="AA38" s="10">
        <v>74.37</v>
      </c>
      <c r="AB38" s="95">
        <v>2517300</v>
      </c>
      <c r="AC38" s="10">
        <v>74.05</v>
      </c>
      <c r="AD38" s="2">
        <f t="shared" si="0"/>
        <v>1.2299999999999898</v>
      </c>
      <c r="AE38" s="138">
        <f t="shared" si="1"/>
        <v>-8.1703723546745488E-3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42731</v>
      </c>
      <c r="X39" s="10">
        <v>75.099999999999994</v>
      </c>
      <c r="Y39" s="10">
        <v>75.11</v>
      </c>
      <c r="Z39" s="10">
        <v>74.790000000000006</v>
      </c>
      <c r="AA39" s="10">
        <v>74.98</v>
      </c>
      <c r="AB39" s="95">
        <v>2049400</v>
      </c>
      <c r="AC39" s="10">
        <v>74.66</v>
      </c>
      <c r="AD39" s="2">
        <f t="shared" si="0"/>
        <v>0.31999999999999318</v>
      </c>
      <c r="AE39" s="138">
        <f t="shared" si="1"/>
        <v>1.3395847287323015E-4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42727</v>
      </c>
      <c r="X40" s="10">
        <v>74.739999999999995</v>
      </c>
      <c r="Y40" s="10">
        <v>75.239999999999995</v>
      </c>
      <c r="Z40" s="10">
        <v>74.739999999999995</v>
      </c>
      <c r="AA40" s="10">
        <v>74.97</v>
      </c>
      <c r="AB40" s="95">
        <v>1957500</v>
      </c>
      <c r="AC40" s="10">
        <v>74.650000000000006</v>
      </c>
      <c r="AD40" s="2">
        <f t="shared" si="0"/>
        <v>0.5</v>
      </c>
      <c r="AE40" s="138">
        <f t="shared" si="1"/>
        <v>5.2518179369782647E-3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87.680999999999997</v>
      </c>
      <c r="Q41" s="2"/>
      <c r="W41" s="133">
        <v>42726</v>
      </c>
      <c r="X41" s="10">
        <v>75</v>
      </c>
      <c r="Y41" s="10">
        <v>75.37</v>
      </c>
      <c r="Z41" s="10">
        <v>74.5</v>
      </c>
      <c r="AA41" s="10">
        <v>74.58</v>
      </c>
      <c r="AB41" s="95">
        <v>2865200</v>
      </c>
      <c r="AC41" s="10">
        <v>74.260000000000005</v>
      </c>
      <c r="AD41" s="2">
        <f t="shared" si="0"/>
        <v>0.87000000000000455</v>
      </c>
      <c r="AE41" s="138">
        <f t="shared" si="1"/>
        <v>-9.8666666666665792E-3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86.883899999999997</v>
      </c>
      <c r="Q42" s="2"/>
      <c r="T42" s="91" t="s">
        <v>113</v>
      </c>
      <c r="W42" s="133">
        <v>42725</v>
      </c>
      <c r="X42" s="10">
        <v>75.11</v>
      </c>
      <c r="Y42" s="10">
        <v>75.569999999999993</v>
      </c>
      <c r="Z42" s="10">
        <v>74.69</v>
      </c>
      <c r="AA42" s="10">
        <v>75.319999999999993</v>
      </c>
      <c r="AB42" s="95">
        <v>3244500</v>
      </c>
      <c r="AC42" s="10">
        <v>75</v>
      </c>
      <c r="AD42" s="2">
        <f t="shared" si="0"/>
        <v>0.87999999999999545</v>
      </c>
      <c r="AE42" s="138">
        <f t="shared" si="1"/>
        <v>3.4787262510036498E-3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86.086799999999997</v>
      </c>
      <c r="Q43" s="2"/>
      <c r="T43" s="128" t="s">
        <v>98</v>
      </c>
      <c r="U43" s="129">
        <v>79.510000000000005</v>
      </c>
      <c r="W43" s="133">
        <v>42724</v>
      </c>
      <c r="X43" s="10">
        <v>75</v>
      </c>
      <c r="Y43" s="10">
        <v>75.5</v>
      </c>
      <c r="Z43" s="10">
        <v>74.53</v>
      </c>
      <c r="AA43" s="10">
        <v>75.06</v>
      </c>
      <c r="AB43" s="95">
        <v>3244900</v>
      </c>
      <c r="AC43" s="10">
        <v>74.739999999999995</v>
      </c>
      <c r="AD43" s="2">
        <f t="shared" si="0"/>
        <v>0.96999999999999886</v>
      </c>
      <c r="AE43" s="138">
        <f t="shared" si="1"/>
        <v>6.8705375185234008E-3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85.289699999999996</v>
      </c>
      <c r="Q44" s="2"/>
      <c r="T44" s="93" t="s">
        <v>99</v>
      </c>
      <c r="U44" s="130">
        <v>79.22</v>
      </c>
      <c r="W44" s="133">
        <v>42723</v>
      </c>
      <c r="X44" s="10">
        <v>74.680000000000007</v>
      </c>
      <c r="Y44" s="10">
        <v>75.13</v>
      </c>
      <c r="Z44" s="10">
        <v>74.14</v>
      </c>
      <c r="AA44" s="10">
        <v>74.55</v>
      </c>
      <c r="AB44" s="95">
        <v>3076600</v>
      </c>
      <c r="AC44" s="10">
        <v>74.23</v>
      </c>
      <c r="AD44" s="2">
        <f t="shared" si="0"/>
        <v>0.98999999999999488</v>
      </c>
      <c r="AE44" s="138">
        <f t="shared" si="1"/>
        <v>-6.0257096946974009E-3</v>
      </c>
    </row>
    <row r="45" spans="2:31" x14ac:dyDescent="0.25">
      <c r="O45" s="83">
        <v>1.06</v>
      </c>
      <c r="P45" s="83">
        <f t="shared" si="5"/>
        <v>84.492599999999996</v>
      </c>
      <c r="Q45" s="2"/>
      <c r="T45" s="93" t="s">
        <v>100</v>
      </c>
      <c r="U45" s="130" t="s">
        <v>129</v>
      </c>
      <c r="W45" s="133">
        <v>42720</v>
      </c>
      <c r="X45" s="10">
        <v>75.290000000000006</v>
      </c>
      <c r="Y45" s="10">
        <v>75.38</v>
      </c>
      <c r="Z45" s="10">
        <v>74.58</v>
      </c>
      <c r="AA45" s="10">
        <v>75</v>
      </c>
      <c r="AB45" s="95">
        <v>8200600</v>
      </c>
      <c r="AC45" s="10">
        <v>74.680000000000007</v>
      </c>
      <c r="AD45" s="2">
        <f t="shared" si="0"/>
        <v>0.79999999999999716</v>
      </c>
      <c r="AE45" s="138">
        <f t="shared" si="1"/>
        <v>8.0407397480564136E-4</v>
      </c>
    </row>
    <row r="46" spans="2:31" x14ac:dyDescent="0.25">
      <c r="O46" s="83">
        <v>1.05</v>
      </c>
      <c r="P46" s="83">
        <f t="shared" si="5"/>
        <v>83.695499999999996</v>
      </c>
      <c r="Q46" s="2"/>
      <c r="T46" s="93" t="s">
        <v>101</v>
      </c>
      <c r="U46" s="130" t="s">
        <v>129</v>
      </c>
      <c r="W46" s="133">
        <v>42719</v>
      </c>
      <c r="X46" s="10">
        <v>74.540000000000006</v>
      </c>
      <c r="Y46" s="10">
        <v>75.739999999999995</v>
      </c>
      <c r="Z46" s="10">
        <v>74.34</v>
      </c>
      <c r="AA46" s="10">
        <v>74.94</v>
      </c>
      <c r="AB46" s="95">
        <v>4061600</v>
      </c>
      <c r="AC46" s="10">
        <v>74.62</v>
      </c>
      <c r="AD46" s="2">
        <f t="shared" si="0"/>
        <v>1.3999999999999915</v>
      </c>
      <c r="AE46" s="138">
        <f t="shared" si="1"/>
        <v>1.1659436008676805E-2</v>
      </c>
    </row>
    <row r="47" spans="2:31" x14ac:dyDescent="0.25">
      <c r="O47" s="83">
        <v>1.04</v>
      </c>
      <c r="P47" s="83">
        <f t="shared" si="5"/>
        <v>82.898399999999995</v>
      </c>
      <c r="Q47" s="2"/>
      <c r="T47" s="93" t="s">
        <v>102</v>
      </c>
      <c r="U47" s="130">
        <v>80.959999999999994</v>
      </c>
      <c r="W47" s="133">
        <v>42718</v>
      </c>
      <c r="X47" s="10">
        <v>73.53</v>
      </c>
      <c r="Y47" s="10">
        <v>75.73</v>
      </c>
      <c r="Z47" s="10">
        <v>73.239999999999995</v>
      </c>
      <c r="AA47" s="10">
        <v>74.069999999999993</v>
      </c>
      <c r="AB47" s="95">
        <v>5415800</v>
      </c>
      <c r="AC47" s="10">
        <v>73.760000000000005</v>
      </c>
      <c r="AD47" s="2">
        <f t="shared" si="0"/>
        <v>2.4900000000000091</v>
      </c>
      <c r="AE47" s="138">
        <f t="shared" si="1"/>
        <v>3.1279749762003206E-3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5"/>
        <v>82.101299999999995</v>
      </c>
      <c r="Q48" s="2"/>
      <c r="T48" s="93" t="s">
        <v>103</v>
      </c>
      <c r="U48" s="130">
        <v>1.18781</v>
      </c>
      <c r="W48" s="133">
        <v>42717</v>
      </c>
      <c r="X48" s="10">
        <v>73.67</v>
      </c>
      <c r="Y48" s="10">
        <v>74.23</v>
      </c>
      <c r="Z48" s="10">
        <v>73.11</v>
      </c>
      <c r="AA48" s="10">
        <v>73.84</v>
      </c>
      <c r="AB48" s="95">
        <v>2892900</v>
      </c>
      <c r="AC48" s="10">
        <v>73.53</v>
      </c>
      <c r="AD48" s="2">
        <f t="shared" si="0"/>
        <v>1.1200000000000045</v>
      </c>
      <c r="AE48" s="138">
        <f t="shared" si="1"/>
        <v>3.5485191756516876E-3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5"/>
        <v>81.304199999999994</v>
      </c>
      <c r="Q49" s="2"/>
      <c r="T49" s="93" t="s">
        <v>122</v>
      </c>
      <c r="U49" s="130" t="s">
        <v>395</v>
      </c>
      <c r="W49" s="133">
        <v>42716</v>
      </c>
      <c r="X49" s="10">
        <v>74.7</v>
      </c>
      <c r="Y49" s="10">
        <v>74.7</v>
      </c>
      <c r="Z49" s="10">
        <v>73.150000000000006</v>
      </c>
      <c r="AA49" s="10">
        <v>73.58</v>
      </c>
      <c r="AB49" s="95">
        <v>3654900</v>
      </c>
      <c r="AC49" s="10">
        <v>73.27</v>
      </c>
      <c r="AD49" s="2">
        <f t="shared" si="0"/>
        <v>1.5499999999999972</v>
      </c>
      <c r="AE49" s="138">
        <f t="shared" si="1"/>
        <v>-1.5849563465413108E-2</v>
      </c>
    </row>
    <row r="50" spans="1:31" x14ac:dyDescent="0.25">
      <c r="A50" s="389" t="s">
        <v>231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5"/>
        <v>80.507099999999994</v>
      </c>
      <c r="Q50" s="2"/>
      <c r="T50" s="93"/>
      <c r="U50" s="130"/>
      <c r="W50" s="133">
        <v>42713</v>
      </c>
      <c r="X50" s="10">
        <v>74.84</v>
      </c>
      <c r="Y50" s="10">
        <v>74.91</v>
      </c>
      <c r="Z50" s="10">
        <v>74.290000000000006</v>
      </c>
      <c r="AA50" s="10">
        <v>74.77</v>
      </c>
      <c r="AB50" s="95">
        <v>2566900</v>
      </c>
      <c r="AC50" s="10">
        <v>74.45</v>
      </c>
      <c r="AD50" s="2">
        <f t="shared" si="0"/>
        <v>0.61999999999999034</v>
      </c>
      <c r="AE50" s="138">
        <f t="shared" si="1"/>
        <v>-1.8769272020378036E-3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5"/>
        <v>79.709999999999994</v>
      </c>
      <c r="Q51" s="2"/>
      <c r="T51" s="93" t="s">
        <v>105</v>
      </c>
      <c r="U51" s="130" t="s">
        <v>547</v>
      </c>
      <c r="W51" s="133">
        <v>42712</v>
      </c>
      <c r="X51" s="10">
        <v>74.8</v>
      </c>
      <c r="Y51" s="10">
        <v>75.2</v>
      </c>
      <c r="Z51" s="10">
        <v>73.989999999999995</v>
      </c>
      <c r="AA51" s="10">
        <v>74.91</v>
      </c>
      <c r="AB51" s="95">
        <v>3415800</v>
      </c>
      <c r="AC51" s="10">
        <v>74.59</v>
      </c>
      <c r="AD51" s="2">
        <f t="shared" si="0"/>
        <v>1.210000000000008</v>
      </c>
      <c r="AE51" s="138">
        <f t="shared" si="1"/>
        <v>8.3817763958362601E-3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5"/>
        <v>78.912899999999993</v>
      </c>
      <c r="Q52" s="2"/>
      <c r="T52" s="93" t="s">
        <v>106</v>
      </c>
      <c r="U52" s="130" t="s">
        <v>548</v>
      </c>
      <c r="W52" s="133">
        <v>42711</v>
      </c>
      <c r="X52" s="10">
        <v>72.47</v>
      </c>
      <c r="Y52" s="10">
        <v>74.72</v>
      </c>
      <c r="Z52" s="10">
        <v>72.23</v>
      </c>
      <c r="AA52" s="10">
        <v>74.290000000000006</v>
      </c>
      <c r="AB52" s="95">
        <v>5801500</v>
      </c>
      <c r="AC52" s="10">
        <v>73.97</v>
      </c>
      <c r="AD52" s="2">
        <f t="shared" si="0"/>
        <v>2.4899999999999949</v>
      </c>
      <c r="AE52" s="138">
        <f t="shared" si="1"/>
        <v>2.7361111111111169E-2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5"/>
        <v>78.115799999999993</v>
      </c>
      <c r="Q53" s="2"/>
      <c r="T53" s="93" t="s">
        <v>107</v>
      </c>
      <c r="U53" s="131">
        <v>2690300</v>
      </c>
      <c r="W53" s="133">
        <v>42710</v>
      </c>
      <c r="X53" s="10">
        <v>72.47</v>
      </c>
      <c r="Y53" s="10">
        <v>72.739999999999995</v>
      </c>
      <c r="Z53" s="10">
        <v>72.08</v>
      </c>
      <c r="AA53" s="10">
        <v>72.31</v>
      </c>
      <c r="AB53" s="95">
        <v>3843900</v>
      </c>
      <c r="AC53" s="10">
        <v>72</v>
      </c>
      <c r="AD53" s="2">
        <f t="shared" si="0"/>
        <v>0.65999999999999659</v>
      </c>
      <c r="AE53" s="138">
        <f t="shared" si="1"/>
        <v>3.9040713887339429E-3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5"/>
        <v>77.318699999999993</v>
      </c>
      <c r="T54" s="93" t="s">
        <v>110</v>
      </c>
      <c r="U54" s="131">
        <v>4151430</v>
      </c>
      <c r="W54" s="133">
        <v>42709</v>
      </c>
      <c r="X54" s="10">
        <v>72.33</v>
      </c>
      <c r="Y54" s="10">
        <v>72.64</v>
      </c>
      <c r="Z54" s="10">
        <v>71.989999999999995</v>
      </c>
      <c r="AA54" s="10">
        <v>72.03</v>
      </c>
      <c r="AB54" s="95">
        <v>3929100</v>
      </c>
      <c r="AC54" s="10">
        <v>71.72</v>
      </c>
      <c r="AD54" s="2">
        <f t="shared" si="0"/>
        <v>0.65000000000000568</v>
      </c>
      <c r="AE54" s="138">
        <f t="shared" si="1"/>
        <v>2.3759608665270271E-3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5"/>
        <v>76.521599999999992</v>
      </c>
      <c r="T55" s="93" t="s">
        <v>108</v>
      </c>
      <c r="U55" s="130" t="s">
        <v>549</v>
      </c>
      <c r="W55" s="133">
        <v>42706</v>
      </c>
      <c r="X55" s="10">
        <v>72.52</v>
      </c>
      <c r="Y55" s="10">
        <v>72.66</v>
      </c>
      <c r="Z55" s="10">
        <v>71.430000000000007</v>
      </c>
      <c r="AA55" s="10">
        <v>71.86</v>
      </c>
      <c r="AB55" s="95">
        <v>2959100</v>
      </c>
      <c r="AC55" s="10">
        <v>71.55</v>
      </c>
      <c r="AD55" s="2">
        <f t="shared" si="0"/>
        <v>1.2299999999999898</v>
      </c>
      <c r="AE55" s="138">
        <f t="shared" si="1"/>
        <v>-9.2772085294932083E-3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5"/>
        <v>75.724499999999992</v>
      </c>
      <c r="T56" s="93" t="s">
        <v>111</v>
      </c>
      <c r="U56" s="130">
        <v>14.11</v>
      </c>
      <c r="W56" s="133">
        <v>42705</v>
      </c>
      <c r="X56" s="10">
        <v>72.45</v>
      </c>
      <c r="Y56" s="10">
        <v>72.77</v>
      </c>
      <c r="Z56" s="10">
        <v>71.78</v>
      </c>
      <c r="AA56" s="10">
        <v>72.53</v>
      </c>
      <c r="AB56" s="95">
        <v>4298200</v>
      </c>
      <c r="AC56" s="10">
        <v>72.22</v>
      </c>
      <c r="AD56" s="2">
        <f t="shared" si="0"/>
        <v>0.98999999999999488</v>
      </c>
      <c r="AE56" s="138">
        <f t="shared" si="1"/>
        <v>6.8311724522513995E-3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5"/>
        <v>74.927399999999992</v>
      </c>
      <c r="T57" s="93" t="s">
        <v>112</v>
      </c>
      <c r="U57" s="130">
        <v>5.65</v>
      </c>
      <c r="W57" s="133">
        <v>42704</v>
      </c>
      <c r="X57" s="10">
        <v>72</v>
      </c>
      <c r="Y57" s="10">
        <v>72.33</v>
      </c>
      <c r="Z57" s="10">
        <v>71.78</v>
      </c>
      <c r="AA57" s="10">
        <v>72.040000000000006</v>
      </c>
      <c r="AB57" s="95">
        <v>4812500</v>
      </c>
      <c r="AC57" s="10">
        <v>71.73</v>
      </c>
      <c r="AD57" s="2">
        <f t="shared" si="0"/>
        <v>0.54999999999999716</v>
      </c>
      <c r="AE57" s="138">
        <f t="shared" si="1"/>
        <v>7.5853350189634128E-3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5"/>
        <v>74.130299999999991</v>
      </c>
      <c r="T58" s="93" t="s">
        <v>109</v>
      </c>
      <c r="U58" s="130" t="s">
        <v>550</v>
      </c>
      <c r="W58" s="133">
        <v>42703</v>
      </c>
      <c r="X58" s="10">
        <v>72.2</v>
      </c>
      <c r="Y58" s="10">
        <v>72.260000000000005</v>
      </c>
      <c r="Z58" s="10">
        <v>71.39</v>
      </c>
      <c r="AA58" s="10">
        <v>71.489999999999995</v>
      </c>
      <c r="AB58" s="95">
        <v>3814800</v>
      </c>
      <c r="AC58" s="10">
        <v>71.19</v>
      </c>
      <c r="AD58" s="2">
        <f t="shared" si="0"/>
        <v>0.87000000000000455</v>
      </c>
      <c r="AE58" s="138">
        <f t="shared" si="1"/>
        <v>-8.7719298245613198E-3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5"/>
        <v>73.333199999999991</v>
      </c>
      <c r="W59" s="133">
        <v>42702</v>
      </c>
      <c r="X59" s="10">
        <v>72.53</v>
      </c>
      <c r="Y59" s="10">
        <v>72.77</v>
      </c>
      <c r="Z59" s="10">
        <v>71.97</v>
      </c>
      <c r="AA59" s="10">
        <v>72.13</v>
      </c>
      <c r="AB59" s="95">
        <v>4467700</v>
      </c>
      <c r="AC59" s="10">
        <v>71.819999999999993</v>
      </c>
      <c r="AD59" s="2">
        <f t="shared" si="0"/>
        <v>0.79999999999999716</v>
      </c>
      <c r="AE59" s="138">
        <f t="shared" si="1"/>
        <v>-1.0062026188835338E-2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5"/>
        <v>72.53609999999999</v>
      </c>
      <c r="W60" s="133">
        <v>42699</v>
      </c>
      <c r="X60" s="10">
        <v>72.97</v>
      </c>
      <c r="Y60" s="10">
        <v>73.180000000000007</v>
      </c>
      <c r="Z60" s="10">
        <v>72.459999999999994</v>
      </c>
      <c r="AA60" s="10">
        <v>72.86</v>
      </c>
      <c r="AB60" s="95">
        <v>1900400</v>
      </c>
      <c r="AC60" s="10">
        <v>72.55</v>
      </c>
      <c r="AD60" s="2">
        <f t="shared" si="0"/>
        <v>0.72000000000001307</v>
      </c>
      <c r="AE60" s="138">
        <f t="shared" si="1"/>
        <v>-2.7559597629867039E-4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5"/>
        <v>71.73899999999999</v>
      </c>
      <c r="W61" s="133">
        <v>42697</v>
      </c>
      <c r="X61" s="10">
        <v>71.94</v>
      </c>
      <c r="Y61" s="10">
        <v>72.92</v>
      </c>
      <c r="Z61" s="10">
        <v>71.510000000000005</v>
      </c>
      <c r="AA61" s="10">
        <v>72.88</v>
      </c>
      <c r="AB61" s="95">
        <v>4661400</v>
      </c>
      <c r="AC61" s="10">
        <v>72.569999999999993</v>
      </c>
      <c r="AD61" s="2">
        <f t="shared" si="0"/>
        <v>1.4099999999999966</v>
      </c>
      <c r="AE61" s="138">
        <f t="shared" si="1"/>
        <v>1.6101932231867622E-2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42696</v>
      </c>
      <c r="X62" s="10">
        <v>71.819999999999993</v>
      </c>
      <c r="Y62" s="10">
        <v>71.88</v>
      </c>
      <c r="Z62" s="10">
        <v>70.87</v>
      </c>
      <c r="AA62" s="10">
        <v>71.72</v>
      </c>
      <c r="AB62" s="95">
        <v>4086200</v>
      </c>
      <c r="AC62" s="10">
        <v>71.42</v>
      </c>
      <c r="AD62" s="2">
        <f t="shared" si="0"/>
        <v>1.0099999999999909</v>
      </c>
      <c r="AE62" s="138">
        <f t="shared" si="1"/>
        <v>2.5266704098820814E-3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42695</v>
      </c>
      <c r="X63" s="10">
        <v>71.31</v>
      </c>
      <c r="Y63" s="10">
        <v>71.67</v>
      </c>
      <c r="Z63" s="10">
        <v>70.959999999999994</v>
      </c>
      <c r="AA63" s="10">
        <v>71.540000000000006</v>
      </c>
      <c r="AB63" s="95">
        <v>3368200</v>
      </c>
      <c r="AC63" s="10">
        <v>71.239999999999995</v>
      </c>
      <c r="AD63" s="2">
        <f t="shared" si="0"/>
        <v>0.71000000000000796</v>
      </c>
      <c r="AE63" s="138">
        <f t="shared" si="1"/>
        <v>7.637906647807613E-3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42692</v>
      </c>
      <c r="X64" s="10">
        <v>71.53</v>
      </c>
      <c r="Y64" s="10">
        <v>71.599999999999994</v>
      </c>
      <c r="Z64" s="10">
        <v>70.77</v>
      </c>
      <c r="AA64" s="10">
        <v>71</v>
      </c>
      <c r="AB64" s="95">
        <v>5430600</v>
      </c>
      <c r="AC64" s="10">
        <v>70.7</v>
      </c>
      <c r="AD64" s="2">
        <f t="shared" si="0"/>
        <v>0.82999999999999829</v>
      </c>
      <c r="AE64" s="138">
        <f t="shared" si="1"/>
        <v>-1.0912143256855078E-2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42691</v>
      </c>
      <c r="X65" s="10">
        <v>71.36</v>
      </c>
      <c r="Y65" s="10">
        <v>72</v>
      </c>
      <c r="Z65" s="10">
        <v>71.319999999999993</v>
      </c>
      <c r="AA65" s="10">
        <v>71.78</v>
      </c>
      <c r="AB65" s="95">
        <v>3797400</v>
      </c>
      <c r="AC65" s="10">
        <v>71.48</v>
      </c>
      <c r="AD65" s="2">
        <f t="shared" si="0"/>
        <v>0.68000000000000682</v>
      </c>
      <c r="AE65" s="138">
        <f t="shared" si="1"/>
        <v>1.4009526478007128E-3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42690</v>
      </c>
      <c r="X66" s="10">
        <v>71.95</v>
      </c>
      <c r="Y66" s="10">
        <v>72.400000000000006</v>
      </c>
      <c r="Z66" s="10">
        <v>71.28</v>
      </c>
      <c r="AA66" s="10">
        <v>71.680000000000007</v>
      </c>
      <c r="AB66" s="95">
        <v>4663700</v>
      </c>
      <c r="AC66" s="10">
        <v>71.38</v>
      </c>
      <c r="AD66" s="2">
        <f t="shared" si="0"/>
        <v>1.1200000000000045</v>
      </c>
      <c r="AE66" s="138">
        <f t="shared" si="1"/>
        <v>-1.0809312638580981E-2</v>
      </c>
    </row>
    <row r="67" spans="1:31" ht="15.75" thickBot="1" x14ac:dyDescent="0.3">
      <c r="A67" s="469" t="s">
        <v>197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>SumByColor($A$19,M50:M65)</f>
        <v>0</v>
      </c>
      <c r="W67" s="133">
        <v>42689</v>
      </c>
      <c r="X67" s="10">
        <v>72.13</v>
      </c>
      <c r="Y67" s="10">
        <v>72.48</v>
      </c>
      <c r="Z67" s="10">
        <v>71.239999999999995</v>
      </c>
      <c r="AA67" s="10">
        <v>72.47</v>
      </c>
      <c r="AB67" s="95">
        <v>4431200</v>
      </c>
      <c r="AC67" s="10">
        <v>72.16</v>
      </c>
      <c r="AD67" s="2">
        <f>Y67-Z67</f>
        <v>1.2400000000000091</v>
      </c>
      <c r="AE67" s="138" t="e">
        <f>AC67/#REF!-1</f>
        <v>#REF!</v>
      </c>
    </row>
    <row r="68" spans="1:31" x14ac:dyDescent="0.25">
      <c r="W68" s="133">
        <v>42688</v>
      </c>
      <c r="X68" s="10">
        <v>70.8</v>
      </c>
      <c r="Y68" s="10">
        <v>72.680000000000007</v>
      </c>
      <c r="Z68" s="10">
        <v>70.63</v>
      </c>
      <c r="AA68" s="10">
        <v>72.42</v>
      </c>
      <c r="AB68" s="95">
        <v>8084100</v>
      </c>
      <c r="AC68" s="10">
        <v>72.11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3" priority="9">
      <formula>F36&gt;0</formula>
    </cfRule>
    <cfRule type="expression" dxfId="992" priority="10">
      <formula>F36&lt;0</formula>
    </cfRule>
  </conditionalFormatting>
  <conditionalFormatting sqref="F25:F35">
    <cfRule type="expression" dxfId="991" priority="7">
      <formula>F25&gt;0</formula>
    </cfRule>
    <cfRule type="expression" dxfId="990" priority="8">
      <formula>F25&lt;0</formula>
    </cfRule>
  </conditionalFormatting>
  <conditionalFormatting sqref="H25:H35">
    <cfRule type="expression" dxfId="989" priority="5">
      <formula>H25&gt;0</formula>
    </cfRule>
    <cfRule type="expression" dxfId="988" priority="6">
      <formula>H25&lt;0</formula>
    </cfRule>
  </conditionalFormatting>
  <conditionalFormatting sqref="Q7">
    <cfRule type="expression" dxfId="987" priority="3">
      <formula>Q7&gt;0</formula>
    </cfRule>
    <cfRule type="expression" dxfId="986" priority="4">
      <formula>Q7&lt;0</formula>
    </cfRule>
  </conditionalFormatting>
  <conditionalFormatting sqref="Q8">
    <cfRule type="expression" dxfId="985" priority="1">
      <formula>Q8&gt;0</formula>
    </cfRule>
    <cfRule type="expression" dxfId="9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42783</v>
      </c>
      <c r="X2" s="10">
        <v>76.040000000000006</v>
      </c>
      <c r="Y2" s="10">
        <v>77.69</v>
      </c>
      <c r="Z2" s="10">
        <v>75.91</v>
      </c>
      <c r="AA2" s="10">
        <v>77.67</v>
      </c>
      <c r="AB2" s="95">
        <v>2304700</v>
      </c>
      <c r="AC2" s="10">
        <v>77.67</v>
      </c>
      <c r="AD2" s="2">
        <f>Y2-Z2</f>
        <v>1.7800000000000011</v>
      </c>
      <c r="AE2" s="138">
        <f>AC2/AC3-1</f>
        <v>2.1704814522494065E-2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77.67</v>
      </c>
      <c r="T3" s="1"/>
      <c r="W3" s="133">
        <v>42782</v>
      </c>
      <c r="X3" s="10">
        <v>77.62</v>
      </c>
      <c r="Y3" s="10">
        <v>77.7</v>
      </c>
      <c r="Z3" s="10">
        <v>75.459999999999994</v>
      </c>
      <c r="AA3" s="10">
        <v>76.02</v>
      </c>
      <c r="AB3" s="95">
        <v>1650900</v>
      </c>
      <c r="AC3" s="10">
        <v>76.02</v>
      </c>
      <c r="AD3" s="2">
        <f t="shared" ref="AD3:AD66" si="0">Y3-Z3</f>
        <v>2.2400000000000091</v>
      </c>
      <c r="AE3" s="138">
        <f t="shared" ref="AE3:AE66" si="1">AC3/AC4-1</f>
        <v>-1.7575600930472945E-2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77.67</v>
      </c>
      <c r="R4" s="528">
        <v>2.1700000000000001E-2</v>
      </c>
      <c r="T4" s="163"/>
      <c r="U4" s="1"/>
      <c r="W4" s="133">
        <v>42781</v>
      </c>
      <c r="X4" s="10">
        <v>77.010000000000005</v>
      </c>
      <c r="Y4" s="10">
        <v>77.45</v>
      </c>
      <c r="Z4" s="10">
        <v>76.62</v>
      </c>
      <c r="AA4" s="10">
        <v>77.38</v>
      </c>
      <c r="AB4" s="95">
        <v>1608200</v>
      </c>
      <c r="AC4" s="10">
        <v>77.38</v>
      </c>
      <c r="AD4" s="2">
        <f t="shared" si="0"/>
        <v>0.82999999999999829</v>
      </c>
      <c r="AE4" s="138">
        <f t="shared" si="1"/>
        <v>3.1112263417163444E-3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76.02</v>
      </c>
      <c r="Y5" s="10">
        <v>77.58</v>
      </c>
      <c r="Z5" s="10">
        <v>75.819999999999993</v>
      </c>
      <c r="AA5" s="10">
        <v>77.14</v>
      </c>
      <c r="AB5" s="95">
        <v>4426900</v>
      </c>
      <c r="AC5" s="10">
        <v>77.14</v>
      </c>
      <c r="AD5" s="2">
        <f t="shared" si="0"/>
        <v>1.7600000000000051</v>
      </c>
      <c r="AE5" s="138">
        <f t="shared" si="1"/>
        <v>1.4732965009208066E-2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77.400000000000006</v>
      </c>
      <c r="Y6" s="10">
        <v>77.41</v>
      </c>
      <c r="Z6" s="10">
        <v>75.94</v>
      </c>
      <c r="AA6" s="10">
        <v>76.02</v>
      </c>
      <c r="AB6" s="95">
        <v>1736200</v>
      </c>
      <c r="AC6" s="10">
        <v>76.02</v>
      </c>
      <c r="AD6" s="2">
        <f t="shared" si="0"/>
        <v>1.4699999999999989</v>
      </c>
      <c r="AE6" s="138">
        <f t="shared" si="1"/>
        <v>-1.0027347310847867E-2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42776</v>
      </c>
      <c r="X7" s="10">
        <v>77.760000000000005</v>
      </c>
      <c r="Y7" s="10">
        <v>78.02</v>
      </c>
      <c r="Z7" s="10">
        <v>76.239999999999995</v>
      </c>
      <c r="AA7" s="10">
        <v>76.790000000000006</v>
      </c>
      <c r="AB7" s="95">
        <v>2572700</v>
      </c>
      <c r="AC7" s="10">
        <v>76.790000000000006</v>
      </c>
      <c r="AD7" s="2">
        <f t="shared" si="0"/>
        <v>1.7800000000000011</v>
      </c>
      <c r="AE7" s="138">
        <f t="shared" si="1"/>
        <v>-1.1838888173980044E-2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75.069999999999993</v>
      </c>
      <c r="Y8" s="10">
        <v>78.39</v>
      </c>
      <c r="Z8" s="10">
        <v>75.069999999999993</v>
      </c>
      <c r="AA8" s="10">
        <v>77.709999999999994</v>
      </c>
      <c r="AB8" s="95">
        <v>4862500</v>
      </c>
      <c r="AC8" s="10">
        <v>77.709999999999994</v>
      </c>
      <c r="AD8" s="2">
        <f t="shared" si="0"/>
        <v>3.3200000000000074</v>
      </c>
      <c r="AE8" s="138">
        <f t="shared" si="1"/>
        <v>3.5167177301185681E-2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73.09</v>
      </c>
      <c r="Y9" s="10">
        <v>75.13</v>
      </c>
      <c r="Z9" s="10">
        <v>72.7</v>
      </c>
      <c r="AA9" s="10">
        <v>75.069999999999993</v>
      </c>
      <c r="AB9" s="95">
        <v>2660400</v>
      </c>
      <c r="AC9" s="10">
        <v>75.069999999999993</v>
      </c>
      <c r="AD9" s="2">
        <f t="shared" si="0"/>
        <v>2.4299999999999926</v>
      </c>
      <c r="AE9" s="138">
        <f t="shared" si="1"/>
        <v>3.1181318681318571E-2</v>
      </c>
    </row>
    <row r="10" spans="1:31" x14ac:dyDescent="0.25">
      <c r="H10" s="72"/>
      <c r="O10" s="11" t="s">
        <v>212</v>
      </c>
      <c r="P10" s="34"/>
      <c r="Q10" s="2">
        <f>M66</f>
        <v>158.29999999999927</v>
      </c>
      <c r="W10" s="133">
        <v>42773</v>
      </c>
      <c r="X10" s="10">
        <v>72.67</v>
      </c>
      <c r="Y10" s="10">
        <v>73.19</v>
      </c>
      <c r="Z10" s="10">
        <v>72.17</v>
      </c>
      <c r="AA10" s="10">
        <v>72.8</v>
      </c>
      <c r="AB10" s="95">
        <v>2053600</v>
      </c>
      <c r="AC10" s="10">
        <v>72.8</v>
      </c>
      <c r="AD10" s="2">
        <f t="shared" si="0"/>
        <v>1.019999999999996</v>
      </c>
      <c r="AE10" s="138">
        <f t="shared" si="1"/>
        <v>7.4730141156931218E-3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1.29E-2</v>
      </c>
      <c r="W11" s="133">
        <v>42772</v>
      </c>
      <c r="X11" s="10">
        <v>72.56</v>
      </c>
      <c r="Y11" s="10">
        <v>73.040000000000006</v>
      </c>
      <c r="Z11" s="10">
        <v>72.2</v>
      </c>
      <c r="AA11" s="10">
        <v>72.260000000000005</v>
      </c>
      <c r="AB11" s="95">
        <v>2058900</v>
      </c>
      <c r="AC11" s="10">
        <v>72.260000000000005</v>
      </c>
      <c r="AD11" s="2">
        <f t="shared" si="0"/>
        <v>0.84000000000000341</v>
      </c>
      <c r="AE11" s="138">
        <f t="shared" si="1"/>
        <v>-1.2031719989062051E-2</v>
      </c>
    </row>
    <row r="12" spans="1:31" x14ac:dyDescent="0.25">
      <c r="H12" s="72"/>
      <c r="W12" s="133">
        <v>42769</v>
      </c>
      <c r="X12" s="10">
        <v>73.489999999999995</v>
      </c>
      <c r="Y12" s="10">
        <v>74.16</v>
      </c>
      <c r="Z12" s="10">
        <v>72.849999999999994</v>
      </c>
      <c r="AA12" s="10">
        <v>73.14</v>
      </c>
      <c r="AB12" s="95">
        <v>2435400</v>
      </c>
      <c r="AC12" s="10">
        <v>73.14</v>
      </c>
      <c r="AD12" s="2">
        <f t="shared" si="0"/>
        <v>1.3100000000000023</v>
      </c>
      <c r="AE12" s="138">
        <f t="shared" si="1"/>
        <v>-4.8979591836734171E-3</v>
      </c>
    </row>
    <row r="13" spans="1:31" x14ac:dyDescent="0.25">
      <c r="H13" s="72"/>
      <c r="W13" s="133">
        <v>42768</v>
      </c>
      <c r="X13" s="10">
        <v>73.59</v>
      </c>
      <c r="Y13" s="10">
        <v>74.180000000000007</v>
      </c>
      <c r="Z13" s="10">
        <v>73.22</v>
      </c>
      <c r="AA13" s="10">
        <v>73.5</v>
      </c>
      <c r="AB13" s="95">
        <v>1678400</v>
      </c>
      <c r="AC13" s="10">
        <v>73.5</v>
      </c>
      <c r="AD13" s="2">
        <f t="shared" si="0"/>
        <v>0.96000000000000796</v>
      </c>
      <c r="AE13" s="138">
        <f t="shared" si="1"/>
        <v>1.4988418040604579E-3</v>
      </c>
    </row>
    <row r="14" spans="1:31" x14ac:dyDescent="0.25">
      <c r="H14" s="72"/>
      <c r="W14" s="133">
        <v>42767</v>
      </c>
      <c r="X14" s="10">
        <v>73.64</v>
      </c>
      <c r="Y14" s="10">
        <v>74.08</v>
      </c>
      <c r="Z14" s="10">
        <v>73.03</v>
      </c>
      <c r="AA14" s="10">
        <v>73.39</v>
      </c>
      <c r="AB14" s="95">
        <v>2607800</v>
      </c>
      <c r="AC14" s="10">
        <v>73.39</v>
      </c>
      <c r="AD14" s="2">
        <f t="shared" si="0"/>
        <v>1.0499999999999972</v>
      </c>
      <c r="AE14" s="138">
        <f t="shared" si="1"/>
        <v>-5.8249796803033771E-3</v>
      </c>
    </row>
    <row r="15" spans="1:31" x14ac:dyDescent="0.25">
      <c r="H15" s="72"/>
      <c r="W15" s="133">
        <v>42766</v>
      </c>
      <c r="X15" s="10">
        <v>71.28</v>
      </c>
      <c r="Y15" s="10">
        <v>73.930000000000007</v>
      </c>
      <c r="Z15" s="10">
        <v>71.17</v>
      </c>
      <c r="AA15" s="10">
        <v>73.819999999999993</v>
      </c>
      <c r="AB15" s="95">
        <v>4013900</v>
      </c>
      <c r="AC15" s="10">
        <v>73.819999999999993</v>
      </c>
      <c r="AD15" s="2">
        <f t="shared" si="0"/>
        <v>2.7600000000000051</v>
      </c>
      <c r="AE15" s="138">
        <f t="shared" si="1"/>
        <v>2.5277777777777732E-2</v>
      </c>
    </row>
    <row r="16" spans="1:31" x14ac:dyDescent="0.25">
      <c r="H16" s="72"/>
      <c r="W16" s="133">
        <v>42765</v>
      </c>
      <c r="X16" s="10">
        <v>70.22</v>
      </c>
      <c r="Y16" s="10">
        <v>72.19</v>
      </c>
      <c r="Z16" s="10">
        <v>70.02</v>
      </c>
      <c r="AA16" s="10">
        <v>72</v>
      </c>
      <c r="AB16" s="95">
        <v>2311100</v>
      </c>
      <c r="AC16" s="10">
        <v>72</v>
      </c>
      <c r="AD16" s="2">
        <f t="shared" si="0"/>
        <v>2.1700000000000017</v>
      </c>
      <c r="AE16" s="138">
        <f t="shared" si="1"/>
        <v>2.4036410183473134E-2</v>
      </c>
    </row>
    <row r="17" spans="1:31" x14ac:dyDescent="0.25">
      <c r="W17" s="133">
        <v>42762</v>
      </c>
      <c r="X17" s="10">
        <v>72.099999999999994</v>
      </c>
      <c r="Y17" s="10">
        <v>72.2</v>
      </c>
      <c r="Z17" s="10">
        <v>70.11</v>
      </c>
      <c r="AA17" s="10">
        <v>70.31</v>
      </c>
      <c r="AB17" s="95">
        <v>2228000</v>
      </c>
      <c r="AC17" s="10">
        <v>70.31</v>
      </c>
      <c r="AD17" s="2">
        <f t="shared" si="0"/>
        <v>2.0900000000000034</v>
      </c>
      <c r="AE17" s="138">
        <f t="shared" si="1"/>
        <v>-1.9249546659227179E-2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71.650000000000006</v>
      </c>
      <c r="Y18" s="10">
        <v>72.09</v>
      </c>
      <c r="Z18" s="10">
        <v>71.44</v>
      </c>
      <c r="AA18" s="10">
        <v>71.69</v>
      </c>
      <c r="AB18" s="95">
        <v>2236300</v>
      </c>
      <c r="AC18" s="10">
        <v>71.69</v>
      </c>
      <c r="AD18" s="2">
        <f t="shared" si="0"/>
        <v>0.65000000000000568</v>
      </c>
      <c r="AE18" s="138">
        <f t="shared" si="1"/>
        <v>-3.7520844913840889E-3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>SumByColor($A$19,M2:M17)</f>
        <v>0</v>
      </c>
      <c r="W19" s="133">
        <v>42760</v>
      </c>
      <c r="X19" s="10">
        <v>71.959999999999994</v>
      </c>
      <c r="Y19" s="10">
        <v>72.5</v>
      </c>
      <c r="Z19" s="10">
        <v>71.44</v>
      </c>
      <c r="AA19" s="10">
        <v>71.959999999999994</v>
      </c>
      <c r="AB19" s="95">
        <v>3014800</v>
      </c>
      <c r="AC19" s="10">
        <v>71.959999999999994</v>
      </c>
      <c r="AD19" s="2">
        <f t="shared" si="0"/>
        <v>1.0600000000000023</v>
      </c>
      <c r="AE19" s="138">
        <f t="shared" si="1"/>
        <v>2.9268292682926855E-3</v>
      </c>
    </row>
    <row r="20" spans="1:31" x14ac:dyDescent="0.25">
      <c r="W20" s="133">
        <v>42759</v>
      </c>
      <c r="X20" s="10">
        <v>70.73</v>
      </c>
      <c r="Y20" s="10">
        <v>71.849999999999994</v>
      </c>
      <c r="Z20" s="10">
        <v>70.55</v>
      </c>
      <c r="AA20" s="10">
        <v>71.75</v>
      </c>
      <c r="AB20" s="95">
        <v>3272100</v>
      </c>
      <c r="AC20" s="10">
        <v>71.75</v>
      </c>
      <c r="AD20" s="2">
        <f t="shared" si="0"/>
        <v>1.2999999999999972</v>
      </c>
      <c r="AE20" s="138">
        <f t="shared" si="1"/>
        <v>1.830826000567698E-2</v>
      </c>
    </row>
    <row r="21" spans="1:31" x14ac:dyDescent="0.25">
      <c r="W21" s="133">
        <v>42758</v>
      </c>
      <c r="X21" s="10">
        <v>70.87</v>
      </c>
      <c r="Y21" s="10">
        <v>71</v>
      </c>
      <c r="Z21" s="10">
        <v>70.03</v>
      </c>
      <c r="AA21" s="10">
        <v>70.459999999999994</v>
      </c>
      <c r="AB21" s="95">
        <v>2077600</v>
      </c>
      <c r="AC21" s="10">
        <v>70.459999999999994</v>
      </c>
      <c r="AD21" s="2">
        <f t="shared" si="0"/>
        <v>0.96999999999999886</v>
      </c>
      <c r="AE21" s="138">
        <f t="shared" si="1"/>
        <v>-7.6056338028169801E-3</v>
      </c>
    </row>
    <row r="22" spans="1:31" x14ac:dyDescent="0.25">
      <c r="W22" s="133">
        <v>42755</v>
      </c>
      <c r="X22" s="10">
        <v>71.069999999999993</v>
      </c>
      <c r="Y22" s="10">
        <v>71.459999999999994</v>
      </c>
      <c r="Z22" s="10">
        <v>69.87</v>
      </c>
      <c r="AA22" s="10">
        <v>71</v>
      </c>
      <c r="AB22" s="95">
        <v>3978000</v>
      </c>
      <c r="AC22" s="10">
        <v>71</v>
      </c>
      <c r="AD22" s="2">
        <f t="shared" si="0"/>
        <v>1.5899999999999892</v>
      </c>
      <c r="AE22" s="138">
        <f t="shared" si="1"/>
        <v>-1.4082523588232476E-4</v>
      </c>
    </row>
    <row r="23" spans="1:31" x14ac:dyDescent="0.25">
      <c r="W23" s="133">
        <v>42754</v>
      </c>
      <c r="X23" s="10">
        <v>72.239999999999995</v>
      </c>
      <c r="Y23" s="10">
        <v>72.430000000000007</v>
      </c>
      <c r="Z23" s="10">
        <v>70.94</v>
      </c>
      <c r="AA23" s="10">
        <v>71.010000000000005</v>
      </c>
      <c r="AB23" s="95">
        <v>2698700</v>
      </c>
      <c r="AC23" s="10">
        <v>71.010000000000005</v>
      </c>
      <c r="AD23" s="2">
        <f t="shared" si="0"/>
        <v>1.4900000000000091</v>
      </c>
      <c r="AE23" s="138">
        <f t="shared" si="1"/>
        <v>-1.974047487575914E-2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73.849999999999994</v>
      </c>
      <c r="Y24" s="10">
        <v>74.14</v>
      </c>
      <c r="Z24" s="10">
        <v>72.17</v>
      </c>
      <c r="AA24" s="10">
        <v>72.44</v>
      </c>
      <c r="AB24" s="95">
        <v>2457300</v>
      </c>
      <c r="AC24" s="10">
        <v>72.44</v>
      </c>
      <c r="AD24" s="2">
        <f t="shared" si="0"/>
        <v>1.9699999999999989</v>
      </c>
      <c r="AE24" s="138">
        <f t="shared" si="1"/>
        <v>-2.542714919951572E-2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:F36" si="2">C25*(E25-D25)</f>
        <v>-1.5999999999999659</v>
      </c>
      <c r="G25" s="40">
        <f t="shared" ref="G25:G36" si="3">D25*C25</f>
        <v>1441.6</v>
      </c>
      <c r="H25" s="231">
        <f t="shared" ref="H25:H36" si="4">(E25-D25)/D25</f>
        <v>-1.1098779134294991E-3</v>
      </c>
      <c r="I25" s="40"/>
      <c r="W25" s="133">
        <v>42752</v>
      </c>
      <c r="X25" s="10">
        <v>73.349999999999994</v>
      </c>
      <c r="Y25" s="10">
        <v>75.62</v>
      </c>
      <c r="Z25" s="10">
        <v>73.069999999999993</v>
      </c>
      <c r="AA25" s="10">
        <v>74.33</v>
      </c>
      <c r="AB25" s="95">
        <v>2058400</v>
      </c>
      <c r="AC25" s="10">
        <v>74.33</v>
      </c>
      <c r="AD25" s="2">
        <f t="shared" si="0"/>
        <v>2.5500000000000114</v>
      </c>
      <c r="AE25" s="138">
        <f t="shared" si="1"/>
        <v>1.696538514160606E-2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si="2"/>
        <v>-6.5999999999999659</v>
      </c>
      <c r="G26" s="40">
        <f t="shared" si="3"/>
        <v>1441.6</v>
      </c>
      <c r="H26" s="231">
        <f t="shared" si="4"/>
        <v>-4.5782463928967579E-3</v>
      </c>
      <c r="I26" s="40"/>
      <c r="W26" s="133">
        <v>42748</v>
      </c>
      <c r="X26" s="10">
        <v>72.959999999999994</v>
      </c>
      <c r="Y26" s="10">
        <v>73.61</v>
      </c>
      <c r="Z26" s="10">
        <v>72.33</v>
      </c>
      <c r="AA26" s="10">
        <v>73.09</v>
      </c>
      <c r="AB26" s="95">
        <v>2046200</v>
      </c>
      <c r="AC26" s="10">
        <v>73.09</v>
      </c>
      <c r="AD26" s="2">
        <f t="shared" si="0"/>
        <v>1.2800000000000011</v>
      </c>
      <c r="AE26" s="138">
        <f t="shared" si="1"/>
        <v>-6.7944014132355068E-3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si="2"/>
        <v>-23.799999999999955</v>
      </c>
      <c r="G27" s="40">
        <f t="shared" si="3"/>
        <v>2850.6</v>
      </c>
      <c r="H27" s="231">
        <f t="shared" si="4"/>
        <v>-8.3491194836174676E-3</v>
      </c>
      <c r="I27" s="40"/>
      <c r="W27" s="133">
        <v>42747</v>
      </c>
      <c r="X27" s="10">
        <v>73.349999999999994</v>
      </c>
      <c r="Y27" s="10">
        <v>74.069999999999993</v>
      </c>
      <c r="Z27" s="10">
        <v>73.27</v>
      </c>
      <c r="AA27" s="10">
        <v>73.59</v>
      </c>
      <c r="AB27" s="95">
        <v>2076300</v>
      </c>
      <c r="AC27" s="10">
        <v>73.59</v>
      </c>
      <c r="AD27" s="2">
        <f t="shared" si="0"/>
        <v>0.79999999999999716</v>
      </c>
      <c r="AE27" s="138">
        <f t="shared" si="1"/>
        <v>2.3154453827294308E-3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si="2"/>
        <v>9.8000000000001819</v>
      </c>
      <c r="G28" s="40">
        <f t="shared" si="3"/>
        <v>2850.6</v>
      </c>
      <c r="H28" s="231">
        <f t="shared" si="4"/>
        <v>3.4378727285484397E-3</v>
      </c>
      <c r="I28" s="40"/>
      <c r="W28" s="133">
        <v>42746</v>
      </c>
      <c r="X28" s="10">
        <v>74.48</v>
      </c>
      <c r="Y28" s="10">
        <v>74.67</v>
      </c>
      <c r="Z28" s="10">
        <v>73.3</v>
      </c>
      <c r="AA28" s="10">
        <v>73.42</v>
      </c>
      <c r="AB28" s="95">
        <v>3723900</v>
      </c>
      <c r="AC28" s="10">
        <v>73.42</v>
      </c>
      <c r="AD28" s="2">
        <f t="shared" si="0"/>
        <v>1.3700000000000045</v>
      </c>
      <c r="AE28" s="138">
        <f t="shared" si="1"/>
        <v>-1.1178451178451176E-2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si="2"/>
        <v>50.600000000000023</v>
      </c>
      <c r="G29" s="40">
        <f t="shared" si="3"/>
        <v>2850.6</v>
      </c>
      <c r="H29" s="231">
        <f t="shared" si="4"/>
        <v>1.7750648986178355E-2</v>
      </c>
      <c r="I29" s="40"/>
      <c r="W29" s="133">
        <v>42745</v>
      </c>
      <c r="X29" s="10">
        <v>73.739999999999995</v>
      </c>
      <c r="Y29" s="10">
        <v>74.84</v>
      </c>
      <c r="Z29" s="10">
        <v>73.459999999999994</v>
      </c>
      <c r="AA29" s="10">
        <v>74.25</v>
      </c>
      <c r="AB29" s="95">
        <v>2020900</v>
      </c>
      <c r="AC29" s="10">
        <v>74.25</v>
      </c>
      <c r="AD29" s="2">
        <f t="shared" si="0"/>
        <v>1.3800000000000097</v>
      </c>
      <c r="AE29" s="138">
        <f t="shared" si="1"/>
        <v>7.052760070527464E-3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si="2"/>
        <v>-30.600000000000023</v>
      </c>
      <c r="G30" s="40">
        <f t="shared" si="3"/>
        <v>2850.6</v>
      </c>
      <c r="H30" s="231">
        <f t="shared" si="4"/>
        <v>-1.0734582193222488E-2</v>
      </c>
      <c r="I30" s="40"/>
      <c r="W30" s="133">
        <v>42744</v>
      </c>
      <c r="X30" s="10">
        <v>73.17</v>
      </c>
      <c r="Y30" s="10">
        <v>73.989999999999995</v>
      </c>
      <c r="Z30" s="10">
        <v>72.819999999999993</v>
      </c>
      <c r="AA30" s="10">
        <v>73.73</v>
      </c>
      <c r="AB30" s="95">
        <v>2465700</v>
      </c>
      <c r="AC30" s="10">
        <v>73.73</v>
      </c>
      <c r="AD30" s="2">
        <f t="shared" si="0"/>
        <v>1.1700000000000017</v>
      </c>
      <c r="AE30" s="138">
        <f t="shared" si="1"/>
        <v>5.1806407634629181E-3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si="2"/>
        <v>-128.60000000000014</v>
      </c>
      <c r="G31" s="40">
        <f t="shared" si="3"/>
        <v>2850.6</v>
      </c>
      <c r="H31" s="231">
        <f t="shared" si="4"/>
        <v>-4.5113309478706287E-2</v>
      </c>
      <c r="I31" s="40"/>
      <c r="W31" s="133">
        <v>42741</v>
      </c>
      <c r="X31" s="10">
        <v>74.42</v>
      </c>
      <c r="Y31" s="10">
        <v>74.42</v>
      </c>
      <c r="Z31" s="10">
        <v>73.290000000000006</v>
      </c>
      <c r="AA31" s="10">
        <v>73.349999999999994</v>
      </c>
      <c r="AB31" s="95">
        <v>2353300</v>
      </c>
      <c r="AC31" s="10">
        <v>73.349999999999994</v>
      </c>
      <c r="AD31" s="2">
        <f t="shared" si="0"/>
        <v>1.1299999999999955</v>
      </c>
      <c r="AE31" s="138">
        <f t="shared" si="1"/>
        <v>-1.5700483091787509E-2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"/>
        <v>-184.54800000000034</v>
      </c>
      <c r="G32" s="40">
        <f t="shared" si="3"/>
        <v>4537.598</v>
      </c>
      <c r="H32" s="231">
        <f t="shared" si="4"/>
        <v>-4.0670857136308754E-2</v>
      </c>
      <c r="I32" s="40"/>
      <c r="W32" s="133">
        <v>42740</v>
      </c>
      <c r="X32" s="10">
        <v>74.91</v>
      </c>
      <c r="Y32" s="10">
        <v>75.180000000000007</v>
      </c>
      <c r="Z32" s="10">
        <v>73.77</v>
      </c>
      <c r="AA32" s="10">
        <v>74.52</v>
      </c>
      <c r="AB32" s="95">
        <v>2828700</v>
      </c>
      <c r="AC32" s="10">
        <v>74.52</v>
      </c>
      <c r="AD32" s="2">
        <f t="shared" si="0"/>
        <v>1.4100000000000108</v>
      </c>
      <c r="AE32" s="138">
        <f t="shared" si="1"/>
        <v>-1.9989479221462547E-2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si="2"/>
        <v>-49.348000000000454</v>
      </c>
      <c r="G33" s="40">
        <f t="shared" si="3"/>
        <v>4537.598</v>
      </c>
      <c r="H33" s="231">
        <f t="shared" si="4"/>
        <v>-1.0875357402749307E-2</v>
      </c>
      <c r="I33" s="40"/>
      <c r="W33" s="133">
        <v>42739</v>
      </c>
      <c r="X33" s="10">
        <v>74.64</v>
      </c>
      <c r="Y33" s="10">
        <v>76.290000000000006</v>
      </c>
      <c r="Z33" s="10">
        <v>74.56</v>
      </c>
      <c r="AA33" s="10">
        <v>76.040000000000006</v>
      </c>
      <c r="AB33" s="95">
        <v>3018900</v>
      </c>
      <c r="AC33" s="10">
        <v>76.040000000000006</v>
      </c>
      <c r="AD33" s="2">
        <f t="shared" si="0"/>
        <v>1.730000000000004</v>
      </c>
      <c r="AE33" s="138">
        <f t="shared" si="1"/>
        <v>2.4935975198814075E-2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si="2"/>
        <v>-9.6980000000004907</v>
      </c>
      <c r="G34" s="40">
        <f t="shared" si="3"/>
        <v>4537.598</v>
      </c>
      <c r="H34" s="231">
        <f t="shared" si="4"/>
        <v>-2.1372541155035086E-3</v>
      </c>
      <c r="I34" s="40"/>
      <c r="W34" s="133">
        <v>42738</v>
      </c>
      <c r="X34" s="10">
        <v>74.34</v>
      </c>
      <c r="Y34" s="10">
        <v>74.42</v>
      </c>
      <c r="Z34" s="10">
        <v>73.209999999999994</v>
      </c>
      <c r="AA34" s="10">
        <v>74.19</v>
      </c>
      <c r="AB34" s="95">
        <v>1998000</v>
      </c>
      <c r="AC34" s="10">
        <v>74.19</v>
      </c>
      <c r="AD34" s="2">
        <f t="shared" si="0"/>
        <v>1.210000000000008</v>
      </c>
      <c r="AE34" s="138">
        <f t="shared" si="1"/>
        <v>1.620089104900746E-3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si="2"/>
        <v>-46.748000000000047</v>
      </c>
      <c r="G35" s="40">
        <f t="shared" si="3"/>
        <v>4537.598</v>
      </c>
      <c r="H35" s="231">
        <f t="shared" si="4"/>
        <v>-1.0302367023257689E-2</v>
      </c>
      <c r="I35" s="40"/>
      <c r="W35" s="133">
        <v>42734</v>
      </c>
      <c r="X35" s="10">
        <v>74.099999999999994</v>
      </c>
      <c r="Y35" s="10">
        <v>74.44</v>
      </c>
      <c r="Z35" s="10">
        <v>73.67</v>
      </c>
      <c r="AA35" s="10">
        <v>74.069999999999993</v>
      </c>
      <c r="AB35" s="95">
        <v>1570200</v>
      </c>
      <c r="AC35" s="10">
        <v>74.069999999999993</v>
      </c>
      <c r="AD35" s="2">
        <f t="shared" si="0"/>
        <v>0.76999999999999602</v>
      </c>
      <c r="AE35" s="138">
        <f t="shared" si="1"/>
        <v>-8.0938891137194435E-4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si="2"/>
        <v>-13.598000000000638</v>
      </c>
      <c r="G36" s="40">
        <f t="shared" si="3"/>
        <v>4537.598</v>
      </c>
      <c r="H36" s="231">
        <f t="shared" si="4"/>
        <v>-2.9967396847408339E-3</v>
      </c>
      <c r="I36" s="40"/>
      <c r="W36" s="133">
        <v>42733</v>
      </c>
      <c r="X36" s="10">
        <v>73.900000000000006</v>
      </c>
      <c r="Y36" s="10">
        <v>74.430000000000007</v>
      </c>
      <c r="Z36" s="10">
        <v>73.84</v>
      </c>
      <c r="AA36" s="10">
        <v>74.13</v>
      </c>
      <c r="AB36" s="95">
        <v>1135100</v>
      </c>
      <c r="AC36" s="10">
        <v>74.13</v>
      </c>
      <c r="AD36" s="2">
        <f t="shared" si="0"/>
        <v>0.59000000000000341</v>
      </c>
      <c r="AE36" s="138">
        <f t="shared" si="1"/>
        <v>1.4860848419346873E-3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42732</v>
      </c>
      <c r="X37" s="10">
        <v>74.81</v>
      </c>
      <c r="Y37" s="10">
        <v>75</v>
      </c>
      <c r="Z37" s="10">
        <v>73.75</v>
      </c>
      <c r="AA37" s="10">
        <v>74.02</v>
      </c>
      <c r="AB37" s="95">
        <v>1311900</v>
      </c>
      <c r="AC37" s="10">
        <v>74.02</v>
      </c>
      <c r="AD37" s="2">
        <f t="shared" si="0"/>
        <v>1.25</v>
      </c>
      <c r="AE37" s="138">
        <f t="shared" si="1"/>
        <v>-6.8428820609151009E-3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42731</v>
      </c>
      <c r="X38" s="10">
        <v>74.47</v>
      </c>
      <c r="Y38" s="10">
        <v>75.099999999999994</v>
      </c>
      <c r="Z38" s="10">
        <v>74.16</v>
      </c>
      <c r="AA38" s="10">
        <v>74.53</v>
      </c>
      <c r="AB38" s="95">
        <v>1491700</v>
      </c>
      <c r="AC38" s="10">
        <v>74.53</v>
      </c>
      <c r="AD38" s="2">
        <f t="shared" si="0"/>
        <v>0.93999999999999773</v>
      </c>
      <c r="AE38" s="138">
        <f t="shared" si="1"/>
        <v>5.2603183166981538E-3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74.52</v>
      </c>
      <c r="Y39" s="10">
        <v>75.209999999999994</v>
      </c>
      <c r="Z39" s="10">
        <v>73.98</v>
      </c>
      <c r="AA39" s="10">
        <v>74.14</v>
      </c>
      <c r="AB39" s="95">
        <v>1261000</v>
      </c>
      <c r="AC39" s="10">
        <v>74.14</v>
      </c>
      <c r="AD39" s="2">
        <f t="shared" si="0"/>
        <v>1.2299999999999898</v>
      </c>
      <c r="AE39" s="138">
        <f t="shared" si="1"/>
        <v>-2.9585798816568198E-3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42726</v>
      </c>
      <c r="X40" s="10">
        <v>77</v>
      </c>
      <c r="Y40" s="10">
        <v>77.16</v>
      </c>
      <c r="Z40" s="10">
        <v>74.16</v>
      </c>
      <c r="AA40" s="10">
        <v>74.36</v>
      </c>
      <c r="AB40" s="95">
        <v>3475200</v>
      </c>
      <c r="AC40" s="10">
        <v>74.36</v>
      </c>
      <c r="AD40" s="2">
        <f t="shared" si="0"/>
        <v>3</v>
      </c>
      <c r="AE40" s="138">
        <f t="shared" si="1"/>
        <v>-3.9648714968358645E-2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85.437000000000012</v>
      </c>
      <c r="Q41" s="2"/>
      <c r="W41" s="133">
        <v>42725</v>
      </c>
      <c r="X41" s="10">
        <v>77</v>
      </c>
      <c r="Y41" s="10">
        <v>78.06</v>
      </c>
      <c r="Z41" s="10">
        <v>76.53</v>
      </c>
      <c r="AA41" s="10">
        <v>77.430000000000007</v>
      </c>
      <c r="AB41" s="95">
        <v>1977700</v>
      </c>
      <c r="AC41" s="10">
        <v>77.430000000000007</v>
      </c>
      <c r="AD41" s="2">
        <f t="shared" si="0"/>
        <v>1.5300000000000011</v>
      </c>
      <c r="AE41" s="138">
        <f t="shared" si="1"/>
        <v>2.0706613174583666E-3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84.660300000000007</v>
      </c>
      <c r="Q42" s="2"/>
      <c r="T42" s="91" t="s">
        <v>113</v>
      </c>
      <c r="W42" s="133">
        <v>42724</v>
      </c>
      <c r="X42" s="10">
        <v>76.09</v>
      </c>
      <c r="Y42" s="10">
        <v>77.66</v>
      </c>
      <c r="Z42" s="10">
        <v>76.09</v>
      </c>
      <c r="AA42" s="10">
        <v>77.27</v>
      </c>
      <c r="AB42" s="95">
        <v>3486100</v>
      </c>
      <c r="AC42" s="10">
        <v>77.27</v>
      </c>
      <c r="AD42" s="2">
        <f t="shared" si="0"/>
        <v>1.5699999999999932</v>
      </c>
      <c r="AE42" s="138">
        <f t="shared" si="1"/>
        <v>1.7379855167873437E-2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83.883600000000001</v>
      </c>
      <c r="Q43" s="2"/>
      <c r="T43" s="128" t="s">
        <v>98</v>
      </c>
      <c r="U43" s="129">
        <v>76.02</v>
      </c>
      <c r="W43" s="133">
        <v>42723</v>
      </c>
      <c r="X43" s="10">
        <v>76.62</v>
      </c>
      <c r="Y43" s="10">
        <v>77.11</v>
      </c>
      <c r="Z43" s="10">
        <v>75.88</v>
      </c>
      <c r="AA43" s="10">
        <v>75.95</v>
      </c>
      <c r="AB43" s="95">
        <v>1867300</v>
      </c>
      <c r="AC43" s="10">
        <v>75.95</v>
      </c>
      <c r="AD43" s="2">
        <f t="shared" si="0"/>
        <v>1.230000000000004</v>
      </c>
      <c r="AE43" s="138" t="e">
        <f t="shared" si="1"/>
        <v>#DIV/0!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83.10690000000001</v>
      </c>
      <c r="Q44" s="2"/>
      <c r="T44" s="93" t="s">
        <v>99</v>
      </c>
      <c r="U44" s="130">
        <v>76.040000000000006</v>
      </c>
      <c r="W44" s="133">
        <v>42723</v>
      </c>
      <c r="X44" s="10" t="s">
        <v>125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82.330200000000005</v>
      </c>
      <c r="Q45" s="2"/>
      <c r="T45" s="93" t="s">
        <v>100</v>
      </c>
      <c r="U45" s="130" t="s">
        <v>129</v>
      </c>
      <c r="W45" s="133">
        <v>42720</v>
      </c>
      <c r="X45" s="10">
        <v>77</v>
      </c>
      <c r="Y45" s="10">
        <v>78.010000000000005</v>
      </c>
      <c r="Z45" s="10">
        <v>76.64</v>
      </c>
      <c r="AA45" s="10">
        <v>77.099999999999994</v>
      </c>
      <c r="AB45" s="95">
        <v>4312100</v>
      </c>
      <c r="AC45" s="10">
        <v>76.849999999999994</v>
      </c>
      <c r="AD45" s="2">
        <f t="shared" si="0"/>
        <v>1.3700000000000045</v>
      </c>
      <c r="AE45" s="138">
        <f t="shared" si="1"/>
        <v>-1.3010668748381082E-4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81.5535</v>
      </c>
      <c r="Q46" s="2"/>
      <c r="T46" s="93" t="s">
        <v>101</v>
      </c>
      <c r="U46" s="130" t="s">
        <v>129</v>
      </c>
      <c r="W46" s="133">
        <v>42719</v>
      </c>
      <c r="X46" s="10">
        <v>76.03</v>
      </c>
      <c r="Y46" s="10">
        <v>77.180000000000007</v>
      </c>
      <c r="Z46" s="10">
        <v>75.989999999999995</v>
      </c>
      <c r="AA46" s="10">
        <v>77.11</v>
      </c>
      <c r="AB46" s="95">
        <v>2280100</v>
      </c>
      <c r="AC46" s="10">
        <v>76.86</v>
      </c>
      <c r="AD46" s="2">
        <f t="shared" si="0"/>
        <v>1.1900000000000119</v>
      </c>
      <c r="AE46" s="138">
        <f t="shared" si="1"/>
        <v>1.6129032258064502E-2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5"/>
        <v>80.776800000000009</v>
      </c>
      <c r="Q47" s="2"/>
      <c r="T47" s="93" t="s">
        <v>102</v>
      </c>
      <c r="U47" s="130">
        <v>79.98</v>
      </c>
      <c r="W47" s="133">
        <v>42718</v>
      </c>
      <c r="X47" s="10">
        <v>76.11</v>
      </c>
      <c r="Y47" s="10">
        <v>76.55</v>
      </c>
      <c r="Z47" s="10">
        <v>74.73</v>
      </c>
      <c r="AA47" s="10">
        <v>75.89</v>
      </c>
      <c r="AB47" s="95">
        <v>3004100</v>
      </c>
      <c r="AC47" s="10">
        <v>75.64</v>
      </c>
      <c r="AD47" s="2">
        <f t="shared" si="0"/>
        <v>1.8199999999999932</v>
      </c>
      <c r="AE47" s="138">
        <f t="shared" si="1"/>
        <v>-9.2458063663969359E-4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5"/>
        <v>80.000100000000003</v>
      </c>
      <c r="Q48" s="2"/>
      <c r="T48" s="93" t="s">
        <v>103</v>
      </c>
      <c r="U48" s="130">
        <v>0.78857600000000005</v>
      </c>
      <c r="W48" s="133">
        <v>42717</v>
      </c>
      <c r="X48" s="10">
        <v>76.040000000000006</v>
      </c>
      <c r="Y48" s="10">
        <v>76.92</v>
      </c>
      <c r="Z48" s="10">
        <v>74.62</v>
      </c>
      <c r="AA48" s="10">
        <v>75.959999999999994</v>
      </c>
      <c r="AB48" s="95">
        <v>4332200</v>
      </c>
      <c r="AC48" s="10">
        <v>75.709999999999994</v>
      </c>
      <c r="AD48" s="2">
        <f t="shared" si="0"/>
        <v>2.2999999999999972</v>
      </c>
      <c r="AE48" s="138">
        <f t="shared" si="1"/>
        <v>-3.291205897840932E-3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5"/>
        <v>79.223399999999998</v>
      </c>
      <c r="Q49" s="2"/>
      <c r="T49" s="93" t="s">
        <v>104</v>
      </c>
      <c r="U49" s="130" t="s">
        <v>551</v>
      </c>
      <c r="W49" s="133">
        <v>42716</v>
      </c>
      <c r="X49" s="10">
        <v>76.86</v>
      </c>
      <c r="Y49" s="10">
        <v>77.12</v>
      </c>
      <c r="Z49" s="10">
        <v>75.69</v>
      </c>
      <c r="AA49" s="10">
        <v>76.209999999999994</v>
      </c>
      <c r="AB49" s="95">
        <v>2848000</v>
      </c>
      <c r="AC49" s="10">
        <v>75.959999999999994</v>
      </c>
      <c r="AD49" s="2">
        <f t="shared" si="0"/>
        <v>1.4300000000000068</v>
      </c>
      <c r="AE49" s="138">
        <f t="shared" si="1"/>
        <v>-1.2865497076023469E-2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5"/>
        <v>78.446700000000007</v>
      </c>
      <c r="Q50" s="2"/>
      <c r="T50" s="93"/>
      <c r="U50" s="130"/>
      <c r="W50" s="133">
        <v>42713</v>
      </c>
      <c r="X50" s="10">
        <v>76.739999999999995</v>
      </c>
      <c r="Y50" s="10">
        <v>77.53</v>
      </c>
      <c r="Z50" s="10">
        <v>76.66</v>
      </c>
      <c r="AA50" s="10">
        <v>77.2</v>
      </c>
      <c r="AB50" s="95">
        <v>2132600</v>
      </c>
      <c r="AC50" s="10">
        <v>76.95</v>
      </c>
      <c r="AD50" s="2">
        <f t="shared" si="0"/>
        <v>0.87000000000000455</v>
      </c>
      <c r="AE50" s="138">
        <f t="shared" si="1"/>
        <v>3.6520151297769754E-3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5"/>
        <v>77.67</v>
      </c>
      <c r="Q51" s="2"/>
      <c r="T51" s="93" t="s">
        <v>105</v>
      </c>
      <c r="U51" s="130" t="s">
        <v>552</v>
      </c>
      <c r="W51" s="133">
        <v>42712</v>
      </c>
      <c r="X51" s="10">
        <v>77.040000000000006</v>
      </c>
      <c r="Y51" s="10">
        <v>77.38</v>
      </c>
      <c r="Z51" s="10">
        <v>76.59</v>
      </c>
      <c r="AA51" s="10">
        <v>76.92</v>
      </c>
      <c r="AB51" s="95">
        <v>2191600</v>
      </c>
      <c r="AC51" s="10">
        <v>76.67</v>
      </c>
      <c r="AD51" s="2">
        <f t="shared" si="0"/>
        <v>0.78999999999999204</v>
      </c>
      <c r="AE51" s="138">
        <f t="shared" si="1"/>
        <v>-2.3422251138580652E-3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5"/>
        <v>76.893299999999996</v>
      </c>
      <c r="Q52" s="2"/>
      <c r="T52" s="93" t="s">
        <v>106</v>
      </c>
      <c r="U52" s="130" t="s">
        <v>332</v>
      </c>
      <c r="W52" s="133">
        <v>42711</v>
      </c>
      <c r="X52" s="10">
        <v>75.44</v>
      </c>
      <c r="Y52" s="10">
        <v>77.12</v>
      </c>
      <c r="Z52" s="10">
        <v>75.44</v>
      </c>
      <c r="AA52" s="10">
        <v>77.099999999999994</v>
      </c>
      <c r="AB52" s="95">
        <v>3235400</v>
      </c>
      <c r="AC52" s="10">
        <v>76.849999999999994</v>
      </c>
      <c r="AD52" s="2">
        <f t="shared" si="0"/>
        <v>1.6800000000000068</v>
      </c>
      <c r="AE52" s="138">
        <f t="shared" si="1"/>
        <v>1.8690349946977713E-2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5"/>
        <v>76.116600000000005</v>
      </c>
      <c r="Q53" s="2"/>
      <c r="T53" s="93" t="s">
        <v>107</v>
      </c>
      <c r="U53" s="131">
        <v>2518789</v>
      </c>
      <c r="W53" s="133">
        <v>42710</v>
      </c>
      <c r="X53" s="10">
        <v>76.62</v>
      </c>
      <c r="Y53" s="10">
        <v>76.62</v>
      </c>
      <c r="Z53" s="10">
        <v>75.22</v>
      </c>
      <c r="AA53" s="10">
        <v>75.69</v>
      </c>
      <c r="AB53" s="95">
        <v>3029800</v>
      </c>
      <c r="AC53" s="10">
        <v>75.44</v>
      </c>
      <c r="AD53" s="2">
        <f t="shared" si="0"/>
        <v>1.4000000000000057</v>
      </c>
      <c r="AE53" s="138">
        <f t="shared" si="1"/>
        <v>-8.9332632685235058E-3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5"/>
        <v>75.3399</v>
      </c>
      <c r="T54" s="93" t="s">
        <v>110</v>
      </c>
      <c r="U54" s="131">
        <v>2980100</v>
      </c>
      <c r="W54" s="133">
        <v>42709</v>
      </c>
      <c r="X54" s="10">
        <v>74.94</v>
      </c>
      <c r="Y54" s="10">
        <v>76.45</v>
      </c>
      <c r="Z54" s="10">
        <v>74.650000000000006</v>
      </c>
      <c r="AA54" s="10">
        <v>76.37</v>
      </c>
      <c r="AB54" s="95">
        <v>3648800</v>
      </c>
      <c r="AC54" s="10">
        <v>76.12</v>
      </c>
      <c r="AD54" s="2">
        <f t="shared" si="0"/>
        <v>1.7999999999999972</v>
      </c>
      <c r="AE54" s="138">
        <f t="shared" si="1"/>
        <v>2.4219590958019621E-2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5"/>
        <v>74.563199999999995</v>
      </c>
      <c r="T55" s="93" t="s">
        <v>108</v>
      </c>
      <c r="U55" s="130" t="s">
        <v>553</v>
      </c>
      <c r="W55" s="133">
        <v>42706</v>
      </c>
      <c r="X55" s="10">
        <v>72.98</v>
      </c>
      <c r="Y55" s="10">
        <v>74.790000000000006</v>
      </c>
      <c r="Z55" s="10">
        <v>72.930000000000007</v>
      </c>
      <c r="AA55" s="10">
        <v>74.56</v>
      </c>
      <c r="AB55" s="95">
        <v>5708400</v>
      </c>
      <c r="AC55" s="10">
        <v>74.319999999999993</v>
      </c>
      <c r="AD55" s="2">
        <f t="shared" si="0"/>
        <v>1.8599999999999994</v>
      </c>
      <c r="AE55" s="138">
        <f t="shared" si="1"/>
        <v>1.4746040415073658E-2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5"/>
        <v>73.786500000000004</v>
      </c>
      <c r="T56" s="93" t="s">
        <v>111</v>
      </c>
      <c r="U56" s="130">
        <v>18.22</v>
      </c>
      <c r="W56" s="133">
        <v>42705</v>
      </c>
      <c r="X56" s="10">
        <v>72.489999999999995</v>
      </c>
      <c r="Y56" s="10">
        <v>74.16</v>
      </c>
      <c r="Z56" s="10">
        <v>70.59</v>
      </c>
      <c r="AA56" s="10">
        <v>73.48</v>
      </c>
      <c r="AB56" s="95">
        <v>13129300</v>
      </c>
      <c r="AC56" s="10">
        <v>73.239999999999995</v>
      </c>
      <c r="AD56" s="2">
        <f t="shared" si="0"/>
        <v>3.5699999999999932</v>
      </c>
      <c r="AE56" s="138">
        <f t="shared" si="1"/>
        <v>-4.9695082392630097E-2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5"/>
        <v>73.009799999999998</v>
      </c>
      <c r="T57" s="93" t="s">
        <v>112</v>
      </c>
      <c r="U57" s="130">
        <v>4.26</v>
      </c>
      <c r="W57" s="133">
        <v>42704</v>
      </c>
      <c r="X57" s="10">
        <v>77.94</v>
      </c>
      <c r="Y57" s="10">
        <v>78.540000000000006</v>
      </c>
      <c r="Z57" s="10">
        <v>77.09</v>
      </c>
      <c r="AA57" s="10">
        <v>77.319999999999993</v>
      </c>
      <c r="AB57" s="95">
        <v>7159200</v>
      </c>
      <c r="AC57" s="10">
        <v>77.069999999999993</v>
      </c>
      <c r="AD57" s="2">
        <f t="shared" si="0"/>
        <v>1.4500000000000028</v>
      </c>
      <c r="AE57" s="138">
        <f t="shared" si="1"/>
        <v>-1.2682551883166915E-2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5"/>
        <v>72.233100000000007</v>
      </c>
      <c r="T58" s="93" t="s">
        <v>109</v>
      </c>
      <c r="U58" s="130" t="s">
        <v>554</v>
      </c>
      <c r="W58" s="133">
        <v>42703</v>
      </c>
      <c r="X58" s="10">
        <v>78.599999999999994</v>
      </c>
      <c r="Y58" s="10">
        <v>78.83</v>
      </c>
      <c r="Z58" s="10">
        <v>77.42</v>
      </c>
      <c r="AA58" s="10">
        <v>78.31</v>
      </c>
      <c r="AB58" s="95">
        <v>4007300</v>
      </c>
      <c r="AC58" s="10">
        <v>78.06</v>
      </c>
      <c r="AD58" s="2">
        <f t="shared" si="0"/>
        <v>1.4099999999999966</v>
      </c>
      <c r="AE58" s="138">
        <f t="shared" si="1"/>
        <v>-4.3367346938776308E-3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5"/>
        <v>71.456400000000002</v>
      </c>
      <c r="W59" s="133">
        <v>42702</v>
      </c>
      <c r="X59" s="10">
        <v>79.77</v>
      </c>
      <c r="Y59" s="10">
        <v>80.52</v>
      </c>
      <c r="Z59" s="10">
        <v>78.38</v>
      </c>
      <c r="AA59" s="10">
        <v>78.66</v>
      </c>
      <c r="AB59" s="95">
        <v>4354100</v>
      </c>
      <c r="AC59" s="10">
        <v>78.400000000000006</v>
      </c>
      <c r="AD59" s="2">
        <f t="shared" si="0"/>
        <v>2.1400000000000006</v>
      </c>
      <c r="AE59" s="138">
        <f t="shared" si="1"/>
        <v>-1.7543859649122751E-2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5"/>
        <v>70.679699999999997</v>
      </c>
      <c r="W60" s="133">
        <v>42699</v>
      </c>
      <c r="X60" s="10">
        <v>80.150000000000006</v>
      </c>
      <c r="Y60" s="10">
        <v>80.67</v>
      </c>
      <c r="Z60" s="10">
        <v>79.73</v>
      </c>
      <c r="AA60" s="10">
        <v>80.06</v>
      </c>
      <c r="AB60" s="95">
        <v>1408700</v>
      </c>
      <c r="AC60" s="10">
        <v>79.8</v>
      </c>
      <c r="AD60" s="2">
        <f t="shared" si="0"/>
        <v>0.93999999999999773</v>
      </c>
      <c r="AE60" s="138">
        <f t="shared" si="1"/>
        <v>4.405286343612369E-3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5"/>
        <v>69.903000000000006</v>
      </c>
      <c r="W61" s="133">
        <v>42697</v>
      </c>
      <c r="X61" s="10">
        <v>79.459999999999994</v>
      </c>
      <c r="Y61" s="10">
        <v>80.33</v>
      </c>
      <c r="Z61" s="10">
        <v>79.22</v>
      </c>
      <c r="AA61" s="10">
        <v>79.709999999999994</v>
      </c>
      <c r="AB61" s="95">
        <v>2450600</v>
      </c>
      <c r="AC61" s="10">
        <v>79.45</v>
      </c>
      <c r="AD61" s="2">
        <f t="shared" si="0"/>
        <v>1.1099999999999994</v>
      </c>
      <c r="AE61" s="138">
        <f t="shared" si="1"/>
        <v>5.1872469635627638E-3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42696</v>
      </c>
      <c r="X62" s="10">
        <v>77.510000000000005</v>
      </c>
      <c r="Y62" s="10">
        <v>80</v>
      </c>
      <c r="Z62" s="10">
        <v>77.510000000000005</v>
      </c>
      <c r="AA62" s="10">
        <v>79.3</v>
      </c>
      <c r="AB62" s="95">
        <v>4842500</v>
      </c>
      <c r="AC62" s="10">
        <v>79.040000000000006</v>
      </c>
      <c r="AD62" s="2">
        <f t="shared" si="0"/>
        <v>2.4899999999999949</v>
      </c>
      <c r="AE62" s="138">
        <f t="shared" si="1"/>
        <v>3.3337691201464459E-2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42695</v>
      </c>
      <c r="X63" s="10">
        <v>76.5</v>
      </c>
      <c r="Y63" s="10">
        <v>76.86</v>
      </c>
      <c r="Z63" s="10">
        <v>76.03</v>
      </c>
      <c r="AA63" s="10">
        <v>76.739999999999995</v>
      </c>
      <c r="AB63" s="95">
        <v>3173600</v>
      </c>
      <c r="AC63" s="10">
        <v>76.489999999999995</v>
      </c>
      <c r="AD63" s="2">
        <f t="shared" si="0"/>
        <v>0.82999999999999829</v>
      </c>
      <c r="AE63" s="138">
        <f t="shared" si="1"/>
        <v>-1.6966849386584881E-3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42692</v>
      </c>
      <c r="X64" s="10">
        <v>76.790000000000006</v>
      </c>
      <c r="Y64" s="10">
        <v>77.11</v>
      </c>
      <c r="Z64" s="10">
        <v>76.180000000000007</v>
      </c>
      <c r="AA64" s="10">
        <v>76.87</v>
      </c>
      <c r="AB64" s="95">
        <v>3002700</v>
      </c>
      <c r="AC64" s="10">
        <v>76.62</v>
      </c>
      <c r="AD64" s="2">
        <f t="shared" si="0"/>
        <v>0.92999999999999261</v>
      </c>
      <c r="AE64" s="138">
        <f t="shared" si="1"/>
        <v>-5.2178450300011114E-4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42691</v>
      </c>
      <c r="X65" s="10">
        <v>76.489999999999995</v>
      </c>
      <c r="Y65" s="10">
        <v>76.989999999999995</v>
      </c>
      <c r="Z65" s="10">
        <v>75.94</v>
      </c>
      <c r="AA65" s="10">
        <v>76.91</v>
      </c>
      <c r="AB65" s="95">
        <v>3201100</v>
      </c>
      <c r="AC65" s="10">
        <v>76.66</v>
      </c>
      <c r="AD65" s="2">
        <f t="shared" si="0"/>
        <v>1.0499999999999972</v>
      </c>
      <c r="AE65" s="138">
        <f t="shared" si="1"/>
        <v>3.5344940437229688E-3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42690</v>
      </c>
      <c r="X66" s="10">
        <v>77.709999999999994</v>
      </c>
      <c r="Y66" s="10">
        <v>77.75</v>
      </c>
      <c r="Z66" s="10">
        <v>76.48</v>
      </c>
      <c r="AA66" s="10">
        <v>76.64</v>
      </c>
      <c r="AB66" s="95">
        <v>2850500</v>
      </c>
      <c r="AC66" s="10">
        <v>76.39</v>
      </c>
      <c r="AD66" s="2">
        <f t="shared" si="0"/>
        <v>1.269999999999996</v>
      </c>
      <c r="AE66" s="138">
        <f t="shared" si="1"/>
        <v>-2.7415143603132242E-3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42689</v>
      </c>
      <c r="X67" s="10">
        <v>76.59</v>
      </c>
      <c r="Y67" s="10">
        <v>77.099999999999994</v>
      </c>
      <c r="Z67" s="10">
        <v>75.75</v>
      </c>
      <c r="AA67" s="10">
        <v>76.849999999999994</v>
      </c>
      <c r="AB67" s="95">
        <v>4336900</v>
      </c>
      <c r="AC67" s="10">
        <v>76.599999999999994</v>
      </c>
      <c r="AD67" s="2">
        <f>Y67-Z67</f>
        <v>1.3499999999999943</v>
      </c>
      <c r="AE67" s="138" t="e">
        <f>AC67/#REF!-1</f>
        <v>#REF!</v>
      </c>
    </row>
    <row r="68" spans="1:31" x14ac:dyDescent="0.25">
      <c r="A68" s="552" t="s">
        <v>281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42688</v>
      </c>
      <c r="X68" s="10">
        <v>75</v>
      </c>
      <c r="Y68" s="10">
        <v>76.900000000000006</v>
      </c>
      <c r="Z68" s="10">
        <v>74.98</v>
      </c>
      <c r="AA68" s="10">
        <v>76.66</v>
      </c>
      <c r="AB68" s="95">
        <v>4564100</v>
      </c>
      <c r="AC68" s="10">
        <v>76.41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197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3" priority="9">
      <formula>F47&gt;0</formula>
    </cfRule>
    <cfRule type="expression" dxfId="982" priority="10">
      <formula>F47&lt;0</formula>
    </cfRule>
  </conditionalFormatting>
  <conditionalFormatting sqref="Q7">
    <cfRule type="expression" dxfId="981" priority="7">
      <formula>Q7&gt;0</formula>
    </cfRule>
    <cfRule type="expression" dxfId="980" priority="8">
      <formula>Q7&lt;0</formula>
    </cfRule>
  </conditionalFormatting>
  <conditionalFormatting sqref="Q8">
    <cfRule type="expression" dxfId="979" priority="5">
      <formula>Q8&gt;0</formula>
    </cfRule>
    <cfRule type="expression" dxfId="978" priority="6">
      <formula>Q8&lt;0</formula>
    </cfRule>
  </conditionalFormatting>
  <conditionalFormatting sqref="F25:F46">
    <cfRule type="expression" dxfId="977" priority="3">
      <formula>F25&gt;0</formula>
    </cfRule>
    <cfRule type="expression" dxfId="976" priority="4">
      <formula>F25&lt;0</formula>
    </cfRule>
  </conditionalFormatting>
  <conditionalFormatting sqref="H25:H46">
    <cfRule type="expression" dxfId="975" priority="1">
      <formula>H25&gt;0</formula>
    </cfRule>
    <cfRule type="expression" dxfId="97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42783</v>
      </c>
      <c r="X2" s="364">
        <v>31.19</v>
      </c>
      <c r="Y2" s="40">
        <v>31.41</v>
      </c>
      <c r="Z2" s="40">
        <v>30.97</v>
      </c>
      <c r="AA2" s="364">
        <v>31.35</v>
      </c>
      <c r="AB2" s="95">
        <v>416000</v>
      </c>
      <c r="AC2" s="243">
        <v>31.35</v>
      </c>
      <c r="AD2" s="2">
        <f>Y2-Z2</f>
        <v>0.44000000000000128</v>
      </c>
      <c r="AE2" s="138">
        <f>AC2/AC3-1</f>
        <v>4.8076923076922906E-3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42782</v>
      </c>
      <c r="X3" s="364">
        <v>31.56</v>
      </c>
      <c r="Y3" s="40">
        <v>31.61</v>
      </c>
      <c r="Z3" s="40">
        <v>31.06</v>
      </c>
      <c r="AA3" s="364">
        <v>31.2</v>
      </c>
      <c r="AB3" s="95">
        <v>459800</v>
      </c>
      <c r="AC3" s="243">
        <v>31.2</v>
      </c>
      <c r="AD3" s="2">
        <f>Y3-Z3</f>
        <v>0.55000000000000071</v>
      </c>
      <c r="AE3" s="138">
        <f>AC3/AC4-1</f>
        <v>-7.6335877862595547E-3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31.35</v>
      </c>
      <c r="R4" s="502">
        <v>4.7999999999999996E-3</v>
      </c>
      <c r="T4" s="121"/>
      <c r="W4" s="94">
        <v>42781</v>
      </c>
      <c r="X4" s="364">
        <v>31.84</v>
      </c>
      <c r="Y4" s="40">
        <v>31.92</v>
      </c>
      <c r="Z4" s="40">
        <v>31.42</v>
      </c>
      <c r="AA4" s="364">
        <v>31.44</v>
      </c>
      <c r="AB4" s="95">
        <v>501300</v>
      </c>
      <c r="AC4" s="243">
        <v>31.44</v>
      </c>
      <c r="AD4" s="2">
        <f t="shared" ref="AD4:AD67" si="0">Y4-Z4</f>
        <v>0.5</v>
      </c>
      <c r="AE4" s="138">
        <f t="shared" ref="AE4:AE67" si="1">AC4/AC5-1</f>
        <v>-1.5962441314553932E-2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3135</v>
      </c>
      <c r="W5" s="94">
        <v>42780</v>
      </c>
      <c r="X5" s="364">
        <v>31.56</v>
      </c>
      <c r="Y5" s="40">
        <v>31.98</v>
      </c>
      <c r="Z5" s="40">
        <v>31.56</v>
      </c>
      <c r="AA5" s="364">
        <v>31.95</v>
      </c>
      <c r="AB5" s="95">
        <v>367800</v>
      </c>
      <c r="AC5" s="243">
        <v>31.95</v>
      </c>
      <c r="AD5" s="2">
        <f t="shared" si="0"/>
        <v>0.42000000000000171</v>
      </c>
      <c r="AE5" s="138">
        <f t="shared" si="1"/>
        <v>1.2678288431061668E-2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42779</v>
      </c>
      <c r="X6" s="364">
        <v>31.4</v>
      </c>
      <c r="Y6" s="40">
        <v>31.59</v>
      </c>
      <c r="Z6" s="40">
        <v>31.2</v>
      </c>
      <c r="AA6" s="364">
        <v>31.55</v>
      </c>
      <c r="AB6" s="95">
        <v>608400</v>
      </c>
      <c r="AC6" s="243">
        <v>31.55</v>
      </c>
      <c r="AD6" s="2">
        <f t="shared" si="0"/>
        <v>0.39000000000000057</v>
      </c>
      <c r="AE6" s="138">
        <f t="shared" si="1"/>
        <v>7.022023619533968E-3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228.97000000000003</v>
      </c>
      <c r="R7" s="30">
        <v>42804</v>
      </c>
      <c r="T7" s="85"/>
      <c r="W7" s="94">
        <v>42776</v>
      </c>
      <c r="X7" s="364">
        <v>31.47</v>
      </c>
      <c r="Y7" s="40">
        <v>31.64</v>
      </c>
      <c r="Z7" s="40">
        <v>31.04</v>
      </c>
      <c r="AA7" s="364">
        <v>31.33</v>
      </c>
      <c r="AB7" s="95">
        <v>491100</v>
      </c>
      <c r="AC7" s="243">
        <v>31.33</v>
      </c>
      <c r="AD7" s="2">
        <f t="shared" si="0"/>
        <v>0.60000000000000142</v>
      </c>
      <c r="AE7" s="138">
        <f t="shared" si="1"/>
        <v>-4.4486812837623013E-3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207</v>
      </c>
      <c r="W8" s="94">
        <v>42775</v>
      </c>
      <c r="X8" s="364">
        <v>31.14</v>
      </c>
      <c r="Y8" s="40">
        <v>31.56</v>
      </c>
      <c r="Z8" s="40">
        <v>31.02</v>
      </c>
      <c r="AA8" s="364">
        <v>31.47</v>
      </c>
      <c r="AB8" s="95">
        <v>597900</v>
      </c>
      <c r="AC8" s="243">
        <v>31.47</v>
      </c>
      <c r="AD8" s="2">
        <f t="shared" si="0"/>
        <v>0.53999999999999915</v>
      </c>
      <c r="AE8" s="138">
        <f t="shared" si="1"/>
        <v>1.2548262548262468E-2</v>
      </c>
    </row>
    <row r="9" spans="1:40" x14ac:dyDescent="0.25">
      <c r="O9" s="11" t="s">
        <v>213</v>
      </c>
      <c r="P9"/>
      <c r="Q9" s="138">
        <f>IF(Q2=0, 0, Q8/Q6)</f>
        <v>7.0696721311475405E-2</v>
      </c>
      <c r="W9" s="94">
        <v>42774</v>
      </c>
      <c r="X9" s="364">
        <v>30.82</v>
      </c>
      <c r="Y9" s="40">
        <v>31.19</v>
      </c>
      <c r="Z9" s="40">
        <v>30.72</v>
      </c>
      <c r="AA9" s="364">
        <v>31.08</v>
      </c>
      <c r="AB9" s="95">
        <v>950100</v>
      </c>
      <c r="AC9" s="243">
        <v>31.08</v>
      </c>
      <c r="AD9" s="2">
        <f t="shared" si="0"/>
        <v>0.47000000000000242</v>
      </c>
      <c r="AE9" s="138">
        <f t="shared" si="1"/>
        <v>1.073170731707318E-2</v>
      </c>
      <c r="AK9" s="234"/>
      <c r="AN9" s="234"/>
    </row>
    <row r="10" spans="1:40" ht="12.75" customHeight="1" x14ac:dyDescent="0.25">
      <c r="O10" s="11" t="s">
        <v>212</v>
      </c>
      <c r="Q10" s="2">
        <f>M37</f>
        <v>21.970000000000027</v>
      </c>
      <c r="W10" s="94">
        <v>42773</v>
      </c>
      <c r="X10" s="364">
        <v>31.54</v>
      </c>
      <c r="Y10" s="40">
        <v>31.9</v>
      </c>
      <c r="Z10" s="40">
        <v>29.15</v>
      </c>
      <c r="AA10" s="364">
        <v>30.75</v>
      </c>
      <c r="AB10" s="95">
        <v>2003200</v>
      </c>
      <c r="AC10" s="243">
        <v>30.75</v>
      </c>
      <c r="AD10" s="2">
        <f t="shared" si="0"/>
        <v>2.75</v>
      </c>
      <c r="AE10" s="138">
        <f t="shared" si="1"/>
        <v>-4.4437538844002478E-2</v>
      </c>
    </row>
    <row r="11" spans="1:40" x14ac:dyDescent="0.25">
      <c r="O11" s="11" t="s">
        <v>178</v>
      </c>
      <c r="Q11" s="138">
        <v>0</v>
      </c>
      <c r="W11" s="94">
        <v>42772</v>
      </c>
      <c r="X11" s="364">
        <v>31.72</v>
      </c>
      <c r="Y11" s="40">
        <v>32.26</v>
      </c>
      <c r="Z11" s="40">
        <v>31.58</v>
      </c>
      <c r="AA11" s="364">
        <v>32.18</v>
      </c>
      <c r="AB11" s="95">
        <v>704900</v>
      </c>
      <c r="AC11" s="243">
        <v>32.18</v>
      </c>
      <c r="AD11" s="2">
        <f t="shared" si="0"/>
        <v>0.67999999999999972</v>
      </c>
      <c r="AE11" s="138">
        <f t="shared" si="1"/>
        <v>1.0678391959799027E-2</v>
      </c>
      <c r="AK11" s="234"/>
      <c r="AN11" s="234"/>
    </row>
    <row r="12" spans="1:40" x14ac:dyDescent="0.25">
      <c r="W12" s="94">
        <v>42769</v>
      </c>
      <c r="X12" s="364">
        <v>31.43</v>
      </c>
      <c r="Y12" s="40">
        <v>32.03</v>
      </c>
      <c r="Z12" s="40">
        <v>31.37</v>
      </c>
      <c r="AA12" s="364">
        <v>31.84</v>
      </c>
      <c r="AB12" s="95">
        <v>503400</v>
      </c>
      <c r="AC12" s="243">
        <v>31.84</v>
      </c>
      <c r="AD12" s="2">
        <f t="shared" si="0"/>
        <v>0.66000000000000014</v>
      </c>
      <c r="AE12" s="138">
        <f t="shared" si="1"/>
        <v>1.1435832274459878E-2</v>
      </c>
    </row>
    <row r="13" spans="1:40" x14ac:dyDescent="0.25">
      <c r="W13" s="94">
        <v>42768</v>
      </c>
      <c r="X13" s="364">
        <v>31.7</v>
      </c>
      <c r="Y13" s="40">
        <v>31.83</v>
      </c>
      <c r="Z13" s="40">
        <v>31.37</v>
      </c>
      <c r="AA13" s="364">
        <v>31.48</v>
      </c>
      <c r="AB13" s="95">
        <v>417200</v>
      </c>
      <c r="AC13" s="243">
        <v>31.48</v>
      </c>
      <c r="AD13" s="2">
        <f t="shared" si="0"/>
        <v>0.4599999999999973</v>
      </c>
      <c r="AE13" s="138">
        <f t="shared" si="1"/>
        <v>-5.3712480252764427E-3</v>
      </c>
      <c r="AK13" s="234"/>
      <c r="AN13" s="234"/>
    </row>
    <row r="14" spans="1:40" x14ac:dyDescent="0.25">
      <c r="T14" s="84"/>
      <c r="U14" s="11"/>
      <c r="W14" s="94">
        <v>42767</v>
      </c>
      <c r="X14" s="364">
        <v>31.89</v>
      </c>
      <c r="Y14" s="40">
        <v>32.17</v>
      </c>
      <c r="Z14" s="40">
        <v>31.47</v>
      </c>
      <c r="AA14" s="364">
        <v>31.65</v>
      </c>
      <c r="AB14" s="95">
        <v>357500</v>
      </c>
      <c r="AC14" s="243">
        <v>31.65</v>
      </c>
      <c r="AD14" s="2">
        <f t="shared" si="0"/>
        <v>0.70000000000000284</v>
      </c>
      <c r="AE14" s="138">
        <f t="shared" si="1"/>
        <v>-6.5913370998117449E-3</v>
      </c>
    </row>
    <row r="15" spans="1:40" x14ac:dyDescent="0.25">
      <c r="W15" s="94">
        <v>42766</v>
      </c>
      <c r="X15" s="364">
        <v>31.04</v>
      </c>
      <c r="Y15" s="40">
        <v>31.87</v>
      </c>
      <c r="Z15" s="40">
        <v>30.97</v>
      </c>
      <c r="AA15" s="364">
        <v>31.86</v>
      </c>
      <c r="AB15" s="95">
        <v>623000</v>
      </c>
      <c r="AC15" s="243">
        <v>31.86</v>
      </c>
      <c r="AD15" s="2">
        <f t="shared" si="0"/>
        <v>0.90000000000000213</v>
      </c>
      <c r="AE15" s="138">
        <f t="shared" si="1"/>
        <v>2.774193548387105E-2</v>
      </c>
      <c r="AK15" s="234"/>
      <c r="AN15" s="234"/>
    </row>
    <row r="16" spans="1:40" x14ac:dyDescent="0.25">
      <c r="W16" s="94">
        <v>42765</v>
      </c>
      <c r="X16" s="364">
        <v>31.05</v>
      </c>
      <c r="Y16" s="40">
        <v>31.15</v>
      </c>
      <c r="Z16" s="40">
        <v>30.82</v>
      </c>
      <c r="AA16" s="364">
        <v>31</v>
      </c>
      <c r="AB16" s="95">
        <v>453200</v>
      </c>
      <c r="AC16" s="243">
        <v>31</v>
      </c>
      <c r="AD16" s="2">
        <f t="shared" si="0"/>
        <v>0.32999999999999829</v>
      </c>
      <c r="AE16" s="138">
        <f t="shared" si="1"/>
        <v>-7.0467648942984518E-3</v>
      </c>
    </row>
    <row r="17" spans="1:40" x14ac:dyDescent="0.25">
      <c r="W17" s="94">
        <v>42762</v>
      </c>
      <c r="X17" s="364">
        <v>31.63</v>
      </c>
      <c r="Y17" s="40">
        <v>31.63</v>
      </c>
      <c r="Z17" s="40">
        <v>31.03</v>
      </c>
      <c r="AA17" s="364">
        <v>31.22</v>
      </c>
      <c r="AB17" s="95">
        <v>809200</v>
      </c>
      <c r="AC17" s="243">
        <v>31.22</v>
      </c>
      <c r="AD17" s="2">
        <f t="shared" si="0"/>
        <v>0.59999999999999787</v>
      </c>
      <c r="AE17" s="138">
        <f t="shared" si="1"/>
        <v>-9.2034274833386887E-3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42761</v>
      </c>
      <c r="X18" s="364">
        <v>31.42</v>
      </c>
      <c r="Y18" s="40">
        <v>31.8</v>
      </c>
      <c r="Z18" s="40">
        <v>31.27</v>
      </c>
      <c r="AA18" s="364">
        <v>31.51</v>
      </c>
      <c r="AB18" s="95">
        <v>839400</v>
      </c>
      <c r="AC18" s="243">
        <v>31.51</v>
      </c>
      <c r="AD18" s="2">
        <f t="shared" si="0"/>
        <v>0.53000000000000114</v>
      </c>
      <c r="AE18" s="138">
        <f t="shared" si="1"/>
        <v>3.5031847133759619E-3</v>
      </c>
    </row>
    <row r="19" spans="1:40" x14ac:dyDescent="0.25">
      <c r="W19" s="94">
        <v>42760</v>
      </c>
      <c r="X19" s="364">
        <v>31.65</v>
      </c>
      <c r="Y19" s="40">
        <v>31.83</v>
      </c>
      <c r="Z19" s="40">
        <v>31.38</v>
      </c>
      <c r="AA19" s="364">
        <v>31.4</v>
      </c>
      <c r="AB19" s="95">
        <v>807700</v>
      </c>
      <c r="AC19" s="243">
        <v>31.4</v>
      </c>
      <c r="AD19" s="2">
        <f t="shared" si="0"/>
        <v>0.44999999999999929</v>
      </c>
      <c r="AE19" s="138">
        <f t="shared" si="1"/>
        <v>-8.5254183770130387E-3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42759</v>
      </c>
      <c r="X20" s="364">
        <v>31.76</v>
      </c>
      <c r="Y20" s="40">
        <v>31.84</v>
      </c>
      <c r="Z20" s="40">
        <v>31.32</v>
      </c>
      <c r="AA20" s="364">
        <v>31.67</v>
      </c>
      <c r="AB20" s="95">
        <v>1254600</v>
      </c>
      <c r="AC20" s="243">
        <v>31.67</v>
      </c>
      <c r="AD20" s="2">
        <f t="shared" si="0"/>
        <v>0.51999999999999957</v>
      </c>
      <c r="AE20" s="138">
        <f t="shared" si="1"/>
        <v>-4.0880503144653524E-3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42758</v>
      </c>
      <c r="X21" s="364">
        <v>32.340000000000003</v>
      </c>
      <c r="Y21" s="40">
        <v>32.340000000000003</v>
      </c>
      <c r="Z21" s="40">
        <v>31.79</v>
      </c>
      <c r="AA21" s="364">
        <v>31.8</v>
      </c>
      <c r="AB21" s="95">
        <v>430400</v>
      </c>
      <c r="AC21" s="243">
        <v>31.8</v>
      </c>
      <c r="AD21" s="2">
        <f t="shared" si="0"/>
        <v>0.55000000000000426</v>
      </c>
      <c r="AE21" s="138">
        <f t="shared" si="1"/>
        <v>-1.8215498610682279E-2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42755</v>
      </c>
      <c r="X22" s="364">
        <v>32.5</v>
      </c>
      <c r="Y22" s="40">
        <v>32.56</v>
      </c>
      <c r="Z22" s="40">
        <v>32.29</v>
      </c>
      <c r="AA22" s="364">
        <v>32.39</v>
      </c>
      <c r="AB22" s="95">
        <v>214600</v>
      </c>
      <c r="AC22" s="243">
        <v>32.39</v>
      </c>
      <c r="AD22" s="2">
        <f t="shared" si="0"/>
        <v>0.27000000000000313</v>
      </c>
      <c r="AE22" s="138">
        <f t="shared" si="1"/>
        <v>1.2364760432765909E-3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42754</v>
      </c>
      <c r="X23" s="364">
        <v>32.69</v>
      </c>
      <c r="Y23" s="40">
        <v>32.79</v>
      </c>
      <c r="Z23" s="40">
        <v>32.33</v>
      </c>
      <c r="AA23" s="364">
        <v>32.35</v>
      </c>
      <c r="AB23" s="95">
        <v>347500</v>
      </c>
      <c r="AC23" s="243">
        <v>32.35</v>
      </c>
      <c r="AD23" s="2">
        <f t="shared" si="0"/>
        <v>0.46000000000000085</v>
      </c>
      <c r="AE23" s="138">
        <f t="shared" si="1"/>
        <v>-1.2816600549282908E-2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42753</v>
      </c>
      <c r="X24" s="364">
        <v>32.75</v>
      </c>
      <c r="Y24" s="40">
        <v>32.86</v>
      </c>
      <c r="Z24" s="40">
        <v>32.4</v>
      </c>
      <c r="AA24" s="364">
        <v>32.770000000000003</v>
      </c>
      <c r="AB24" s="95">
        <v>353000</v>
      </c>
      <c r="AC24" s="243">
        <v>32.770000000000003</v>
      </c>
      <c r="AD24" s="2">
        <f t="shared" si="0"/>
        <v>0.46000000000000085</v>
      </c>
      <c r="AE24" s="138">
        <f t="shared" si="1"/>
        <v>3.9828431372550543E-3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42752</v>
      </c>
      <c r="X25" s="364">
        <v>32.46</v>
      </c>
      <c r="Y25" s="40">
        <v>32.67</v>
      </c>
      <c r="Z25" s="40">
        <v>32.159999999999997</v>
      </c>
      <c r="AA25" s="364">
        <v>32.64</v>
      </c>
      <c r="AB25" s="95">
        <v>283300</v>
      </c>
      <c r="AC25" s="243">
        <v>32.64</v>
      </c>
      <c r="AD25" s="2">
        <f t="shared" si="0"/>
        <v>0.51000000000000512</v>
      </c>
      <c r="AE25" s="138">
        <f t="shared" si="1"/>
        <v>3.6900369003689537E-3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42748</v>
      </c>
      <c r="X26" s="364">
        <v>32.15</v>
      </c>
      <c r="Y26" s="40">
        <v>32.54</v>
      </c>
      <c r="Z26" s="40">
        <v>32.04</v>
      </c>
      <c r="AA26" s="364">
        <v>32.520000000000003</v>
      </c>
      <c r="AB26" s="95">
        <v>257000</v>
      </c>
      <c r="AC26" s="243">
        <v>32.520000000000003</v>
      </c>
      <c r="AD26" s="2">
        <f t="shared" si="0"/>
        <v>0.5</v>
      </c>
      <c r="AE26" s="138">
        <f t="shared" si="1"/>
        <v>1.2768607910308427E-2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>C27*(E27-D27)</f>
        <v>21.499999999999986</v>
      </c>
      <c r="G27" s="262">
        <f>D27*C27</f>
        <v>1559</v>
      </c>
      <c r="H27" s="276">
        <f>(E27-D27)/D27</f>
        <v>1.379089159717767E-2</v>
      </c>
      <c r="I27" s="262"/>
      <c r="W27" s="94">
        <v>42747</v>
      </c>
      <c r="X27" s="364">
        <v>31.7</v>
      </c>
      <c r="Y27" s="40">
        <v>32.15</v>
      </c>
      <c r="Z27" s="40">
        <v>31.61</v>
      </c>
      <c r="AA27" s="364">
        <v>32.11</v>
      </c>
      <c r="AB27" s="95">
        <v>244700</v>
      </c>
      <c r="AC27" s="243">
        <v>32.11</v>
      </c>
      <c r="AD27" s="2">
        <f t="shared" si="0"/>
        <v>0.53999999999999915</v>
      </c>
      <c r="AE27" s="138">
        <f t="shared" si="1"/>
        <v>8.1632653061223248E-3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>C28*(E28-D28)</f>
        <v>-59.999999999999964</v>
      </c>
      <c r="G28" s="262">
        <f>D28*C28</f>
        <v>1559</v>
      </c>
      <c r="H28" s="276">
        <f>(E28-D28)/D28</f>
        <v>-3.8486209108402801E-2</v>
      </c>
      <c r="I28" s="262"/>
      <c r="W28" s="94">
        <v>42746</v>
      </c>
      <c r="X28" s="364">
        <v>32.090000000000003</v>
      </c>
      <c r="Y28" s="40">
        <v>32.24</v>
      </c>
      <c r="Z28" s="40">
        <v>31.69</v>
      </c>
      <c r="AA28" s="364">
        <v>31.85</v>
      </c>
      <c r="AB28" s="95">
        <v>292300</v>
      </c>
      <c r="AC28" s="243">
        <v>31.85</v>
      </c>
      <c r="AD28" s="2">
        <f t="shared" si="0"/>
        <v>0.55000000000000071</v>
      </c>
      <c r="AE28" s="138">
        <f t="shared" si="1"/>
        <v>-7.7881619937694158E-3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42745</v>
      </c>
      <c r="X29" s="364">
        <v>31.82</v>
      </c>
      <c r="Y29" s="40">
        <v>32.340000000000003</v>
      </c>
      <c r="Z29" s="40">
        <v>31.66</v>
      </c>
      <c r="AA29" s="364">
        <v>32.1</v>
      </c>
      <c r="AB29" s="95">
        <v>581000</v>
      </c>
      <c r="AC29" s="243">
        <v>32.1</v>
      </c>
      <c r="AD29" s="2">
        <f t="shared" si="0"/>
        <v>0.68000000000000327</v>
      </c>
      <c r="AE29" s="138">
        <f t="shared" si="1"/>
        <v>9.7514941805600941E-3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1">
        <f>(E30-D30)/D30</f>
        <v>5.0204918032786844E-2</v>
      </c>
      <c r="I30" s="40"/>
      <c r="W30" s="94">
        <v>42744</v>
      </c>
      <c r="X30" s="364">
        <v>31.86</v>
      </c>
      <c r="Y30" s="40">
        <v>31.97</v>
      </c>
      <c r="Z30" s="40">
        <v>31.62</v>
      </c>
      <c r="AA30" s="364">
        <v>31.79</v>
      </c>
      <c r="AB30" s="95">
        <v>678600</v>
      </c>
      <c r="AC30" s="243">
        <v>31.79</v>
      </c>
      <c r="AD30" s="2">
        <f t="shared" si="0"/>
        <v>0.34999999999999787</v>
      </c>
      <c r="AE30" s="138">
        <f t="shared" si="1"/>
        <v>-6.2873310279787376E-4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42741</v>
      </c>
      <c r="X31" s="364">
        <v>31.12</v>
      </c>
      <c r="Y31" s="40">
        <v>31.82</v>
      </c>
      <c r="Z31" s="40">
        <v>31</v>
      </c>
      <c r="AA31" s="364">
        <v>31.81</v>
      </c>
      <c r="AB31" s="95">
        <v>376900</v>
      </c>
      <c r="AC31" s="243">
        <v>31.81</v>
      </c>
      <c r="AD31" s="2">
        <f t="shared" si="0"/>
        <v>0.82000000000000028</v>
      </c>
      <c r="AE31" s="138">
        <f t="shared" si="1"/>
        <v>2.2172236503855913E-2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42740</v>
      </c>
      <c r="X32" s="364">
        <v>31.12</v>
      </c>
      <c r="Y32" s="40">
        <v>31.55</v>
      </c>
      <c r="Z32" s="40">
        <v>31.03</v>
      </c>
      <c r="AA32" s="364">
        <v>31.12</v>
      </c>
      <c r="AB32" s="95">
        <v>871500</v>
      </c>
      <c r="AC32" s="243">
        <v>31.12</v>
      </c>
      <c r="AD32" s="2">
        <f t="shared" si="0"/>
        <v>0.51999999999999957</v>
      </c>
      <c r="AE32" s="138">
        <f t="shared" si="1"/>
        <v>3.2144005143042165E-4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42739</v>
      </c>
      <c r="X33" s="364">
        <v>31.05</v>
      </c>
      <c r="Y33" s="40">
        <v>31.65</v>
      </c>
      <c r="Z33" s="40">
        <v>30.96</v>
      </c>
      <c r="AA33" s="364">
        <v>31.11</v>
      </c>
      <c r="AB33" s="95">
        <v>895800</v>
      </c>
      <c r="AC33" s="243">
        <v>31.11</v>
      </c>
      <c r="AD33" s="2">
        <f t="shared" si="0"/>
        <v>0.68999999999999773</v>
      </c>
      <c r="AE33" s="138">
        <f t="shared" si="1"/>
        <v>9.6525096525090781E-4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42738</v>
      </c>
      <c r="X34" s="364">
        <v>30.41</v>
      </c>
      <c r="Y34" s="40">
        <v>31.08</v>
      </c>
      <c r="Z34" s="40">
        <v>30.26</v>
      </c>
      <c r="AA34" s="364">
        <v>31.08</v>
      </c>
      <c r="AB34" s="95">
        <v>572200</v>
      </c>
      <c r="AC34" s="243">
        <v>31.08</v>
      </c>
      <c r="AD34" s="2">
        <f t="shared" si="0"/>
        <v>0.81999999999999673</v>
      </c>
      <c r="AE34" s="138">
        <f t="shared" si="1"/>
        <v>2.3715415019762709E-2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42734</v>
      </c>
      <c r="X35" s="364">
        <v>30.42</v>
      </c>
      <c r="Y35" s="40">
        <v>30.48</v>
      </c>
      <c r="Z35" s="40">
        <v>30.21</v>
      </c>
      <c r="AA35" s="364">
        <v>30.36</v>
      </c>
      <c r="AB35" s="95">
        <v>304700</v>
      </c>
      <c r="AC35" s="243">
        <v>30.36</v>
      </c>
      <c r="AD35" s="2">
        <f t="shared" si="0"/>
        <v>0.26999999999999957</v>
      </c>
      <c r="AE35" s="138">
        <f t="shared" si="1"/>
        <v>-2.3003614853762677E-3</v>
      </c>
    </row>
    <row r="36" spans="1:31" x14ac:dyDescent="0.25">
      <c r="W36" s="94">
        <v>42733</v>
      </c>
      <c r="X36" s="364">
        <v>30.22</v>
      </c>
      <c r="Y36" s="40">
        <v>30.62</v>
      </c>
      <c r="Z36" s="40">
        <v>30.22</v>
      </c>
      <c r="AA36" s="364">
        <v>30.43</v>
      </c>
      <c r="AB36" s="95">
        <v>182900</v>
      </c>
      <c r="AC36" s="243">
        <v>30.43</v>
      </c>
      <c r="AD36" s="2">
        <f t="shared" si="0"/>
        <v>0.40000000000000213</v>
      </c>
      <c r="AE36" s="138">
        <f t="shared" si="1"/>
        <v>4.6219874546054029E-3</v>
      </c>
    </row>
    <row r="37" spans="1:31" x14ac:dyDescent="0.25">
      <c r="L37" t="s">
        <v>212</v>
      </c>
      <c r="M37" s="2">
        <f>M55+K55-F55</f>
        <v>21.970000000000027</v>
      </c>
      <c r="W37" s="94">
        <v>42732</v>
      </c>
      <c r="X37" s="364">
        <v>30.73</v>
      </c>
      <c r="Y37" s="40">
        <v>30.81</v>
      </c>
      <c r="Z37" s="40">
        <v>30.21</v>
      </c>
      <c r="AA37" s="364">
        <v>30.29</v>
      </c>
      <c r="AB37" s="95">
        <v>239500</v>
      </c>
      <c r="AC37" s="243">
        <v>30.29</v>
      </c>
      <c r="AD37" s="2">
        <f t="shared" si="0"/>
        <v>0.59999999999999787</v>
      </c>
      <c r="AE37" s="138">
        <f t="shared" si="1"/>
        <v>-1.1422976501305526E-2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42731</v>
      </c>
      <c r="X38" s="364">
        <v>30.47</v>
      </c>
      <c r="Y38" s="40">
        <v>30.85</v>
      </c>
      <c r="Z38" s="40">
        <v>30.32</v>
      </c>
      <c r="AA38" s="364">
        <v>30.64</v>
      </c>
      <c r="AB38" s="95">
        <v>319600</v>
      </c>
      <c r="AC38" s="243">
        <v>30.64</v>
      </c>
      <c r="AD38" s="2">
        <f t="shared" si="0"/>
        <v>0.53000000000000114</v>
      </c>
      <c r="AE38" s="138">
        <f t="shared" si="1"/>
        <v>1.1221122112211157E-2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4" t="s">
        <v>78</v>
      </c>
      <c r="Q39" s="644"/>
      <c r="R39" s="34"/>
      <c r="T39" s="91" t="s">
        <v>113</v>
      </c>
      <c r="W39" s="94">
        <v>42727</v>
      </c>
      <c r="X39" s="364">
        <v>30.55</v>
      </c>
      <c r="Y39" s="40">
        <v>30.58</v>
      </c>
      <c r="Z39" s="40">
        <v>30.09</v>
      </c>
      <c r="AA39" s="364">
        <v>30.3</v>
      </c>
      <c r="AB39" s="95">
        <v>352300</v>
      </c>
      <c r="AC39" s="243">
        <v>30.3</v>
      </c>
      <c r="AD39" s="2">
        <f t="shared" si="0"/>
        <v>0.48999999999999844</v>
      </c>
      <c r="AE39" s="138">
        <f t="shared" si="1"/>
        <v>-4.5992115637319975E-3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34.485000000000007</v>
      </c>
      <c r="R40" s="34"/>
      <c r="T40" s="97" t="s">
        <v>98</v>
      </c>
      <c r="U40" s="129">
        <v>31.2</v>
      </c>
      <c r="W40" s="94">
        <v>42726</v>
      </c>
      <c r="X40" s="364">
        <v>30.35</v>
      </c>
      <c r="Y40" s="40">
        <v>30.5</v>
      </c>
      <c r="Z40" s="40">
        <v>30.14</v>
      </c>
      <c r="AA40" s="364">
        <v>30.44</v>
      </c>
      <c r="AB40" s="95">
        <v>489600</v>
      </c>
      <c r="AC40" s="243">
        <v>30.44</v>
      </c>
      <c r="AD40" s="2">
        <f t="shared" si="0"/>
        <v>0.35999999999999943</v>
      </c>
      <c r="AE40" s="138">
        <f t="shared" si="1"/>
        <v>0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34.171500000000002</v>
      </c>
      <c r="R41" s="34"/>
      <c r="T41" s="87" t="s">
        <v>99</v>
      </c>
      <c r="U41" s="130">
        <v>31.19</v>
      </c>
      <c r="W41" s="94">
        <v>42725</v>
      </c>
      <c r="X41" s="364">
        <v>30.31</v>
      </c>
      <c r="Y41" s="40">
        <v>30.62</v>
      </c>
      <c r="Z41" s="40">
        <v>30.08</v>
      </c>
      <c r="AA41" s="364">
        <v>30.44</v>
      </c>
      <c r="AB41" s="95">
        <v>338700</v>
      </c>
      <c r="AC41" s="243">
        <v>30.44</v>
      </c>
      <c r="AD41" s="2">
        <f t="shared" si="0"/>
        <v>0.5400000000000027</v>
      </c>
      <c r="AE41" s="138">
        <f t="shared" si="1"/>
        <v>5.94844679444817E-3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33.858000000000004</v>
      </c>
      <c r="R42" s="34"/>
      <c r="T42" s="87" t="s">
        <v>100</v>
      </c>
      <c r="U42" s="130" t="s">
        <v>555</v>
      </c>
      <c r="W42" s="94">
        <v>42724</v>
      </c>
      <c r="X42" s="364">
        <v>30.54</v>
      </c>
      <c r="Y42" s="40">
        <v>30.84</v>
      </c>
      <c r="Z42" s="40">
        <v>30.09</v>
      </c>
      <c r="AA42" s="364">
        <v>30.26</v>
      </c>
      <c r="AB42" s="95">
        <v>289800</v>
      </c>
      <c r="AC42" s="243">
        <v>30.26</v>
      </c>
      <c r="AD42" s="2">
        <f t="shared" si="0"/>
        <v>0.75</v>
      </c>
      <c r="AE42" s="138">
        <f t="shared" si="1"/>
        <v>-9.1683038637850878E-3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33.544500000000006</v>
      </c>
      <c r="R43" s="83"/>
      <c r="T43" s="87" t="s">
        <v>101</v>
      </c>
      <c r="U43" s="130" t="s">
        <v>381</v>
      </c>
      <c r="W43" s="94">
        <v>42723</v>
      </c>
      <c r="X43" s="364">
        <v>30.76</v>
      </c>
      <c r="Y43" s="40">
        <v>30.93</v>
      </c>
      <c r="Z43" s="40">
        <v>30.47</v>
      </c>
      <c r="AA43" s="364">
        <v>30.54</v>
      </c>
      <c r="AB43" s="95">
        <v>549700</v>
      </c>
      <c r="AC43" s="243">
        <v>30.54</v>
      </c>
      <c r="AD43" s="2">
        <f t="shared" si="0"/>
        <v>0.46000000000000085</v>
      </c>
      <c r="AE43" s="138">
        <f t="shared" si="1"/>
        <v>-8.7633885102239573E-3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33.231000000000002</v>
      </c>
      <c r="R44" s="83"/>
      <c r="T44" s="87" t="s">
        <v>102</v>
      </c>
      <c r="U44" s="130">
        <v>37</v>
      </c>
      <c r="W44" s="94">
        <v>42720</v>
      </c>
      <c r="X44" s="364">
        <v>30.76</v>
      </c>
      <c r="Y44" s="40">
        <v>31.15</v>
      </c>
      <c r="Z44" s="40">
        <v>30.69</v>
      </c>
      <c r="AA44" s="364">
        <v>30.81</v>
      </c>
      <c r="AB44" s="95">
        <v>814100</v>
      </c>
      <c r="AC44" s="243">
        <v>30.81</v>
      </c>
      <c r="AD44" s="2">
        <f t="shared" si="0"/>
        <v>0.4599999999999973</v>
      </c>
      <c r="AE44" s="138">
        <f t="shared" si="1"/>
        <v>-1.6202203499676715E-3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32.917500000000004</v>
      </c>
      <c r="R45" s="83"/>
      <c r="T45" s="87" t="s">
        <v>103</v>
      </c>
      <c r="U45" s="130">
        <v>0.41599700000000001</v>
      </c>
      <c r="W45" s="94">
        <v>42719</v>
      </c>
      <c r="X45" s="364">
        <v>31.01</v>
      </c>
      <c r="Y45" s="40">
        <v>31.2</v>
      </c>
      <c r="Z45" s="40">
        <v>30.8</v>
      </c>
      <c r="AA45" s="364">
        <v>30.86</v>
      </c>
      <c r="AB45" s="95">
        <v>657500</v>
      </c>
      <c r="AC45" s="243">
        <v>30.86</v>
      </c>
      <c r="AD45" s="2">
        <f t="shared" si="0"/>
        <v>0.39999999999999858</v>
      </c>
      <c r="AE45" s="138">
        <f t="shared" si="1"/>
        <v>-6.4766839378238572E-4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32.603999999999999</v>
      </c>
      <c r="R46" s="83"/>
      <c r="T46" s="87" t="s">
        <v>122</v>
      </c>
      <c r="U46" s="232" t="s">
        <v>507</v>
      </c>
      <c r="W46" s="94">
        <v>42718</v>
      </c>
      <c r="X46" s="364">
        <v>31.26</v>
      </c>
      <c r="Y46" s="40">
        <v>31.26</v>
      </c>
      <c r="Z46" s="40">
        <v>30.83</v>
      </c>
      <c r="AA46" s="364">
        <v>30.88</v>
      </c>
      <c r="AB46" s="95">
        <v>523200</v>
      </c>
      <c r="AC46" s="243">
        <v>30.88</v>
      </c>
      <c r="AD46" s="2">
        <f t="shared" si="0"/>
        <v>0.43000000000000327</v>
      </c>
      <c r="AE46" s="138">
        <f t="shared" si="1"/>
        <v>-1.2156110044785784E-2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32.290500000000002</v>
      </c>
      <c r="R47" s="83"/>
      <c r="T47" s="87"/>
      <c r="U47" s="130"/>
      <c r="W47" s="94">
        <v>42717</v>
      </c>
      <c r="X47" s="364">
        <v>31.31</v>
      </c>
      <c r="Y47" s="40">
        <v>31.47</v>
      </c>
      <c r="Z47" s="40">
        <v>31.09</v>
      </c>
      <c r="AA47" s="364">
        <v>31.26</v>
      </c>
      <c r="AB47" s="95">
        <v>642300</v>
      </c>
      <c r="AC47" s="243">
        <v>31.26</v>
      </c>
      <c r="AD47" s="2">
        <f t="shared" si="0"/>
        <v>0.37999999999999901</v>
      </c>
      <c r="AE47" s="138">
        <f t="shared" si="1"/>
        <v>-1.9157088122604415E-3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31.977</v>
      </c>
      <c r="R48" s="83"/>
      <c r="T48" s="87" t="s">
        <v>105</v>
      </c>
      <c r="U48" s="130" t="s">
        <v>556</v>
      </c>
      <c r="W48" s="94">
        <v>42716</v>
      </c>
      <c r="X48" s="364">
        <v>31.25</v>
      </c>
      <c r="Y48" s="40">
        <v>31.48</v>
      </c>
      <c r="Z48" s="40">
        <v>31.23</v>
      </c>
      <c r="AA48" s="364">
        <v>31.32</v>
      </c>
      <c r="AB48" s="95">
        <v>279000</v>
      </c>
      <c r="AC48" s="243">
        <v>31.32</v>
      </c>
      <c r="AD48" s="2">
        <f t="shared" si="0"/>
        <v>0.25</v>
      </c>
      <c r="AE48" s="138">
        <f t="shared" si="1"/>
        <v>1.9193857965451588E-3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31.663500000000003</v>
      </c>
      <c r="R49" s="83"/>
      <c r="T49" s="87" t="s">
        <v>106</v>
      </c>
      <c r="U49" s="130" t="s">
        <v>374</v>
      </c>
      <c r="W49" s="94">
        <v>42713</v>
      </c>
      <c r="X49" s="364">
        <v>30.8</v>
      </c>
      <c r="Y49" s="40">
        <v>31.43</v>
      </c>
      <c r="Z49" s="40">
        <v>30.75</v>
      </c>
      <c r="AA49" s="364">
        <v>31.26</v>
      </c>
      <c r="AB49" s="95">
        <v>561600</v>
      </c>
      <c r="AC49" s="243">
        <v>31.26</v>
      </c>
      <c r="AD49" s="2">
        <f t="shared" si="0"/>
        <v>0.67999999999999972</v>
      </c>
      <c r="AE49" s="138">
        <f t="shared" si="1"/>
        <v>1.5264696329977401E-2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31.35</v>
      </c>
      <c r="R50" s="83"/>
      <c r="T50" s="87" t="s">
        <v>107</v>
      </c>
      <c r="U50" s="131">
        <v>416002</v>
      </c>
      <c r="W50" s="94">
        <v>42712</v>
      </c>
      <c r="X50" s="364">
        <v>30.22</v>
      </c>
      <c r="Y50" s="40">
        <v>30.97</v>
      </c>
      <c r="Z50" s="40">
        <v>30.13</v>
      </c>
      <c r="AA50" s="364">
        <v>30.79</v>
      </c>
      <c r="AB50" s="95">
        <v>496600</v>
      </c>
      <c r="AC50" s="243">
        <v>30.79</v>
      </c>
      <c r="AD50" s="2">
        <f t="shared" si="0"/>
        <v>0.83999999999999986</v>
      </c>
      <c r="AE50" s="138">
        <f t="shared" si="1"/>
        <v>2.1905077995353572E-2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31.0365</v>
      </c>
      <c r="R51" s="83"/>
      <c r="T51" s="87" t="s">
        <v>110</v>
      </c>
      <c r="U51" s="131">
        <v>539514</v>
      </c>
      <c r="W51" s="94">
        <v>42711</v>
      </c>
      <c r="X51" s="364">
        <v>30.2</v>
      </c>
      <c r="Y51" s="40">
        <v>30.31</v>
      </c>
      <c r="Z51" s="40">
        <v>29.89</v>
      </c>
      <c r="AA51" s="364">
        <v>30.13</v>
      </c>
      <c r="AB51" s="95">
        <v>468500</v>
      </c>
      <c r="AC51" s="243">
        <v>30.13</v>
      </c>
      <c r="AD51" s="2">
        <f t="shared" si="0"/>
        <v>0.41999999999999815</v>
      </c>
      <c r="AE51" s="138">
        <f t="shared" si="1"/>
        <v>-3.3079722130334721E-3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30.723000000000003</v>
      </c>
      <c r="R52" s="83"/>
      <c r="T52" s="87" t="s">
        <v>108</v>
      </c>
      <c r="U52" s="130" t="s">
        <v>557</v>
      </c>
      <c r="W52" s="94">
        <v>42710</v>
      </c>
      <c r="X52" s="364">
        <v>29.94</v>
      </c>
      <c r="Y52" s="40">
        <v>30.43</v>
      </c>
      <c r="Z52" s="40">
        <v>29.91</v>
      </c>
      <c r="AA52" s="364">
        <v>30.23</v>
      </c>
      <c r="AB52" s="95">
        <v>457900</v>
      </c>
      <c r="AC52" s="243">
        <v>30.23</v>
      </c>
      <c r="AD52" s="2">
        <f t="shared" si="0"/>
        <v>0.51999999999999957</v>
      </c>
      <c r="AE52" s="138">
        <f t="shared" si="1"/>
        <v>1.4429530201342189E-2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30.409500000000001</v>
      </c>
      <c r="R53" s="83"/>
      <c r="T53" s="87" t="s">
        <v>111</v>
      </c>
      <c r="U53" s="130">
        <v>15.12</v>
      </c>
      <c r="W53" s="94">
        <v>42709</v>
      </c>
      <c r="X53" s="364">
        <v>29.55</v>
      </c>
      <c r="Y53" s="40">
        <v>29.96</v>
      </c>
      <c r="Z53" s="40">
        <v>29.38</v>
      </c>
      <c r="AA53" s="364">
        <v>29.8</v>
      </c>
      <c r="AB53" s="95">
        <v>523600</v>
      </c>
      <c r="AC53" s="243">
        <v>29.8</v>
      </c>
      <c r="AD53" s="2">
        <f t="shared" si="0"/>
        <v>0.58000000000000185</v>
      </c>
      <c r="AE53" s="138">
        <f t="shared" si="1"/>
        <v>1.4295439074200278E-2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30.096</v>
      </c>
      <c r="R54" s="83"/>
      <c r="T54" s="87" t="s">
        <v>112</v>
      </c>
      <c r="U54" s="130">
        <v>2.0699999999999998</v>
      </c>
      <c r="W54" s="94">
        <v>42706</v>
      </c>
      <c r="X54" s="364">
        <v>29.66</v>
      </c>
      <c r="Y54" s="40">
        <v>29.73</v>
      </c>
      <c r="Z54" s="40">
        <v>29.3</v>
      </c>
      <c r="AA54" s="364">
        <v>29.38</v>
      </c>
      <c r="AB54" s="95">
        <v>358400</v>
      </c>
      <c r="AC54" s="243">
        <v>29.38</v>
      </c>
      <c r="AD54" s="2">
        <f t="shared" si="0"/>
        <v>0.42999999999999972</v>
      </c>
      <c r="AE54" s="138">
        <f t="shared" si="1"/>
        <v>-9.7741826761038597E-3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5"/>
        <v>29.782499999999999</v>
      </c>
      <c r="R55" s="83"/>
      <c r="T55" s="87" t="s">
        <v>109</v>
      </c>
      <c r="U55" s="130" t="s">
        <v>123</v>
      </c>
      <c r="W55" s="94">
        <v>42705</v>
      </c>
      <c r="X55" s="364">
        <v>30.02</v>
      </c>
      <c r="Y55" s="40">
        <v>30.17</v>
      </c>
      <c r="Z55" s="40">
        <v>29.4</v>
      </c>
      <c r="AA55" s="364">
        <v>29.67</v>
      </c>
      <c r="AB55" s="95">
        <v>496200</v>
      </c>
      <c r="AC55" s="243">
        <v>29.67</v>
      </c>
      <c r="AD55" s="2">
        <f t="shared" si="0"/>
        <v>0.77000000000000313</v>
      </c>
      <c r="AE55" s="138">
        <f t="shared" si="1"/>
        <v>-1.5593895155938897E-2</v>
      </c>
    </row>
    <row r="56" spans="1:31" x14ac:dyDescent="0.25">
      <c r="O56" s="2"/>
      <c r="P56" s="83">
        <v>0.94</v>
      </c>
      <c r="Q56" s="83">
        <f t="shared" si="5"/>
        <v>29.469000000000001</v>
      </c>
      <c r="R56" s="83"/>
      <c r="W56" s="94">
        <v>42704</v>
      </c>
      <c r="X56" s="364">
        <v>30.53</v>
      </c>
      <c r="Y56" s="40">
        <v>30.79</v>
      </c>
      <c r="Z56" s="40">
        <v>30.1</v>
      </c>
      <c r="AA56" s="364">
        <v>30.14</v>
      </c>
      <c r="AB56" s="95">
        <v>552900</v>
      </c>
      <c r="AC56" s="243">
        <v>30.14</v>
      </c>
      <c r="AD56" s="2">
        <f t="shared" si="0"/>
        <v>0.68999999999999773</v>
      </c>
      <c r="AE56" s="138">
        <f t="shared" si="1"/>
        <v>-1.1479173499508E-2</v>
      </c>
    </row>
    <row r="57" spans="1:31" x14ac:dyDescent="0.25">
      <c r="O57" s="2"/>
      <c r="P57" s="83">
        <v>0.93</v>
      </c>
      <c r="Q57" s="83">
        <f t="shared" si="5"/>
        <v>29.155500000000004</v>
      </c>
      <c r="R57" s="83"/>
      <c r="W57" s="94">
        <v>42703</v>
      </c>
      <c r="X57" s="364">
        <v>30.34</v>
      </c>
      <c r="Y57" s="40">
        <v>31.37</v>
      </c>
      <c r="Z57" s="40">
        <v>30.31</v>
      </c>
      <c r="AA57" s="364">
        <v>30.49</v>
      </c>
      <c r="AB57" s="95">
        <v>844600</v>
      </c>
      <c r="AC57" s="243">
        <v>30.49</v>
      </c>
      <c r="AD57" s="2">
        <f t="shared" si="0"/>
        <v>1.0600000000000023</v>
      </c>
      <c r="AE57" s="138">
        <f t="shared" si="1"/>
        <v>2.2468142186451878E-2</v>
      </c>
    </row>
    <row r="58" spans="1:31" x14ac:dyDescent="0.25">
      <c r="O58" s="2"/>
      <c r="P58" s="83">
        <v>0.92</v>
      </c>
      <c r="Q58" s="83">
        <f t="shared" si="5"/>
        <v>28.842000000000002</v>
      </c>
      <c r="R58" s="83"/>
      <c r="W58" s="94">
        <v>42702</v>
      </c>
      <c r="X58" s="364">
        <v>29.97</v>
      </c>
      <c r="Y58" s="40">
        <v>30.26</v>
      </c>
      <c r="Z58" s="40">
        <v>29.66</v>
      </c>
      <c r="AA58" s="364">
        <v>29.82</v>
      </c>
      <c r="AB58" s="95">
        <v>472600</v>
      </c>
      <c r="AC58" s="243">
        <v>29.82</v>
      </c>
      <c r="AD58" s="2">
        <f t="shared" si="0"/>
        <v>0.60000000000000142</v>
      </c>
      <c r="AE58" s="138">
        <f t="shared" si="1"/>
        <v>-5.3368912608405816E-3</v>
      </c>
    </row>
    <row r="59" spans="1:31" x14ac:dyDescent="0.25">
      <c r="O59" s="2"/>
      <c r="P59" s="83">
        <v>0.91</v>
      </c>
      <c r="Q59" s="83">
        <f t="shared" si="5"/>
        <v>28.528500000000001</v>
      </c>
      <c r="R59" s="83"/>
      <c r="W59" s="94">
        <v>42699</v>
      </c>
      <c r="X59" s="364">
        <v>30.05</v>
      </c>
      <c r="Y59" s="40">
        <v>30.16</v>
      </c>
      <c r="Z59" s="40">
        <v>29.76</v>
      </c>
      <c r="AA59" s="364">
        <v>29.98</v>
      </c>
      <c r="AB59" s="95">
        <v>286900</v>
      </c>
      <c r="AC59" s="243">
        <v>29.98</v>
      </c>
      <c r="AD59" s="2">
        <f t="shared" si="0"/>
        <v>0.39999999999999858</v>
      </c>
      <c r="AE59" s="138">
        <f t="shared" si="1"/>
        <v>-1.997336884154377E-3</v>
      </c>
    </row>
    <row r="60" spans="1:31" x14ac:dyDescent="0.25">
      <c r="O60" s="2"/>
      <c r="P60" s="83">
        <v>0.9</v>
      </c>
      <c r="Q60" s="83">
        <f t="shared" si="5"/>
        <v>28.215000000000003</v>
      </c>
      <c r="R60" s="83"/>
      <c r="W60" s="94">
        <v>42697</v>
      </c>
      <c r="X60" s="364">
        <v>29.84</v>
      </c>
      <c r="Y60" s="40">
        <v>30.16</v>
      </c>
      <c r="Z60" s="40">
        <v>29.72</v>
      </c>
      <c r="AA60" s="364">
        <v>30.04</v>
      </c>
      <c r="AB60" s="95">
        <v>449300</v>
      </c>
      <c r="AC60" s="243">
        <v>30.04</v>
      </c>
      <c r="AD60" s="2">
        <f t="shared" si="0"/>
        <v>0.44000000000000128</v>
      </c>
      <c r="AE60" s="138">
        <f t="shared" si="1"/>
        <v>5.6913290927351756E-3</v>
      </c>
    </row>
    <row r="61" spans="1:31" x14ac:dyDescent="0.25">
      <c r="W61" s="94">
        <v>42696</v>
      </c>
      <c r="X61" s="364">
        <v>29.71</v>
      </c>
      <c r="Y61" s="40">
        <v>30.01</v>
      </c>
      <c r="Z61" s="40">
        <v>29.44</v>
      </c>
      <c r="AA61" s="364">
        <v>29.87</v>
      </c>
      <c r="AB61" s="95">
        <v>524400</v>
      </c>
      <c r="AC61" s="243">
        <v>29.87</v>
      </c>
      <c r="AD61" s="2">
        <f t="shared" si="0"/>
        <v>0.57000000000000028</v>
      </c>
      <c r="AE61" s="138">
        <f t="shared" si="1"/>
        <v>8.0998987512657106E-3</v>
      </c>
    </row>
    <row r="62" spans="1:31" x14ac:dyDescent="0.25">
      <c r="W62" s="94">
        <v>42695</v>
      </c>
      <c r="X62" s="364">
        <v>29.46</v>
      </c>
      <c r="Y62" s="40">
        <v>29.8</v>
      </c>
      <c r="Z62" s="40">
        <v>29.07</v>
      </c>
      <c r="AA62" s="364">
        <v>29.63</v>
      </c>
      <c r="AB62" s="95">
        <v>500100</v>
      </c>
      <c r="AC62" s="243">
        <v>29.63</v>
      </c>
      <c r="AD62" s="2">
        <f t="shared" si="0"/>
        <v>0.73000000000000043</v>
      </c>
      <c r="AE62" s="138">
        <f t="shared" si="1"/>
        <v>4.0664181633343066E-3</v>
      </c>
    </row>
    <row r="63" spans="1:31" x14ac:dyDescent="0.25">
      <c r="W63" s="94">
        <v>42692</v>
      </c>
      <c r="X63" s="364">
        <v>30</v>
      </c>
      <c r="Y63" s="40">
        <v>30.16</v>
      </c>
      <c r="Z63" s="40">
        <v>29.44</v>
      </c>
      <c r="AA63" s="364">
        <v>29.51</v>
      </c>
      <c r="AB63" s="95">
        <v>489500</v>
      </c>
      <c r="AC63" s="243">
        <v>29.51</v>
      </c>
      <c r="AD63" s="2">
        <f t="shared" si="0"/>
        <v>0.71999999999999886</v>
      </c>
      <c r="AE63" s="138">
        <f t="shared" si="1"/>
        <v>-1.205222631402747E-2</v>
      </c>
    </row>
    <row r="64" spans="1:31" x14ac:dyDescent="0.25">
      <c r="W64" s="94">
        <v>42691</v>
      </c>
      <c r="X64" s="364">
        <v>29.83</v>
      </c>
      <c r="Y64" s="40">
        <v>30.18</v>
      </c>
      <c r="Z64" s="40">
        <v>29.65</v>
      </c>
      <c r="AA64" s="364">
        <v>29.87</v>
      </c>
      <c r="AB64" s="95">
        <v>412000</v>
      </c>
      <c r="AC64" s="243">
        <v>29.87</v>
      </c>
      <c r="AD64" s="2">
        <f t="shared" si="0"/>
        <v>0.53000000000000114</v>
      </c>
      <c r="AE64" s="138">
        <f t="shared" si="1"/>
        <v>4.3712172158709706E-3</v>
      </c>
    </row>
    <row r="65" spans="23:31" x14ac:dyDescent="0.25">
      <c r="W65" s="94">
        <v>42690</v>
      </c>
      <c r="X65" s="364">
        <v>29.47</v>
      </c>
      <c r="Y65" s="40">
        <v>29.88</v>
      </c>
      <c r="Z65" s="40">
        <v>29.41</v>
      </c>
      <c r="AA65" s="364">
        <v>29.74</v>
      </c>
      <c r="AB65" s="95">
        <v>690700</v>
      </c>
      <c r="AC65" s="243">
        <v>29.74</v>
      </c>
      <c r="AD65" s="2">
        <f t="shared" si="0"/>
        <v>0.46999999999999886</v>
      </c>
      <c r="AE65" s="138">
        <f t="shared" si="1"/>
        <v>1.0190217391304213E-2</v>
      </c>
    </row>
    <row r="66" spans="23:31" x14ac:dyDescent="0.25">
      <c r="W66" s="94">
        <v>42689</v>
      </c>
      <c r="X66" s="364">
        <v>29.89</v>
      </c>
      <c r="Y66" s="40">
        <v>30.22</v>
      </c>
      <c r="Z66" s="40">
        <v>29.38</v>
      </c>
      <c r="AA66" s="364">
        <v>29.44</v>
      </c>
      <c r="AB66" s="95">
        <v>679600</v>
      </c>
      <c r="AC66" s="243">
        <v>29.44</v>
      </c>
      <c r="AD66" s="2">
        <f t="shared" si="0"/>
        <v>0.83999999999999986</v>
      </c>
      <c r="AE66" s="138">
        <f t="shared" si="1"/>
        <v>-1.0420168067226898E-2</v>
      </c>
    </row>
    <row r="67" spans="23:31" x14ac:dyDescent="0.25">
      <c r="W67" s="94">
        <v>42688</v>
      </c>
      <c r="X67" s="364">
        <v>29.22</v>
      </c>
      <c r="Y67" s="40">
        <v>29.89</v>
      </c>
      <c r="Z67" s="40">
        <v>29.07</v>
      </c>
      <c r="AA67" s="364">
        <v>29.75</v>
      </c>
      <c r="AB67" s="95">
        <v>1502100</v>
      </c>
      <c r="AC67" s="243">
        <v>29.75</v>
      </c>
      <c r="AD67" s="2">
        <f t="shared" si="0"/>
        <v>0.82000000000000028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3" priority="15">
      <formula>F29&gt;0</formula>
    </cfRule>
    <cfRule type="expression" dxfId="972" priority="16">
      <formula>F29&lt;0</formula>
    </cfRule>
  </conditionalFormatting>
  <conditionalFormatting sqref="F29 F31:F35">
    <cfRule type="expression" dxfId="971" priority="17">
      <formula>F29&gt;0</formula>
    </cfRule>
    <cfRule type="expression" dxfId="970" priority="18">
      <formula>F29&lt;0</formula>
    </cfRule>
  </conditionalFormatting>
  <conditionalFormatting sqref="H29 H31:H35">
    <cfRule type="expression" dxfId="969" priority="13">
      <formula>H29&gt;0</formula>
    </cfRule>
    <cfRule type="expression" dxfId="968" priority="14">
      <formula>H29&lt;0</formula>
    </cfRule>
  </conditionalFormatting>
  <conditionalFormatting sqref="F21:F28">
    <cfRule type="expression" dxfId="967" priority="11">
      <formula>F21&gt;0</formula>
    </cfRule>
    <cfRule type="expression" dxfId="966" priority="12">
      <formula>F21&lt;0</formula>
    </cfRule>
  </conditionalFormatting>
  <conditionalFormatting sqref="H21:H28">
    <cfRule type="expression" dxfId="965" priority="9">
      <formula>H21&gt;0</formula>
    </cfRule>
    <cfRule type="expression" dxfId="964" priority="10">
      <formula>H21&lt;0</formula>
    </cfRule>
  </conditionalFormatting>
  <conditionalFormatting sqref="Q8">
    <cfRule type="expression" dxfId="963" priority="5">
      <formula>Q8&gt;0</formula>
    </cfRule>
    <cfRule type="expression" dxfId="962" priority="6">
      <formula>Q8&lt;0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F30">
    <cfRule type="expression" dxfId="959" priority="3">
      <formula>F30&gt;0</formula>
    </cfRule>
    <cfRule type="expression" dxfId="958" priority="4">
      <formula>F30&lt;0</formula>
    </cfRule>
  </conditionalFormatting>
  <conditionalFormatting sqref="H30">
    <cfRule type="expression" dxfId="957" priority="1">
      <formula>H30&gt;0</formula>
    </cfRule>
    <cfRule type="expression" dxfId="956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42783</v>
      </c>
      <c r="X2" s="10">
        <v>30.42</v>
      </c>
      <c r="Y2" s="10">
        <v>30.51</v>
      </c>
      <c r="Z2" s="10">
        <v>30.16</v>
      </c>
      <c r="AA2" s="10">
        <v>30.35</v>
      </c>
      <c r="AB2" s="95">
        <v>4975300</v>
      </c>
      <c r="AC2" s="10">
        <v>30.35</v>
      </c>
      <c r="AD2" s="2">
        <f>Y2-Z2</f>
        <v>0.35000000000000142</v>
      </c>
      <c r="AE2" s="138">
        <f>AC2/AC3-1</f>
        <v>-5.2441822353326284E-3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30.35</v>
      </c>
      <c r="T3" s="1"/>
      <c r="W3" s="133">
        <v>42782</v>
      </c>
      <c r="X3" s="10">
        <v>30.58</v>
      </c>
      <c r="Y3" s="10">
        <v>30.75</v>
      </c>
      <c r="Z3" s="10">
        <v>30.41</v>
      </c>
      <c r="AA3" s="10">
        <v>30.51</v>
      </c>
      <c r="AB3" s="95">
        <v>4293600</v>
      </c>
      <c r="AC3" s="10">
        <v>30.51</v>
      </c>
      <c r="AD3" s="2">
        <f t="shared" ref="AD3:AD66" si="0">Y3-Z3</f>
        <v>0.33999999999999986</v>
      </c>
      <c r="AE3" s="138">
        <f t="shared" ref="AE3:AE66" si="1">AC3/AC4-1</f>
        <v>-6.1889250814332053E-3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30.35</v>
      </c>
      <c r="R4" s="502">
        <v>-5.1999999999999998E-3</v>
      </c>
      <c r="T4" s="163"/>
      <c r="U4" s="1"/>
      <c r="W4" s="133">
        <v>42781</v>
      </c>
      <c r="X4" s="10">
        <v>30.08</v>
      </c>
      <c r="Y4" s="10">
        <v>30.7</v>
      </c>
      <c r="Z4" s="10">
        <v>30.07</v>
      </c>
      <c r="AA4" s="10">
        <v>30.7</v>
      </c>
      <c r="AB4" s="95">
        <v>7573100</v>
      </c>
      <c r="AC4" s="10">
        <v>30.7</v>
      </c>
      <c r="AD4" s="2">
        <f t="shared" si="0"/>
        <v>0.62999999999999901</v>
      </c>
      <c r="AE4" s="138">
        <f t="shared" si="1"/>
        <v>1.3201320132013139E-2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29.74</v>
      </c>
      <c r="Y5" s="10">
        <v>30.4</v>
      </c>
      <c r="Z5" s="10">
        <v>29.57</v>
      </c>
      <c r="AA5" s="10">
        <v>30.3</v>
      </c>
      <c r="AB5" s="95">
        <v>9243500</v>
      </c>
      <c r="AC5" s="10">
        <v>30.3</v>
      </c>
      <c r="AD5" s="2">
        <f t="shared" si="0"/>
        <v>0.82999999999999829</v>
      </c>
      <c r="AE5" s="138">
        <f t="shared" si="1"/>
        <v>1.9515477792732216E-2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30.09</v>
      </c>
      <c r="Y6" s="10">
        <v>30.12</v>
      </c>
      <c r="Z6" s="10">
        <v>29.51</v>
      </c>
      <c r="AA6" s="10">
        <v>29.72</v>
      </c>
      <c r="AB6" s="95">
        <v>6970800</v>
      </c>
      <c r="AC6" s="10">
        <v>29.72</v>
      </c>
      <c r="AD6" s="2">
        <f t="shared" si="0"/>
        <v>0.60999999999999943</v>
      </c>
      <c r="AE6" s="138">
        <f t="shared" si="1"/>
        <v>-6.3523905048479268E-3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42776</v>
      </c>
      <c r="X7" s="10">
        <v>30.19</v>
      </c>
      <c r="Y7" s="10">
        <v>30.28</v>
      </c>
      <c r="Z7" s="10">
        <v>29.81</v>
      </c>
      <c r="AA7" s="10">
        <v>29.91</v>
      </c>
      <c r="AB7" s="95">
        <v>8859300</v>
      </c>
      <c r="AC7" s="10">
        <v>29.91</v>
      </c>
      <c r="AD7" s="2">
        <f t="shared" si="0"/>
        <v>0.47000000000000242</v>
      </c>
      <c r="AE7" s="138">
        <f t="shared" si="1"/>
        <v>-6.9721115537848544E-3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30.35</v>
      </c>
      <c r="Y8" s="10">
        <v>30.51</v>
      </c>
      <c r="Z8" s="10">
        <v>30.09</v>
      </c>
      <c r="AA8" s="10">
        <v>30.12</v>
      </c>
      <c r="AB8" s="95">
        <v>5763900</v>
      </c>
      <c r="AC8" s="10">
        <v>30.12</v>
      </c>
      <c r="AD8" s="2">
        <f t="shared" si="0"/>
        <v>0.42000000000000171</v>
      </c>
      <c r="AE8" s="138">
        <f t="shared" si="1"/>
        <v>-2.9791459781529639E-3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30.47</v>
      </c>
      <c r="Y9" s="10">
        <v>30.57</v>
      </c>
      <c r="Z9" s="10">
        <v>29.96</v>
      </c>
      <c r="AA9" s="10">
        <v>30.21</v>
      </c>
      <c r="AB9" s="95">
        <v>7790700</v>
      </c>
      <c r="AC9" s="10">
        <v>30.21</v>
      </c>
      <c r="AD9" s="2">
        <f t="shared" si="0"/>
        <v>0.60999999999999943</v>
      </c>
      <c r="AE9" s="138">
        <f t="shared" si="1"/>
        <v>-8.8582677165354173E-3</v>
      </c>
    </row>
    <row r="10" spans="1:31" x14ac:dyDescent="0.25">
      <c r="H10" s="72"/>
      <c r="O10" s="11" t="s">
        <v>212</v>
      </c>
      <c r="P10" s="34"/>
      <c r="Q10" s="2">
        <f>M44</f>
        <v>98.449999999999818</v>
      </c>
      <c r="W10" s="133">
        <v>42773</v>
      </c>
      <c r="X10" s="10">
        <v>30.85</v>
      </c>
      <c r="Y10" s="10">
        <v>31.46</v>
      </c>
      <c r="Z10" s="10">
        <v>30.14</v>
      </c>
      <c r="AA10" s="10">
        <v>30.48</v>
      </c>
      <c r="AB10" s="95">
        <v>15176600</v>
      </c>
      <c r="AC10" s="10">
        <v>30.48</v>
      </c>
      <c r="AD10" s="2">
        <f t="shared" si="0"/>
        <v>1.3200000000000003</v>
      </c>
      <c r="AE10" s="138">
        <f t="shared" si="1"/>
        <v>-1.8673535093367666E-2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1.1900000000000001E-2</v>
      </c>
      <c r="W11" s="133">
        <v>42772</v>
      </c>
      <c r="X11" s="10">
        <v>31.19</v>
      </c>
      <c r="Y11" s="10">
        <v>31.5</v>
      </c>
      <c r="Z11" s="10">
        <v>30.96</v>
      </c>
      <c r="AA11" s="10">
        <v>31.06</v>
      </c>
      <c r="AB11" s="95">
        <v>13574000</v>
      </c>
      <c r="AC11" s="10">
        <v>31.06</v>
      </c>
      <c r="AD11" s="2">
        <f t="shared" si="0"/>
        <v>0.53999999999999915</v>
      </c>
      <c r="AE11" s="138">
        <f t="shared" si="1"/>
        <v>-1.0828025477707004E-2</v>
      </c>
    </row>
    <row r="12" spans="1:31" x14ac:dyDescent="0.25">
      <c r="H12" s="72"/>
      <c r="W12" s="133">
        <v>42769</v>
      </c>
      <c r="X12" s="10">
        <v>31.46</v>
      </c>
      <c r="Y12" s="10">
        <v>31.62</v>
      </c>
      <c r="Z12" s="10">
        <v>31.16</v>
      </c>
      <c r="AA12" s="10">
        <v>31.4</v>
      </c>
      <c r="AB12" s="95">
        <v>7488000</v>
      </c>
      <c r="AC12" s="10">
        <v>31.4</v>
      </c>
      <c r="AD12" s="2">
        <f t="shared" si="0"/>
        <v>0.46000000000000085</v>
      </c>
      <c r="AE12" s="138">
        <f t="shared" si="1"/>
        <v>-1.9071837253655799E-3</v>
      </c>
    </row>
    <row r="13" spans="1:31" x14ac:dyDescent="0.25">
      <c r="H13" s="72"/>
      <c r="W13" s="133">
        <v>42768</v>
      </c>
      <c r="X13" s="10">
        <v>31.53</v>
      </c>
      <c r="Y13" s="10">
        <v>31.59</v>
      </c>
      <c r="Z13" s="10">
        <v>31.29</v>
      </c>
      <c r="AA13" s="10">
        <v>31.46</v>
      </c>
      <c r="AB13" s="95">
        <v>4701000</v>
      </c>
      <c r="AC13" s="10">
        <v>31.46</v>
      </c>
      <c r="AD13" s="2">
        <f t="shared" si="0"/>
        <v>0.30000000000000071</v>
      </c>
      <c r="AE13" s="138">
        <f t="shared" si="1"/>
        <v>-5.0600885515496019E-3</v>
      </c>
    </row>
    <row r="14" spans="1:31" x14ac:dyDescent="0.25">
      <c r="H14" s="72"/>
      <c r="W14" s="133">
        <v>42767</v>
      </c>
      <c r="X14" s="10">
        <v>31.32</v>
      </c>
      <c r="Y14" s="10">
        <v>31.75</v>
      </c>
      <c r="Z14" s="10">
        <v>31.32</v>
      </c>
      <c r="AA14" s="10">
        <v>31.62</v>
      </c>
      <c r="AB14" s="95">
        <v>7399600</v>
      </c>
      <c r="AC14" s="10">
        <v>31.62</v>
      </c>
      <c r="AD14" s="2">
        <f t="shared" si="0"/>
        <v>0.42999999999999972</v>
      </c>
      <c r="AE14" s="138">
        <f t="shared" si="1"/>
        <v>7.6481835564055078E-3</v>
      </c>
    </row>
    <row r="15" spans="1:31" x14ac:dyDescent="0.25">
      <c r="H15" s="72"/>
      <c r="W15" s="133">
        <v>42766</v>
      </c>
      <c r="X15" s="10">
        <v>31.2</v>
      </c>
      <c r="Y15" s="10">
        <v>31.44</v>
      </c>
      <c r="Z15" s="10">
        <v>31.05</v>
      </c>
      <c r="AA15" s="10">
        <v>31.38</v>
      </c>
      <c r="AB15" s="95">
        <v>5161700</v>
      </c>
      <c r="AC15" s="10">
        <v>31.38</v>
      </c>
      <c r="AD15" s="2">
        <f t="shared" si="0"/>
        <v>0.39000000000000057</v>
      </c>
      <c r="AE15" s="138">
        <f t="shared" si="1"/>
        <v>3.1877590054185667E-4</v>
      </c>
    </row>
    <row r="16" spans="1:31" x14ac:dyDescent="0.25">
      <c r="H16" s="72"/>
      <c r="W16" s="133">
        <v>42765</v>
      </c>
      <c r="X16" s="10">
        <v>31.28</v>
      </c>
      <c r="Y16" s="10">
        <v>31.4</v>
      </c>
      <c r="Z16" s="10">
        <v>31</v>
      </c>
      <c r="AA16" s="10">
        <v>31.37</v>
      </c>
      <c r="AB16" s="95">
        <v>4269900</v>
      </c>
      <c r="AC16" s="10">
        <v>31.37</v>
      </c>
      <c r="AD16" s="2">
        <f t="shared" si="0"/>
        <v>0.39999999999999858</v>
      </c>
      <c r="AE16" s="138">
        <f t="shared" si="1"/>
        <v>2.5567273889421926E-3</v>
      </c>
    </row>
    <row r="17" spans="1:31" x14ac:dyDescent="0.25">
      <c r="W17" s="133">
        <v>42762</v>
      </c>
      <c r="X17" s="10">
        <v>31.14</v>
      </c>
      <c r="Y17" s="10">
        <v>31.52</v>
      </c>
      <c r="Z17" s="10">
        <v>30.88</v>
      </c>
      <c r="AA17" s="10">
        <v>31.29</v>
      </c>
      <c r="AB17" s="95">
        <v>8259000</v>
      </c>
      <c r="AC17" s="10">
        <v>31.29</v>
      </c>
      <c r="AD17" s="2">
        <f t="shared" si="0"/>
        <v>0.64000000000000057</v>
      </c>
      <c r="AE17" s="138">
        <f t="shared" si="1"/>
        <v>9.3548387096773489E-3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30.43</v>
      </c>
      <c r="Y18" s="10">
        <v>31.61</v>
      </c>
      <c r="Z18" s="10">
        <v>30.31</v>
      </c>
      <c r="AA18" s="10">
        <v>31</v>
      </c>
      <c r="AB18" s="95">
        <v>12695500</v>
      </c>
      <c r="AC18" s="10">
        <v>31</v>
      </c>
      <c r="AD18" s="2">
        <f t="shared" si="0"/>
        <v>1.3000000000000007</v>
      </c>
      <c r="AE18" s="138">
        <f t="shared" si="1"/>
        <v>2.3102310231023049E-2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30.37</v>
      </c>
      <c r="Y19" s="10">
        <v>30.44</v>
      </c>
      <c r="Z19" s="10">
        <v>30.17</v>
      </c>
      <c r="AA19" s="10">
        <v>30.3</v>
      </c>
      <c r="AB19" s="95">
        <v>5237500</v>
      </c>
      <c r="AC19" s="10">
        <v>30.3</v>
      </c>
      <c r="AD19" s="2">
        <f t="shared" si="0"/>
        <v>0.26999999999999957</v>
      </c>
      <c r="AE19" s="138">
        <f t="shared" si="1"/>
        <v>6.6050198150602313E-4</v>
      </c>
    </row>
    <row r="20" spans="1:31" x14ac:dyDescent="0.25">
      <c r="W20" s="133">
        <v>42759</v>
      </c>
      <c r="X20" s="10">
        <v>30.11</v>
      </c>
      <c r="Y20" s="10">
        <v>30.3</v>
      </c>
      <c r="Z20" s="10">
        <v>29.89</v>
      </c>
      <c r="AA20" s="10">
        <v>30.28</v>
      </c>
      <c r="AB20" s="95">
        <v>4743000</v>
      </c>
      <c r="AC20" s="10">
        <v>30.28</v>
      </c>
      <c r="AD20" s="2">
        <f t="shared" si="0"/>
        <v>0.41000000000000014</v>
      </c>
      <c r="AE20" s="138">
        <f t="shared" si="1"/>
        <v>9.3333333333334156E-3</v>
      </c>
    </row>
    <row r="21" spans="1:31" x14ac:dyDescent="0.25">
      <c r="W21" s="133">
        <v>42758</v>
      </c>
      <c r="X21" s="10">
        <v>30.06</v>
      </c>
      <c r="Y21" s="10">
        <v>30.17</v>
      </c>
      <c r="Z21" s="10">
        <v>29.82</v>
      </c>
      <c r="AA21" s="10">
        <v>30</v>
      </c>
      <c r="AB21" s="95">
        <v>5222500</v>
      </c>
      <c r="AC21" s="10">
        <v>30</v>
      </c>
      <c r="AD21" s="2">
        <f t="shared" si="0"/>
        <v>0.35000000000000142</v>
      </c>
      <c r="AE21" s="138">
        <f t="shared" si="1"/>
        <v>-1.6638935108153063E-3</v>
      </c>
    </row>
    <row r="22" spans="1:31" x14ac:dyDescent="0.25">
      <c r="W22" s="133">
        <v>42755</v>
      </c>
      <c r="X22" s="10">
        <v>29.88</v>
      </c>
      <c r="Y22" s="10">
        <v>30.13</v>
      </c>
      <c r="Z22" s="10">
        <v>29.84</v>
      </c>
      <c r="AA22" s="10">
        <v>30.05</v>
      </c>
      <c r="AB22" s="95">
        <v>6619800</v>
      </c>
      <c r="AC22" s="10">
        <v>30.05</v>
      </c>
      <c r="AD22" s="2">
        <f t="shared" si="0"/>
        <v>0.28999999999999915</v>
      </c>
      <c r="AE22" s="138">
        <f t="shared" si="1"/>
        <v>8.3892617449663476E-3</v>
      </c>
    </row>
    <row r="23" spans="1:31" x14ac:dyDescent="0.25">
      <c r="W23" s="133">
        <v>42754</v>
      </c>
      <c r="X23" s="10">
        <v>30.16</v>
      </c>
      <c r="Y23" s="10">
        <v>30.37</v>
      </c>
      <c r="Z23" s="10">
        <v>29.71</v>
      </c>
      <c r="AA23" s="10">
        <v>29.8</v>
      </c>
      <c r="AB23" s="95">
        <v>9174400</v>
      </c>
      <c r="AC23" s="10">
        <v>29.8</v>
      </c>
      <c r="AD23" s="2">
        <f t="shared" si="0"/>
        <v>0.66000000000000014</v>
      </c>
      <c r="AE23" s="138">
        <f t="shared" si="1"/>
        <v>-1.5526924347538773E-2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30.01</v>
      </c>
      <c r="Y24" s="10">
        <v>30.33</v>
      </c>
      <c r="Z24" s="10">
        <v>29.92</v>
      </c>
      <c r="AA24" s="10">
        <v>30.27</v>
      </c>
      <c r="AB24" s="95">
        <v>7185800</v>
      </c>
      <c r="AC24" s="10">
        <v>30.27</v>
      </c>
      <c r="AD24" s="2">
        <f t="shared" si="0"/>
        <v>0.40999999999999659</v>
      </c>
      <c r="AE24" s="138">
        <f t="shared" si="1"/>
        <v>1.1359839625793455E-2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1">
        <f t="shared" ref="H25:H31" si="4">(E25-D25)/D25</f>
        <v>5.7660626029654265E-3</v>
      </c>
      <c r="I25" s="40"/>
      <c r="W25" s="133">
        <v>42752</v>
      </c>
      <c r="X25" s="10">
        <v>29.89</v>
      </c>
      <c r="Y25" s="10">
        <v>30.11</v>
      </c>
      <c r="Z25" s="10">
        <v>29.86</v>
      </c>
      <c r="AA25" s="10">
        <v>29.93</v>
      </c>
      <c r="AB25" s="95">
        <v>4848100</v>
      </c>
      <c r="AC25" s="10">
        <v>29.93</v>
      </c>
      <c r="AD25" s="2">
        <f t="shared" si="0"/>
        <v>0.25</v>
      </c>
      <c r="AE25" s="138">
        <f t="shared" si="1"/>
        <v>-3.3300033300033283E-3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1">
        <f t="shared" si="4"/>
        <v>4.1186161449752005E-3</v>
      </c>
      <c r="I26" s="40"/>
      <c r="W26" s="133">
        <v>42748</v>
      </c>
      <c r="X26" s="10">
        <v>29.77</v>
      </c>
      <c r="Y26" s="10">
        <v>30.09</v>
      </c>
      <c r="Z26" s="10">
        <v>29.62</v>
      </c>
      <c r="AA26" s="10">
        <v>30.03</v>
      </c>
      <c r="AB26" s="95">
        <v>5403900</v>
      </c>
      <c r="AC26" s="10">
        <v>30.03</v>
      </c>
      <c r="AD26" s="2">
        <f t="shared" si="0"/>
        <v>0.46999999999999886</v>
      </c>
      <c r="AE26" s="138">
        <f t="shared" si="1"/>
        <v>7.3800738007381295E-3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1">
        <f t="shared" si="4"/>
        <v>1.9357495881383809E-2</v>
      </c>
      <c r="I27" s="40"/>
      <c r="W27" s="133">
        <v>42747</v>
      </c>
      <c r="X27" s="10">
        <v>30.05</v>
      </c>
      <c r="Y27" s="10">
        <v>30.07</v>
      </c>
      <c r="Z27" s="10">
        <v>29.67</v>
      </c>
      <c r="AA27" s="10">
        <v>29.81</v>
      </c>
      <c r="AB27" s="95">
        <v>5935800</v>
      </c>
      <c r="AC27" s="10">
        <v>29.81</v>
      </c>
      <c r="AD27" s="2">
        <f t="shared" si="0"/>
        <v>0.39999999999999858</v>
      </c>
      <c r="AE27" s="138">
        <f t="shared" si="1"/>
        <v>-8.9760638297872175E-3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1">
        <f t="shared" si="4"/>
        <v>-2.9242174629324581E-2</v>
      </c>
      <c r="I28" s="40"/>
      <c r="W28" s="133">
        <v>42746</v>
      </c>
      <c r="X28" s="10">
        <v>29.72</v>
      </c>
      <c r="Y28" s="10">
        <v>30.1</v>
      </c>
      <c r="Z28" s="10">
        <v>29.59</v>
      </c>
      <c r="AA28" s="10">
        <v>30.08</v>
      </c>
      <c r="AB28" s="95">
        <v>8088000</v>
      </c>
      <c r="AC28" s="10">
        <v>30.08</v>
      </c>
      <c r="AD28" s="2">
        <f t="shared" si="0"/>
        <v>0.51000000000000156</v>
      </c>
      <c r="AE28" s="138">
        <f t="shared" si="1"/>
        <v>1.381867205931897E-2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1">
        <f t="shared" si="4"/>
        <v>8.2372322899504011E-4</v>
      </c>
      <c r="I29" s="40"/>
      <c r="W29" s="133">
        <v>42745</v>
      </c>
      <c r="X29" s="10">
        <v>29.58</v>
      </c>
      <c r="Y29" s="10">
        <v>30.08</v>
      </c>
      <c r="Z29" s="10">
        <v>29.25</v>
      </c>
      <c r="AA29" s="10">
        <v>29.67</v>
      </c>
      <c r="AB29" s="95">
        <v>8403200</v>
      </c>
      <c r="AC29" s="10">
        <v>29.67</v>
      </c>
      <c r="AD29" s="2">
        <f t="shared" si="0"/>
        <v>0.82999999999999829</v>
      </c>
      <c r="AE29" s="138">
        <f t="shared" si="1"/>
        <v>6.7865626060401585E-3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1">
        <f t="shared" si="4"/>
        <v>-3.2948929159803066E-3</v>
      </c>
      <c r="I30" s="40"/>
      <c r="W30" s="133">
        <v>42744</v>
      </c>
      <c r="X30" s="10">
        <v>29.58</v>
      </c>
      <c r="Y30" s="10">
        <v>29.66</v>
      </c>
      <c r="Z30" s="10">
        <v>29.25</v>
      </c>
      <c r="AA30" s="10">
        <v>29.47</v>
      </c>
      <c r="AB30" s="95">
        <v>6543300</v>
      </c>
      <c r="AC30" s="10">
        <v>29.47</v>
      </c>
      <c r="AD30" s="2">
        <f t="shared" si="0"/>
        <v>0.41000000000000014</v>
      </c>
      <c r="AE30" s="138">
        <f t="shared" si="1"/>
        <v>-1.6937669376694275E-3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1">
        <f t="shared" si="4"/>
        <v>1.8533772652388768E-2</v>
      </c>
      <c r="I31" s="40"/>
      <c r="W31" s="133">
        <v>42741</v>
      </c>
      <c r="X31" s="10">
        <v>29.03</v>
      </c>
      <c r="Y31" s="10">
        <v>29.6</v>
      </c>
      <c r="Z31" s="10">
        <v>28.85</v>
      </c>
      <c r="AA31" s="10">
        <v>29.52</v>
      </c>
      <c r="AB31" s="95">
        <v>8221800</v>
      </c>
      <c r="AC31" s="10">
        <v>29.52</v>
      </c>
      <c r="AD31" s="2">
        <f t="shared" si="0"/>
        <v>0.75</v>
      </c>
      <c r="AE31" s="138">
        <f t="shared" si="1"/>
        <v>1.7931034482758568E-2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42740</v>
      </c>
      <c r="X32" s="10">
        <v>28.83</v>
      </c>
      <c r="Y32" s="10">
        <v>29.17</v>
      </c>
      <c r="Z32" s="10">
        <v>28.65</v>
      </c>
      <c r="AA32" s="10">
        <v>29</v>
      </c>
      <c r="AB32" s="95">
        <v>6325400</v>
      </c>
      <c r="AC32" s="10">
        <v>29</v>
      </c>
      <c r="AD32" s="2">
        <f t="shared" si="0"/>
        <v>0.52000000000000313</v>
      </c>
      <c r="AE32" s="138">
        <f t="shared" si="1"/>
        <v>-6.8917987594763197E-4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42739</v>
      </c>
      <c r="X33" s="10">
        <v>28.88</v>
      </c>
      <c r="Y33" s="10">
        <v>29.19</v>
      </c>
      <c r="Z33" s="10">
        <v>28.76</v>
      </c>
      <c r="AA33" s="10">
        <v>29.02</v>
      </c>
      <c r="AB33" s="95">
        <v>8398700</v>
      </c>
      <c r="AC33" s="10">
        <v>29.02</v>
      </c>
      <c r="AD33" s="2">
        <f t="shared" si="0"/>
        <v>0.42999999999999972</v>
      </c>
      <c r="AE33" s="138">
        <f t="shared" si="1"/>
        <v>1.0445682451253546E-2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42738</v>
      </c>
      <c r="X34" s="10">
        <v>28.42</v>
      </c>
      <c r="Y34" s="10">
        <v>29.04</v>
      </c>
      <c r="Z34" s="10">
        <v>28.27</v>
      </c>
      <c r="AA34" s="10">
        <v>28.72</v>
      </c>
      <c r="AB34" s="95">
        <v>10597900</v>
      </c>
      <c r="AC34" s="10">
        <v>28.72</v>
      </c>
      <c r="AD34" s="2">
        <f t="shared" si="0"/>
        <v>0.76999999999999957</v>
      </c>
      <c r="AE34" s="138">
        <f t="shared" si="1"/>
        <v>2.4251069900142586E-2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42734</v>
      </c>
      <c r="X35" s="10">
        <v>28.29</v>
      </c>
      <c r="Y35" s="10">
        <v>28.37</v>
      </c>
      <c r="Z35" s="10">
        <v>27.92</v>
      </c>
      <c r="AA35" s="10">
        <v>28.04</v>
      </c>
      <c r="AB35" s="95">
        <v>6161200</v>
      </c>
      <c r="AC35" s="10">
        <v>28.04</v>
      </c>
      <c r="AD35" s="2">
        <f t="shared" si="0"/>
        <v>0.44999999999999929</v>
      </c>
      <c r="AE35" s="138">
        <f t="shared" si="1"/>
        <v>-8.4865629420085575E-3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42733</v>
      </c>
      <c r="X36" s="10">
        <v>28.6</v>
      </c>
      <c r="Y36" s="10">
        <v>28.61</v>
      </c>
      <c r="Z36" s="10">
        <v>28.21</v>
      </c>
      <c r="AA36" s="10">
        <v>28.28</v>
      </c>
      <c r="AB36" s="95">
        <v>5199900</v>
      </c>
      <c r="AC36" s="10">
        <v>28.28</v>
      </c>
      <c r="AD36" s="2">
        <f t="shared" si="0"/>
        <v>0.39999999999999858</v>
      </c>
      <c r="AE36" s="138">
        <f t="shared" si="1"/>
        <v>-5.9753954305798995E-3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42732</v>
      </c>
      <c r="X37" s="10">
        <v>28.52</v>
      </c>
      <c r="Y37" s="10">
        <v>28.62</v>
      </c>
      <c r="Z37" s="10">
        <v>28.33</v>
      </c>
      <c r="AA37" s="10">
        <v>28.45</v>
      </c>
      <c r="AB37" s="95">
        <v>6137900</v>
      </c>
      <c r="AC37" s="10">
        <v>28.45</v>
      </c>
      <c r="AD37" s="2">
        <f t="shared" si="0"/>
        <v>0.2900000000000027</v>
      </c>
      <c r="AE37" s="138">
        <f t="shared" si="1"/>
        <v>-3.1534688156972246E-3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42731</v>
      </c>
      <c r="X38" s="10">
        <v>28.45</v>
      </c>
      <c r="Y38" s="10">
        <v>28.65</v>
      </c>
      <c r="Z38" s="10">
        <v>28.32</v>
      </c>
      <c r="AA38" s="10">
        <v>28.54</v>
      </c>
      <c r="AB38" s="95">
        <v>4924000</v>
      </c>
      <c r="AC38" s="10">
        <v>28.54</v>
      </c>
      <c r="AD38" s="2">
        <f t="shared" si="0"/>
        <v>0.32999999999999829</v>
      </c>
      <c r="AE38" s="138">
        <f t="shared" si="1"/>
        <v>5.6377730796335346E-3</v>
      </c>
    </row>
    <row r="39" spans="1:31" x14ac:dyDescent="0.25">
      <c r="A39" s="23" t="s">
        <v>302</v>
      </c>
      <c r="B39" s="74"/>
      <c r="C39" s="4"/>
      <c r="D39" s="3"/>
      <c r="E39" s="3"/>
      <c r="F39" s="3"/>
      <c r="G39" s="3"/>
      <c r="H39" s="280"/>
      <c r="I39" s="3"/>
      <c r="W39" s="133">
        <v>42727</v>
      </c>
      <c r="X39" s="10">
        <v>28.35</v>
      </c>
      <c r="Y39" s="10">
        <v>28.48</v>
      </c>
      <c r="Z39" s="10">
        <v>28.24</v>
      </c>
      <c r="AA39" s="10">
        <v>28.38</v>
      </c>
      <c r="AB39" s="95">
        <v>4032000</v>
      </c>
      <c r="AC39" s="10">
        <v>28.38</v>
      </c>
      <c r="AD39" s="2">
        <f t="shared" si="0"/>
        <v>0.24000000000000199</v>
      </c>
      <c r="AE39" s="138">
        <f t="shared" si="1"/>
        <v>-1.7587055926837625E-3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4" t="s">
        <v>78</v>
      </c>
      <c r="P40" s="644"/>
      <c r="W40" s="133">
        <v>42726</v>
      </c>
      <c r="X40" s="10">
        <v>26.53</v>
      </c>
      <c r="Y40" s="10">
        <v>28.47</v>
      </c>
      <c r="Z40" s="10">
        <v>26.53</v>
      </c>
      <c r="AA40" s="10">
        <v>28.43</v>
      </c>
      <c r="AB40" s="95">
        <v>7453800</v>
      </c>
      <c r="AC40" s="10">
        <v>28.43</v>
      </c>
      <c r="AD40" s="2">
        <f t="shared" si="0"/>
        <v>1.9399999999999977</v>
      </c>
      <c r="AE40" s="138">
        <f t="shared" si="1"/>
        <v>-7.029876977152627E-4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33.385000000000005</v>
      </c>
      <c r="Q41" s="2"/>
      <c r="W41" s="133">
        <v>42725</v>
      </c>
      <c r="X41" s="10">
        <v>28.16</v>
      </c>
      <c r="Y41" s="10">
        <v>28.46</v>
      </c>
      <c r="Z41" s="10">
        <v>27.9</v>
      </c>
      <c r="AA41" s="10">
        <v>28.45</v>
      </c>
      <c r="AB41" s="95">
        <v>5902500</v>
      </c>
      <c r="AC41" s="10">
        <v>28.45</v>
      </c>
      <c r="AD41" s="2">
        <f t="shared" si="0"/>
        <v>0.56000000000000227</v>
      </c>
      <c r="AE41" s="138">
        <f t="shared" si="1"/>
        <v>9.5812633073102393E-3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5">O42*$Q$4</f>
        <v>33.081500000000005</v>
      </c>
      <c r="Q42" s="2"/>
      <c r="T42" s="91" t="s">
        <v>113</v>
      </c>
      <c r="W42" s="133">
        <v>42724</v>
      </c>
      <c r="X42" s="10">
        <v>28.28</v>
      </c>
      <c r="Y42" s="10">
        <v>28.48</v>
      </c>
      <c r="Z42" s="10">
        <v>28.05</v>
      </c>
      <c r="AA42" s="10">
        <v>28.18</v>
      </c>
      <c r="AB42" s="95">
        <v>5098700</v>
      </c>
      <c r="AC42" s="10">
        <v>28.18</v>
      </c>
      <c r="AD42" s="2">
        <f t="shared" si="0"/>
        <v>0.42999999999999972</v>
      </c>
      <c r="AE42" s="138">
        <f t="shared" si="1"/>
        <v>2.1337126600284861E-3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5"/>
        <v>32.778000000000006</v>
      </c>
      <c r="Q43" s="2"/>
      <c r="T43" s="128" t="s">
        <v>98</v>
      </c>
      <c r="U43" s="129">
        <v>30.51</v>
      </c>
      <c r="W43" s="133">
        <v>42723</v>
      </c>
      <c r="X43" s="10">
        <v>28.1</v>
      </c>
      <c r="Y43" s="10">
        <v>28.3</v>
      </c>
      <c r="Z43" s="10">
        <v>27.94</v>
      </c>
      <c r="AA43" s="10">
        <v>28.12</v>
      </c>
      <c r="AB43" s="95">
        <v>5815000</v>
      </c>
      <c r="AC43" s="10">
        <v>28.12</v>
      </c>
      <c r="AD43" s="2">
        <f t="shared" si="0"/>
        <v>0.35999999999999943</v>
      </c>
      <c r="AE43" s="138">
        <f t="shared" si="1"/>
        <v>3.2108455226542709E-3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5"/>
        <v>32.474500000000006</v>
      </c>
      <c r="Q44" s="2"/>
      <c r="T44" s="93" t="s">
        <v>99</v>
      </c>
      <c r="U44" s="130">
        <v>30.42</v>
      </c>
      <c r="W44" s="133">
        <v>42720</v>
      </c>
      <c r="X44" s="10">
        <v>28.05</v>
      </c>
      <c r="Y44" s="10">
        <v>28.49</v>
      </c>
      <c r="Z44" s="10">
        <v>27.87</v>
      </c>
      <c r="AA44" s="10">
        <v>28.03</v>
      </c>
      <c r="AB44" s="95">
        <v>11736200</v>
      </c>
      <c r="AC44" s="10">
        <v>28.03</v>
      </c>
      <c r="AD44" s="2">
        <f t="shared" si="0"/>
        <v>0.61999999999999744</v>
      </c>
      <c r="AE44" s="138">
        <f t="shared" si="1"/>
        <v>1.4290818149340634E-3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5"/>
        <v>32.171000000000006</v>
      </c>
      <c r="Q45" s="2"/>
      <c r="T45" s="93" t="s">
        <v>100</v>
      </c>
      <c r="U45" s="130" t="s">
        <v>558</v>
      </c>
      <c r="W45" s="133">
        <v>42719</v>
      </c>
      <c r="X45" s="10">
        <v>28.2</v>
      </c>
      <c r="Y45" s="10">
        <v>28.32</v>
      </c>
      <c r="Z45" s="10">
        <v>27.67</v>
      </c>
      <c r="AA45" s="10">
        <v>27.99</v>
      </c>
      <c r="AB45" s="95">
        <v>15057400</v>
      </c>
      <c r="AC45" s="10">
        <v>27.99</v>
      </c>
      <c r="AD45" s="2">
        <f t="shared" si="0"/>
        <v>0.64999999999999858</v>
      </c>
      <c r="AE45" s="138">
        <f t="shared" si="1"/>
        <v>-1.0706638115631772E-3</v>
      </c>
    </row>
    <row r="46" spans="1:31" x14ac:dyDescent="0.25">
      <c r="A46" s="265" t="s">
        <v>282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5"/>
        <v>31.867500000000003</v>
      </c>
      <c r="Q46" s="2"/>
      <c r="T46" s="93" t="s">
        <v>101</v>
      </c>
      <c r="U46" s="130" t="s">
        <v>559</v>
      </c>
      <c r="W46" s="133">
        <v>42718</v>
      </c>
      <c r="X46" s="10">
        <v>27.24</v>
      </c>
      <c r="Y46" s="10">
        <v>28.19</v>
      </c>
      <c r="Z46" s="10">
        <v>27.06</v>
      </c>
      <c r="AA46" s="10">
        <v>28.02</v>
      </c>
      <c r="AB46" s="95">
        <v>22223800</v>
      </c>
      <c r="AC46" s="10">
        <v>28.02</v>
      </c>
      <c r="AD46" s="2">
        <f t="shared" si="0"/>
        <v>1.1300000000000026</v>
      </c>
      <c r="AE46" s="138">
        <f t="shared" si="1"/>
        <v>3.6242603550295849E-2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5"/>
        <v>31.564000000000004</v>
      </c>
      <c r="Q47" s="2"/>
      <c r="T47" s="93" t="s">
        <v>102</v>
      </c>
      <c r="U47" s="130">
        <v>34.130000000000003</v>
      </c>
      <c r="W47" s="133">
        <v>42717</v>
      </c>
      <c r="X47" s="10">
        <v>26.3</v>
      </c>
      <c r="Y47" s="10">
        <v>27.04</v>
      </c>
      <c r="Z47" s="10">
        <v>26.28</v>
      </c>
      <c r="AA47" s="10">
        <v>27.04</v>
      </c>
      <c r="AB47" s="95">
        <v>17339600</v>
      </c>
      <c r="AC47" s="10">
        <v>27.04</v>
      </c>
      <c r="AD47" s="2">
        <f t="shared" si="0"/>
        <v>0.75999999999999801</v>
      </c>
      <c r="AE47" s="138">
        <f t="shared" si="1"/>
        <v>2.6575550493545874E-2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5"/>
        <v>31.260500000000004</v>
      </c>
      <c r="Q48" s="2"/>
      <c r="T48" s="93" t="s">
        <v>103</v>
      </c>
      <c r="U48" s="130">
        <v>1.6251899999999999</v>
      </c>
      <c r="W48" s="133">
        <v>42716</v>
      </c>
      <c r="X48" s="10">
        <v>27.92</v>
      </c>
      <c r="Y48" s="10">
        <v>27.99</v>
      </c>
      <c r="Z48" s="10">
        <v>26.12</v>
      </c>
      <c r="AA48" s="10">
        <v>26.34</v>
      </c>
      <c r="AB48" s="95">
        <v>26527900</v>
      </c>
      <c r="AC48" s="10">
        <v>26.34</v>
      </c>
      <c r="AD48" s="2">
        <f t="shared" si="0"/>
        <v>1.8699999999999974</v>
      </c>
      <c r="AE48" s="138">
        <f t="shared" si="1"/>
        <v>-6.6288550159517956E-2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5"/>
        <v>30.957000000000001</v>
      </c>
      <c r="Q49" s="2"/>
      <c r="T49" s="93" t="s">
        <v>122</v>
      </c>
      <c r="U49" s="130" t="s">
        <v>508</v>
      </c>
      <c r="W49" s="133">
        <v>42713</v>
      </c>
      <c r="X49" s="10">
        <v>28.62</v>
      </c>
      <c r="Y49" s="10">
        <v>30.42</v>
      </c>
      <c r="Z49" s="10">
        <v>27.54</v>
      </c>
      <c r="AA49" s="10">
        <v>28.21</v>
      </c>
      <c r="AB49" s="95">
        <v>41354700</v>
      </c>
      <c r="AC49" s="10">
        <v>28.21</v>
      </c>
      <c r="AD49" s="2">
        <f t="shared" si="0"/>
        <v>2.8800000000000026</v>
      </c>
      <c r="AE49" s="138">
        <f t="shared" si="1"/>
        <v>-1.501396648044695E-2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5"/>
        <v>30.653500000000001</v>
      </c>
      <c r="Q50" s="2"/>
      <c r="T50" s="93"/>
      <c r="U50" s="130"/>
      <c r="W50" s="133">
        <v>42712</v>
      </c>
      <c r="X50" s="10">
        <v>28.24</v>
      </c>
      <c r="Y50" s="10">
        <v>28.66</v>
      </c>
      <c r="Z50" s="10">
        <v>28.14</v>
      </c>
      <c r="AA50" s="10">
        <v>28.64</v>
      </c>
      <c r="AB50" s="95">
        <v>10454600</v>
      </c>
      <c r="AC50" s="10">
        <v>28.64</v>
      </c>
      <c r="AD50" s="2">
        <f t="shared" si="0"/>
        <v>0.51999999999999957</v>
      </c>
      <c r="AE50" s="138">
        <f t="shared" si="1"/>
        <v>1.8854500177872602E-2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5"/>
        <v>30.35</v>
      </c>
      <c r="Q51" s="2"/>
      <c r="T51" s="93" t="s">
        <v>105</v>
      </c>
      <c r="U51" s="130" t="s">
        <v>560</v>
      </c>
      <c r="W51" s="133">
        <v>42711</v>
      </c>
      <c r="X51" s="10">
        <v>27.48</v>
      </c>
      <c r="Y51" s="10">
        <v>28.14</v>
      </c>
      <c r="Z51" s="10">
        <v>27.39</v>
      </c>
      <c r="AA51" s="10">
        <v>28.11</v>
      </c>
      <c r="AB51" s="95">
        <v>9987800</v>
      </c>
      <c r="AC51" s="10">
        <v>28.11</v>
      </c>
      <c r="AD51" s="2">
        <f t="shared" si="0"/>
        <v>0.75</v>
      </c>
      <c r="AE51" s="138">
        <f t="shared" si="1"/>
        <v>2.218181818181808E-2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5"/>
        <v>30.046500000000002</v>
      </c>
      <c r="Q52" s="2"/>
      <c r="T52" s="93" t="s">
        <v>106</v>
      </c>
      <c r="U52" s="130" t="s">
        <v>488</v>
      </c>
      <c r="W52" s="133">
        <v>42710</v>
      </c>
      <c r="X52" s="10">
        <v>27.54</v>
      </c>
      <c r="Y52" s="10">
        <v>27.67</v>
      </c>
      <c r="Z52" s="10">
        <v>27.25</v>
      </c>
      <c r="AA52" s="10">
        <v>27.5</v>
      </c>
      <c r="AB52" s="95">
        <v>12649200</v>
      </c>
      <c r="AC52" s="10">
        <v>27.5</v>
      </c>
      <c r="AD52" s="2">
        <f t="shared" si="0"/>
        <v>0.42000000000000171</v>
      </c>
      <c r="AE52" s="138">
        <f t="shared" si="1"/>
        <v>-2.1770682148040121E-3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5"/>
        <v>29.743000000000002</v>
      </c>
      <c r="Q53" s="2"/>
      <c r="T53" s="93" t="s">
        <v>107</v>
      </c>
      <c r="U53" s="131">
        <v>5004146</v>
      </c>
      <c r="W53" s="133">
        <v>42709</v>
      </c>
      <c r="X53" s="10">
        <v>27.54</v>
      </c>
      <c r="Y53" s="10">
        <v>27.61</v>
      </c>
      <c r="Z53" s="10">
        <v>26.82</v>
      </c>
      <c r="AA53" s="10">
        <v>27.56</v>
      </c>
      <c r="AB53" s="95">
        <v>13787000</v>
      </c>
      <c r="AC53" s="10">
        <v>27.56</v>
      </c>
      <c r="AD53" s="2">
        <f t="shared" si="0"/>
        <v>0.78999999999999915</v>
      </c>
      <c r="AE53" s="138">
        <f t="shared" si="1"/>
        <v>5.839416058394109E-3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5"/>
        <v>29.439499999999999</v>
      </c>
      <c r="T54" s="93" t="s">
        <v>110</v>
      </c>
      <c r="U54" s="131">
        <v>9020580</v>
      </c>
      <c r="W54" s="133">
        <v>42706</v>
      </c>
      <c r="X54" s="10">
        <v>28.33</v>
      </c>
      <c r="Y54" s="10">
        <v>28.33</v>
      </c>
      <c r="Z54" s="10">
        <v>27.2</v>
      </c>
      <c r="AA54" s="10">
        <v>27.4</v>
      </c>
      <c r="AB54" s="95">
        <v>10844900</v>
      </c>
      <c r="AC54" s="10">
        <v>27.4</v>
      </c>
      <c r="AD54" s="2">
        <f t="shared" si="0"/>
        <v>1.129999999999999</v>
      </c>
      <c r="AE54" s="138">
        <f t="shared" si="1"/>
        <v>-2.8368794326241176E-2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5"/>
        <v>29.135999999999999</v>
      </c>
      <c r="T55" s="93" t="s">
        <v>108</v>
      </c>
      <c r="U55" s="130" t="s">
        <v>561</v>
      </c>
      <c r="W55" s="133">
        <v>42705</v>
      </c>
      <c r="X55" s="10">
        <v>28.07</v>
      </c>
      <c r="Y55" s="10">
        <v>28.43</v>
      </c>
      <c r="Z55" s="10">
        <v>27.97</v>
      </c>
      <c r="AA55" s="10">
        <v>28.2</v>
      </c>
      <c r="AB55" s="95">
        <v>8941500</v>
      </c>
      <c r="AC55" s="10">
        <v>28.2</v>
      </c>
      <c r="AD55" s="2">
        <f t="shared" si="0"/>
        <v>0.46000000000000085</v>
      </c>
      <c r="AE55" s="138">
        <f t="shared" si="1"/>
        <v>3.2017075773747017E-3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5"/>
        <v>28.8325</v>
      </c>
      <c r="T56" s="93" t="s">
        <v>111</v>
      </c>
      <c r="U56" s="130">
        <v>18.489999999999998</v>
      </c>
      <c r="W56" s="133">
        <v>42704</v>
      </c>
      <c r="X56" s="10">
        <v>28.39</v>
      </c>
      <c r="Y56" s="10">
        <v>28.54</v>
      </c>
      <c r="Z56" s="10">
        <v>28.11</v>
      </c>
      <c r="AA56" s="10">
        <v>28.11</v>
      </c>
      <c r="AB56" s="95">
        <v>9720400</v>
      </c>
      <c r="AC56" s="10">
        <v>28.11</v>
      </c>
      <c r="AD56" s="2">
        <f t="shared" si="0"/>
        <v>0.42999999999999972</v>
      </c>
      <c r="AE56" s="138">
        <f t="shared" si="1"/>
        <v>-1.2644889357218081E-2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5"/>
        <v>28.529</v>
      </c>
      <c r="T57" s="93" t="s">
        <v>112</v>
      </c>
      <c r="U57" s="130">
        <v>1.64</v>
      </c>
      <c r="W57" s="133">
        <v>42703</v>
      </c>
      <c r="X57" s="10">
        <v>28.42</v>
      </c>
      <c r="Y57" s="10">
        <v>28.52</v>
      </c>
      <c r="Z57" s="10">
        <v>28.17</v>
      </c>
      <c r="AA57" s="10">
        <v>28.47</v>
      </c>
      <c r="AB57" s="95">
        <v>7317800</v>
      </c>
      <c r="AC57" s="10">
        <v>28.47</v>
      </c>
      <c r="AD57" s="2">
        <f t="shared" si="0"/>
        <v>0.34999999999999787</v>
      </c>
      <c r="AE57" s="138">
        <f t="shared" si="1"/>
        <v>5.6517131755562389E-3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5"/>
        <v>28.225500000000004</v>
      </c>
      <c r="T58" s="93" t="s">
        <v>109</v>
      </c>
      <c r="U58" s="130" t="s">
        <v>562</v>
      </c>
      <c r="W58" s="133">
        <v>42702</v>
      </c>
      <c r="X58" s="10">
        <v>28.24</v>
      </c>
      <c r="Y58" s="10">
        <v>28.5</v>
      </c>
      <c r="Z58" s="10">
        <v>28.12</v>
      </c>
      <c r="AA58" s="10">
        <v>28.31</v>
      </c>
      <c r="AB58" s="95">
        <v>7388200</v>
      </c>
      <c r="AC58" s="10">
        <v>28.31</v>
      </c>
      <c r="AD58" s="2">
        <f t="shared" si="0"/>
        <v>0.37999999999999901</v>
      </c>
      <c r="AE58" s="138">
        <f t="shared" si="1"/>
        <v>-1.7630465444288257E-3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5"/>
        <v>27.922000000000004</v>
      </c>
      <c r="W59" s="133">
        <v>42699</v>
      </c>
      <c r="X59" s="10">
        <v>28.34</v>
      </c>
      <c r="Y59" s="10">
        <v>28.44</v>
      </c>
      <c r="Z59" s="10">
        <v>28.24</v>
      </c>
      <c r="AA59" s="10">
        <v>28.36</v>
      </c>
      <c r="AB59" s="95">
        <v>3017500</v>
      </c>
      <c r="AC59" s="10">
        <v>28.36</v>
      </c>
      <c r="AD59" s="2">
        <f t="shared" si="0"/>
        <v>0.20000000000000284</v>
      </c>
      <c r="AE59" s="138">
        <f t="shared" si="1"/>
        <v>-1.4084507042253502E-3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5"/>
        <v>27.618500000000001</v>
      </c>
      <c r="W60" s="133">
        <v>42697</v>
      </c>
      <c r="X60" s="10">
        <v>28.28</v>
      </c>
      <c r="Y60" s="10">
        <v>28.49</v>
      </c>
      <c r="Z60" s="10">
        <v>28.16</v>
      </c>
      <c r="AA60" s="10">
        <v>28.4</v>
      </c>
      <c r="AB60" s="95">
        <v>5235100</v>
      </c>
      <c r="AC60" s="10">
        <v>28.4</v>
      </c>
      <c r="AD60" s="2">
        <f t="shared" si="0"/>
        <v>0.32999999999999829</v>
      </c>
      <c r="AE60" s="138">
        <f t="shared" si="1"/>
        <v>4.598514326140668E-3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5"/>
        <v>27.315000000000001</v>
      </c>
      <c r="W61" s="133">
        <v>42696</v>
      </c>
      <c r="X61" s="10">
        <v>27.89</v>
      </c>
      <c r="Y61" s="10">
        <v>28.37</v>
      </c>
      <c r="Z61" s="10">
        <v>27.78</v>
      </c>
      <c r="AA61" s="10">
        <v>28.27</v>
      </c>
      <c r="AB61" s="95">
        <v>6884200</v>
      </c>
      <c r="AC61" s="10">
        <v>28.27</v>
      </c>
      <c r="AD61" s="2">
        <f t="shared" si="0"/>
        <v>0.58999999999999986</v>
      </c>
      <c r="AE61" s="138">
        <f t="shared" si="1"/>
        <v>1.6906474820143735E-2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42695</v>
      </c>
      <c r="X62" s="10">
        <v>27.78</v>
      </c>
      <c r="Y62" s="10">
        <v>27.88</v>
      </c>
      <c r="Z62" s="10">
        <v>27.64</v>
      </c>
      <c r="AA62" s="10">
        <v>27.8</v>
      </c>
      <c r="AB62" s="95">
        <v>4766600</v>
      </c>
      <c r="AC62" s="10">
        <v>27.8</v>
      </c>
      <c r="AD62" s="2">
        <f t="shared" si="0"/>
        <v>0.23999999999999844</v>
      </c>
      <c r="AE62" s="138">
        <f t="shared" si="1"/>
        <v>-7.1890726096335289E-4</v>
      </c>
    </row>
    <row r="63" spans="1:31" ht="15.75" thickBot="1" x14ac:dyDescent="0.3">
      <c r="A63" s="464" t="s">
        <v>197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>SumByColor($A$19,M46:M61)</f>
        <v>0</v>
      </c>
      <c r="W63" s="133">
        <v>42692</v>
      </c>
      <c r="X63" s="10">
        <v>27.82</v>
      </c>
      <c r="Y63" s="10">
        <v>28</v>
      </c>
      <c r="Z63" s="10">
        <v>27.73</v>
      </c>
      <c r="AA63" s="10">
        <v>27.82</v>
      </c>
      <c r="AB63" s="95">
        <v>8366100</v>
      </c>
      <c r="AC63" s="10">
        <v>27.82</v>
      </c>
      <c r="AD63" s="2">
        <f t="shared" si="0"/>
        <v>0.26999999999999957</v>
      </c>
      <c r="AE63" s="138">
        <f t="shared" si="1"/>
        <v>-3.5816618911175269E-3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42691</v>
      </c>
      <c r="X64" s="10">
        <v>27.61</v>
      </c>
      <c r="Y64" s="10">
        <v>27.93</v>
      </c>
      <c r="Z64" s="10">
        <v>27.43</v>
      </c>
      <c r="AA64" s="10">
        <v>27.92</v>
      </c>
      <c r="AB64" s="95">
        <v>8169900</v>
      </c>
      <c r="AC64" s="10">
        <v>27.92</v>
      </c>
      <c r="AD64" s="2">
        <f t="shared" si="0"/>
        <v>0.5</v>
      </c>
      <c r="AE64" s="138">
        <f t="shared" si="1"/>
        <v>1.3798111837327598E-2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42690</v>
      </c>
      <c r="X65" s="10">
        <v>27.45</v>
      </c>
      <c r="Y65" s="10">
        <v>27.65</v>
      </c>
      <c r="Z65" s="10">
        <v>27.36</v>
      </c>
      <c r="AA65" s="10">
        <v>27.54</v>
      </c>
      <c r="AB65" s="95">
        <v>5690600</v>
      </c>
      <c r="AC65" s="10">
        <v>27.54</v>
      </c>
      <c r="AD65" s="2">
        <f t="shared" si="0"/>
        <v>0.28999999999999915</v>
      </c>
      <c r="AE65" s="138">
        <f t="shared" si="1"/>
        <v>3.2786885245901232E-3</v>
      </c>
    </row>
    <row r="66" spans="2:31" x14ac:dyDescent="0.25">
      <c r="W66" s="133">
        <v>42689</v>
      </c>
      <c r="X66" s="10">
        <v>27.51</v>
      </c>
      <c r="Y66" s="10">
        <v>27.59</v>
      </c>
      <c r="Z66" s="10">
        <v>27.37</v>
      </c>
      <c r="AA66" s="10">
        <v>27.45</v>
      </c>
      <c r="AB66" s="95">
        <v>8671300</v>
      </c>
      <c r="AC66" s="10">
        <v>27.45</v>
      </c>
      <c r="AD66" s="2">
        <f t="shared" si="0"/>
        <v>0.21999999999999886</v>
      </c>
      <c r="AE66" s="138">
        <f t="shared" si="1"/>
        <v>-2.5436046511627675E-3</v>
      </c>
    </row>
    <row r="67" spans="2:31" x14ac:dyDescent="0.25">
      <c r="W67" s="133">
        <v>42688</v>
      </c>
      <c r="X67" s="10">
        <v>27.1</v>
      </c>
      <c r="Y67" s="10">
        <v>27.55</v>
      </c>
      <c r="Z67" s="10">
        <v>27.1</v>
      </c>
      <c r="AA67" s="10">
        <v>27.52</v>
      </c>
      <c r="AB67" s="95">
        <v>11137600</v>
      </c>
      <c r="AC67" s="10">
        <v>27.52</v>
      </c>
      <c r="AD67" s="2">
        <f>Y67-Z67</f>
        <v>0.44999999999999929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5" priority="11">
      <formula>F33&gt;0</formula>
    </cfRule>
    <cfRule type="expression" dxfId="954" priority="12">
      <formula>F33&lt;0</formula>
    </cfRule>
  </conditionalFormatting>
  <conditionalFormatting sqref="Q7">
    <cfRule type="expression" dxfId="953" priority="9">
      <formula>Q7&gt;0</formula>
    </cfRule>
    <cfRule type="expression" dxfId="952" priority="10">
      <formula>Q7&lt;0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F25:F32">
    <cfRule type="expression" dxfId="949" priority="5">
      <formula>F25&gt;0</formula>
    </cfRule>
    <cfRule type="expression" dxfId="948" priority="6">
      <formula>F25&lt;0</formula>
    </cfRule>
  </conditionalFormatting>
  <conditionalFormatting sqref="H25:H32">
    <cfRule type="expression" dxfId="947" priority="3">
      <formula>H25&gt;0</formula>
    </cfRule>
    <cfRule type="expression" dxfId="946" priority="4">
      <formula>H25&lt;0</formula>
    </cfRule>
  </conditionalFormatting>
  <conditionalFormatting sqref="Q10">
    <cfRule type="expression" dxfId="945" priority="1">
      <formula>Q10&gt;0</formula>
    </cfRule>
    <cfRule type="expression" dxfId="94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369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42783</v>
      </c>
      <c r="X2" s="10">
        <v>19.39</v>
      </c>
      <c r="Y2" s="10">
        <v>19.41</v>
      </c>
      <c r="Z2" s="10">
        <v>19.079999999999998</v>
      </c>
      <c r="AA2" s="10">
        <v>19.22</v>
      </c>
      <c r="AB2" s="95">
        <v>973800</v>
      </c>
      <c r="AC2" s="10">
        <v>19.22</v>
      </c>
      <c r="AD2">
        <f>Y2-Z2</f>
        <v>0.33000000000000185</v>
      </c>
      <c r="AE2" s="138">
        <f>AC2/AC3-1</f>
        <v>-9.2783505154638846E-3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42782</v>
      </c>
      <c r="X3" s="10">
        <v>18.579999999999998</v>
      </c>
      <c r="Y3" s="10">
        <v>19.489999999999998</v>
      </c>
      <c r="Z3" s="10">
        <v>18.2</v>
      </c>
      <c r="AA3" s="10">
        <v>19.399999999999999</v>
      </c>
      <c r="AB3" s="95">
        <v>2423500</v>
      </c>
      <c r="AC3" s="10">
        <v>19.399999999999999</v>
      </c>
      <c r="AD3">
        <f t="shared" ref="AD3:AD66" si="1">Y3-Z3</f>
        <v>1.2899999999999991</v>
      </c>
      <c r="AE3" s="138">
        <f t="shared" ref="AE3:AE66" si="2">AC3/AC4-1</f>
        <v>2.9723991507430991E-2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19.22</v>
      </c>
      <c r="R4" s="502">
        <v>-9.2999999999999992E-3</v>
      </c>
      <c r="T4" s="163"/>
      <c r="U4" s="1"/>
      <c r="W4" s="133">
        <v>42781</v>
      </c>
      <c r="X4" s="10">
        <v>19.12</v>
      </c>
      <c r="Y4" s="10">
        <v>19.22</v>
      </c>
      <c r="Z4" s="10">
        <v>18.760000000000002</v>
      </c>
      <c r="AA4" s="10">
        <v>18.84</v>
      </c>
      <c r="AB4" s="95">
        <v>1801100</v>
      </c>
      <c r="AC4" s="10">
        <v>18.84</v>
      </c>
      <c r="AD4">
        <f t="shared" si="1"/>
        <v>0.4599999999999973</v>
      </c>
      <c r="AE4" s="138">
        <f t="shared" si="2"/>
        <v>-1.9771071800208095E-2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11532</v>
      </c>
      <c r="W5" s="133">
        <v>42780</v>
      </c>
      <c r="X5" s="10">
        <v>19.149999999999999</v>
      </c>
      <c r="Y5" s="10">
        <v>19.47</v>
      </c>
      <c r="Z5" s="10">
        <v>19.09</v>
      </c>
      <c r="AA5" s="10">
        <v>19.22</v>
      </c>
      <c r="AB5" s="95">
        <v>1108500</v>
      </c>
      <c r="AC5" s="10">
        <v>19.22</v>
      </c>
      <c r="AD5">
        <f t="shared" si="1"/>
        <v>0.37999999999999901</v>
      </c>
      <c r="AE5" s="138">
        <f t="shared" si="2"/>
        <v>-5.2002080083213276E-4</v>
      </c>
    </row>
    <row r="6" spans="1:31" x14ac:dyDescent="0.25">
      <c r="B6" s="74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42779</v>
      </c>
      <c r="X6" s="10">
        <v>19.79</v>
      </c>
      <c r="Y6" s="10">
        <v>19.829999999999998</v>
      </c>
      <c r="Z6" s="10">
        <v>18.809999999999999</v>
      </c>
      <c r="AA6" s="10">
        <v>19.23</v>
      </c>
      <c r="AB6" s="95">
        <v>2521200</v>
      </c>
      <c r="AC6" s="10">
        <v>19.23</v>
      </c>
      <c r="AD6">
        <f t="shared" si="1"/>
        <v>1.0199999999999996</v>
      </c>
      <c r="AE6" s="138">
        <f t="shared" si="2"/>
        <v>-4.1853512705530616E-2</v>
      </c>
    </row>
    <row r="7" spans="1:31" x14ac:dyDescent="0.25">
      <c r="B7" s="74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-316.67000000000098</v>
      </c>
      <c r="R7">
        <v>400</v>
      </c>
      <c r="W7" s="133">
        <v>42776</v>
      </c>
      <c r="X7" s="10">
        <v>19.68</v>
      </c>
      <c r="Y7" s="10">
        <v>20.2</v>
      </c>
      <c r="Z7" s="10">
        <v>19.66</v>
      </c>
      <c r="AA7" s="10">
        <v>20.07</v>
      </c>
      <c r="AB7" s="95">
        <v>1169000</v>
      </c>
      <c r="AC7" s="10">
        <v>20.07</v>
      </c>
      <c r="AD7">
        <f t="shared" si="1"/>
        <v>0.53999999999999915</v>
      </c>
      <c r="AE7" s="138">
        <f t="shared" si="2"/>
        <v>2.0335536349771255E-2</v>
      </c>
    </row>
    <row r="8" spans="1:31" x14ac:dyDescent="0.25">
      <c r="B8" s="74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-661.65000000000146</v>
      </c>
      <c r="W8" s="133">
        <v>42775</v>
      </c>
      <c r="X8" s="10">
        <v>19.52</v>
      </c>
      <c r="Y8" s="10">
        <v>20.22</v>
      </c>
      <c r="Z8" s="10">
        <v>19.27</v>
      </c>
      <c r="AA8" s="10">
        <v>19.670000000000002</v>
      </c>
      <c r="AB8" s="95">
        <v>1802200</v>
      </c>
      <c r="AC8" s="10">
        <v>19.670000000000002</v>
      </c>
      <c r="AD8">
        <f t="shared" si="1"/>
        <v>0.94999999999999929</v>
      </c>
      <c r="AE8" s="138">
        <f t="shared" si="2"/>
        <v>-3.0556924593395651E-2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-5.4261849405223321E-2</v>
      </c>
      <c r="W9" s="133">
        <v>42774</v>
      </c>
      <c r="X9" s="10">
        <v>19.55</v>
      </c>
      <c r="Y9" s="10">
        <v>20.36</v>
      </c>
      <c r="Z9" s="10">
        <v>19.37</v>
      </c>
      <c r="AA9" s="10">
        <v>20.29</v>
      </c>
      <c r="AB9" s="95">
        <v>1535400</v>
      </c>
      <c r="AC9" s="10">
        <v>20.29</v>
      </c>
      <c r="AD9">
        <f t="shared" si="1"/>
        <v>0.98999999999999844</v>
      </c>
      <c r="AE9" s="138">
        <f t="shared" si="2"/>
        <v>3.4676185619581856E-2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212</v>
      </c>
      <c r="P10" s="34"/>
      <c r="Q10" s="2">
        <f>M53</f>
        <v>344.98000000000047</v>
      </c>
      <c r="W10" s="133">
        <v>42773</v>
      </c>
      <c r="X10" s="10">
        <v>20.02</v>
      </c>
      <c r="Y10" s="10">
        <v>20.12</v>
      </c>
      <c r="Z10" s="10">
        <v>19.47</v>
      </c>
      <c r="AA10" s="10">
        <v>19.61</v>
      </c>
      <c r="AB10" s="95">
        <v>1650500</v>
      </c>
      <c r="AC10" s="10">
        <v>19.61</v>
      </c>
      <c r="AD10">
        <f t="shared" si="1"/>
        <v>0.65000000000000213</v>
      </c>
      <c r="AE10" s="138">
        <f t="shared" si="2"/>
        <v>-1.9500000000000073E-2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20.12</v>
      </c>
      <c r="Y11" s="10">
        <v>20.23</v>
      </c>
      <c r="Z11" s="10">
        <v>19.920000000000002</v>
      </c>
      <c r="AA11" s="10">
        <v>20</v>
      </c>
      <c r="AB11" s="95">
        <v>1310400</v>
      </c>
      <c r="AC11" s="10">
        <v>20</v>
      </c>
      <c r="AD11">
        <f t="shared" si="1"/>
        <v>0.30999999999999872</v>
      </c>
      <c r="AE11" s="138">
        <f t="shared" si="2"/>
        <v>-5.9642147117296984E-3</v>
      </c>
    </row>
    <row r="12" spans="1:31" x14ac:dyDescent="0.25">
      <c r="H12" s="72"/>
      <c r="W12" s="133">
        <v>42769</v>
      </c>
      <c r="X12" s="10">
        <v>20.55</v>
      </c>
      <c r="Y12" s="10">
        <v>20.77</v>
      </c>
      <c r="Z12" s="10">
        <v>20.03</v>
      </c>
      <c r="AA12" s="10">
        <v>20.12</v>
      </c>
      <c r="AB12" s="95">
        <v>1882000</v>
      </c>
      <c r="AC12" s="10">
        <v>20.12</v>
      </c>
      <c r="AD12">
        <f t="shared" si="1"/>
        <v>0.73999999999999844</v>
      </c>
      <c r="AE12" s="138">
        <f t="shared" si="2"/>
        <v>-1.9493177387914118E-2</v>
      </c>
    </row>
    <row r="13" spans="1:31" x14ac:dyDescent="0.25">
      <c r="H13" s="72"/>
      <c r="W13" s="133">
        <v>42768</v>
      </c>
      <c r="X13" s="10">
        <v>20.95</v>
      </c>
      <c r="Y13" s="10">
        <v>21.18</v>
      </c>
      <c r="Z13" s="10">
        <v>20.5</v>
      </c>
      <c r="AA13" s="10">
        <v>20.52</v>
      </c>
      <c r="AB13" s="95">
        <v>1732900</v>
      </c>
      <c r="AC13" s="10">
        <v>20.52</v>
      </c>
      <c r="AD13">
        <f t="shared" si="1"/>
        <v>0.67999999999999972</v>
      </c>
      <c r="AE13" s="138">
        <f t="shared" si="2"/>
        <v>-3.3898305084745672E-2</v>
      </c>
    </row>
    <row r="14" spans="1:31" x14ac:dyDescent="0.25">
      <c r="H14" s="72"/>
      <c r="W14" s="133">
        <v>42767</v>
      </c>
      <c r="X14" s="10">
        <v>21.02</v>
      </c>
      <c r="Y14" s="10">
        <v>21.37</v>
      </c>
      <c r="Z14" s="10">
        <v>21.02</v>
      </c>
      <c r="AA14" s="10">
        <v>21.24</v>
      </c>
      <c r="AB14" s="95">
        <v>1408000</v>
      </c>
      <c r="AC14" s="10">
        <v>21.24</v>
      </c>
      <c r="AD14">
        <f t="shared" si="1"/>
        <v>0.35000000000000142</v>
      </c>
      <c r="AE14" s="138">
        <f t="shared" si="2"/>
        <v>-2.8169014084508115E-3</v>
      </c>
    </row>
    <row r="15" spans="1:31" x14ac:dyDescent="0.25">
      <c r="H15" s="72"/>
      <c r="W15" s="133">
        <v>42766</v>
      </c>
      <c r="X15" s="10">
        <v>20.329999999999998</v>
      </c>
      <c r="Y15" s="10">
        <v>21.84</v>
      </c>
      <c r="Z15" s="10">
        <v>20.329999999999998</v>
      </c>
      <c r="AA15" s="10">
        <v>21.3</v>
      </c>
      <c r="AB15" s="95">
        <v>3948000</v>
      </c>
      <c r="AC15" s="10">
        <v>21.3</v>
      </c>
      <c r="AD15">
        <f t="shared" si="1"/>
        <v>1.5100000000000016</v>
      </c>
      <c r="AE15" s="138">
        <f t="shared" si="2"/>
        <v>5.4455445544554504E-2</v>
      </c>
    </row>
    <row r="16" spans="1:31" x14ac:dyDescent="0.25">
      <c r="H16" s="72"/>
      <c r="W16" s="133">
        <v>42765</v>
      </c>
      <c r="X16" s="10">
        <v>20.399999999999999</v>
      </c>
      <c r="Y16" s="10">
        <v>20.57</v>
      </c>
      <c r="Z16" s="10">
        <v>20</v>
      </c>
      <c r="AA16" s="10">
        <v>20.2</v>
      </c>
      <c r="AB16" s="95">
        <v>975700</v>
      </c>
      <c r="AC16" s="10">
        <v>20.2</v>
      </c>
      <c r="AD16">
        <f t="shared" si="1"/>
        <v>0.57000000000000028</v>
      </c>
      <c r="AE16" s="138">
        <f t="shared" si="2"/>
        <v>-1.8464528668610258E-2</v>
      </c>
    </row>
    <row r="17" spans="1:31" x14ac:dyDescent="0.25">
      <c r="W17" s="133">
        <v>42762</v>
      </c>
      <c r="X17" s="10">
        <v>20.73</v>
      </c>
      <c r="Y17" s="10">
        <v>20.75</v>
      </c>
      <c r="Z17" s="10">
        <v>20.329999999999998</v>
      </c>
      <c r="AA17" s="10">
        <v>20.58</v>
      </c>
      <c r="AB17" s="95">
        <v>827600</v>
      </c>
      <c r="AC17" s="10">
        <v>20.58</v>
      </c>
      <c r="AD17">
        <f t="shared" si="1"/>
        <v>0.42000000000000171</v>
      </c>
      <c r="AE17" s="138">
        <f t="shared" si="2"/>
        <v>-1.057692307692315E-2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42761</v>
      </c>
      <c r="X18" s="10">
        <v>20.94</v>
      </c>
      <c r="Y18" s="10">
        <v>20.94</v>
      </c>
      <c r="Z18" s="10">
        <v>20.66</v>
      </c>
      <c r="AA18" s="10">
        <v>20.8</v>
      </c>
      <c r="AB18" s="95">
        <v>1085100</v>
      </c>
      <c r="AC18" s="10">
        <v>20.8</v>
      </c>
      <c r="AD18">
        <f t="shared" si="1"/>
        <v>0.28000000000000114</v>
      </c>
      <c r="AE18" s="138">
        <f t="shared" si="2"/>
        <v>-4.3082814743896636E-3</v>
      </c>
    </row>
    <row r="19" spans="1:31" ht="15.75" thickBot="1" x14ac:dyDescent="0.3">
      <c r="A19" s="355" t="s">
        <v>197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>SumByColor($A$19,M2:M17)</f>
        <v>0</v>
      </c>
      <c r="W19" s="133">
        <v>42760</v>
      </c>
      <c r="X19" s="10">
        <v>20.8</v>
      </c>
      <c r="Y19" s="10">
        <v>20.94</v>
      </c>
      <c r="Z19" s="10">
        <v>20.52</v>
      </c>
      <c r="AA19" s="10">
        <v>20.89</v>
      </c>
      <c r="AB19" s="95">
        <v>1076700</v>
      </c>
      <c r="AC19" s="10">
        <v>20.89</v>
      </c>
      <c r="AD19">
        <f t="shared" si="1"/>
        <v>0.42000000000000171</v>
      </c>
      <c r="AE19" s="138">
        <f t="shared" si="2"/>
        <v>7.232401157184265E-3</v>
      </c>
    </row>
    <row r="20" spans="1:31" x14ac:dyDescent="0.25">
      <c r="W20" s="133">
        <v>42759</v>
      </c>
      <c r="X20" s="10">
        <v>20</v>
      </c>
      <c r="Y20" s="10">
        <v>20.8</v>
      </c>
      <c r="Z20" s="10">
        <v>19.89</v>
      </c>
      <c r="AA20" s="10">
        <v>20.74</v>
      </c>
      <c r="AB20" s="95">
        <v>1819600</v>
      </c>
      <c r="AC20" s="10">
        <v>20.74</v>
      </c>
      <c r="AD20">
        <f t="shared" si="1"/>
        <v>0.91000000000000014</v>
      </c>
      <c r="AE20" s="138">
        <f t="shared" si="2"/>
        <v>3.0815109343936165E-2</v>
      </c>
    </row>
    <row r="21" spans="1:31" x14ac:dyDescent="0.25">
      <c r="W21" s="133">
        <v>42758</v>
      </c>
      <c r="X21" s="10">
        <v>20.079999999999998</v>
      </c>
      <c r="Y21" s="10">
        <v>20.22</v>
      </c>
      <c r="Z21" s="10">
        <v>20.010000000000002</v>
      </c>
      <c r="AA21" s="10">
        <v>20.12</v>
      </c>
      <c r="AB21" s="95">
        <v>1009400</v>
      </c>
      <c r="AC21" s="10">
        <v>20.12</v>
      </c>
      <c r="AD21">
        <f t="shared" si="1"/>
        <v>0.2099999999999973</v>
      </c>
      <c r="AE21" s="138">
        <f t="shared" si="2"/>
        <v>-4.967709885741467E-4</v>
      </c>
    </row>
    <row r="22" spans="1:31" x14ac:dyDescent="0.25">
      <c r="W22" s="133">
        <v>42755</v>
      </c>
      <c r="X22" s="10">
        <v>20.22</v>
      </c>
      <c r="Y22" s="10">
        <v>20.420000000000002</v>
      </c>
      <c r="Z22" s="10">
        <v>20.11</v>
      </c>
      <c r="AA22" s="10">
        <v>20.13</v>
      </c>
      <c r="AB22" s="95">
        <v>966400</v>
      </c>
      <c r="AC22" s="10">
        <v>20.13</v>
      </c>
      <c r="AD22">
        <f t="shared" si="1"/>
        <v>0.31000000000000227</v>
      </c>
      <c r="AE22" s="138">
        <f t="shared" si="2"/>
        <v>-6.4165844027641583E-3</v>
      </c>
    </row>
    <row r="23" spans="1:31" x14ac:dyDescent="0.25">
      <c r="W23" s="133">
        <v>42754</v>
      </c>
      <c r="X23" s="10">
        <v>20.34</v>
      </c>
      <c r="Y23" s="10">
        <v>20.65</v>
      </c>
      <c r="Z23" s="10">
        <v>20.05</v>
      </c>
      <c r="AA23" s="10">
        <v>20.260000000000002</v>
      </c>
      <c r="AB23" s="95">
        <v>1308000</v>
      </c>
      <c r="AC23" s="10">
        <v>20.260000000000002</v>
      </c>
      <c r="AD23">
        <f t="shared" si="1"/>
        <v>0.59999999999999787</v>
      </c>
      <c r="AE23" s="138">
        <f t="shared" si="2"/>
        <v>-9.7751710654936375E-3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20.72</v>
      </c>
      <c r="Y24" s="10">
        <v>20.78</v>
      </c>
      <c r="Z24" s="10">
        <v>20.260000000000002</v>
      </c>
      <c r="AA24" s="10">
        <v>20.46</v>
      </c>
      <c r="AB24" s="95">
        <v>1592900</v>
      </c>
      <c r="AC24" s="10">
        <v>20.46</v>
      </c>
      <c r="AD24">
        <f t="shared" si="1"/>
        <v>0.51999999999999957</v>
      </c>
      <c r="AE24" s="138">
        <f t="shared" si="2"/>
        <v>-1.2548262548262468E-2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1">
        <f t="shared" ref="H25:H40" si="5">(E25-D25)/D25</f>
        <v>8.7174806024646292E-2</v>
      </c>
      <c r="I25" s="40"/>
      <c r="W25" s="133">
        <v>42752</v>
      </c>
      <c r="X25" s="10">
        <v>20.5</v>
      </c>
      <c r="Y25" s="10">
        <v>20.83</v>
      </c>
      <c r="Z25" s="10">
        <v>20.32</v>
      </c>
      <c r="AA25" s="10">
        <v>20.72</v>
      </c>
      <c r="AB25" s="95">
        <v>1229100</v>
      </c>
      <c r="AC25" s="10">
        <v>20.72</v>
      </c>
      <c r="AD25">
        <f t="shared" si="1"/>
        <v>0.50999999999999801</v>
      </c>
      <c r="AE25" s="138">
        <f t="shared" si="2"/>
        <v>5.8252427184464217E-3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1">
        <f t="shared" si="5"/>
        <v>-2.5404157043879778E-2</v>
      </c>
      <c r="I26" s="40"/>
      <c r="W26" s="133">
        <v>42748</v>
      </c>
      <c r="X26" s="10">
        <v>20.68</v>
      </c>
      <c r="Y26" s="10">
        <v>20.93</v>
      </c>
      <c r="Z26" s="10">
        <v>20.43</v>
      </c>
      <c r="AA26" s="10">
        <v>20.6</v>
      </c>
      <c r="AB26" s="95">
        <v>1097300</v>
      </c>
      <c r="AC26" s="10">
        <v>20.6</v>
      </c>
      <c r="AD26">
        <f t="shared" si="1"/>
        <v>0.5</v>
      </c>
      <c r="AE26" s="138">
        <f t="shared" si="2"/>
        <v>-9.6993210475260216E-4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1">
        <f t="shared" si="5"/>
        <v>2.2906021091037725E-2</v>
      </c>
      <c r="I27" s="40"/>
      <c r="W27" s="133">
        <v>42747</v>
      </c>
      <c r="X27" s="10">
        <v>20.309999999999999</v>
      </c>
      <c r="Y27" s="10">
        <v>20.72</v>
      </c>
      <c r="Z27" s="10">
        <v>20.07</v>
      </c>
      <c r="AA27" s="10">
        <v>20.62</v>
      </c>
      <c r="AB27" s="95">
        <v>1378300</v>
      </c>
      <c r="AC27" s="10">
        <v>20.62</v>
      </c>
      <c r="AD27">
        <f t="shared" si="1"/>
        <v>0.64999999999999858</v>
      </c>
      <c r="AE27" s="138">
        <f t="shared" si="2"/>
        <v>1.5263417035942917E-2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1">
        <f t="shared" si="5"/>
        <v>1.0063152371493373E-2</v>
      </c>
      <c r="I28" s="40"/>
      <c r="W28" s="133">
        <v>42746</v>
      </c>
      <c r="X28" s="10">
        <v>20.56</v>
      </c>
      <c r="Y28" s="10">
        <v>20.58</v>
      </c>
      <c r="Z28" s="10">
        <v>20.02</v>
      </c>
      <c r="AA28" s="10">
        <v>20.309999999999999</v>
      </c>
      <c r="AB28" s="95">
        <v>1344300</v>
      </c>
      <c r="AC28" s="10">
        <v>20.309999999999999</v>
      </c>
      <c r="AD28">
        <f t="shared" si="1"/>
        <v>0.55999999999999872</v>
      </c>
      <c r="AE28" s="138">
        <f t="shared" si="2"/>
        <v>-1.3119533527696792E-2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1">
        <f t="shared" si="5"/>
        <v>-2.0857148211307453E-2</v>
      </c>
      <c r="I29" s="40"/>
      <c r="W29" s="133">
        <v>42745</v>
      </c>
      <c r="X29" s="10">
        <v>20.99</v>
      </c>
      <c r="Y29" s="10">
        <v>21</v>
      </c>
      <c r="Z29" s="10">
        <v>20.46</v>
      </c>
      <c r="AA29" s="10">
        <v>20.58</v>
      </c>
      <c r="AB29" s="95">
        <v>1581200</v>
      </c>
      <c r="AC29" s="10">
        <v>20.58</v>
      </c>
      <c r="AD29">
        <f t="shared" si="1"/>
        <v>0.53999999999999915</v>
      </c>
      <c r="AE29" s="138">
        <f t="shared" si="2"/>
        <v>-2.0000000000000129E-2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1">
        <f t="shared" si="5"/>
        <v>-3.5848809099938164E-2</v>
      </c>
      <c r="I30" s="40"/>
      <c r="W30" s="133">
        <v>42744</v>
      </c>
      <c r="X30" s="10">
        <v>21</v>
      </c>
      <c r="Y30" s="10">
        <v>21.14</v>
      </c>
      <c r="Z30" s="10">
        <v>20.85</v>
      </c>
      <c r="AA30" s="10">
        <v>21</v>
      </c>
      <c r="AB30" s="95">
        <v>943700</v>
      </c>
      <c r="AC30" s="10">
        <v>21</v>
      </c>
      <c r="AD30">
        <f t="shared" si="1"/>
        <v>0.28999999999999915</v>
      </c>
      <c r="AE30" s="138">
        <f t="shared" si="2"/>
        <v>0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1">
        <f t="shared" si="5"/>
        <v>-3.5332204800255382E-2</v>
      </c>
      <c r="I31" s="40"/>
      <c r="W31" s="133">
        <v>42741</v>
      </c>
      <c r="X31" s="10">
        <v>21.09</v>
      </c>
      <c r="Y31" s="10">
        <v>21.19</v>
      </c>
      <c r="Z31" s="10">
        <v>20.77</v>
      </c>
      <c r="AA31" s="10">
        <v>21</v>
      </c>
      <c r="AB31" s="95">
        <v>1387000</v>
      </c>
      <c r="AC31" s="10">
        <v>21</v>
      </c>
      <c r="AD31">
        <f t="shared" si="1"/>
        <v>0.42000000000000171</v>
      </c>
      <c r="AE31" s="138">
        <f t="shared" si="2"/>
        <v>-1.0833725859632604E-2</v>
      </c>
    </row>
    <row r="32" spans="1:31" x14ac:dyDescent="0.25">
      <c r="A32" t="s">
        <v>391</v>
      </c>
      <c r="B32" s="193">
        <v>42754</v>
      </c>
      <c r="C32" s="594">
        <v>600</v>
      </c>
      <c r="D32" s="64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1">
        <f t="shared" si="5"/>
        <v>-2.4206047610653314E-2</v>
      </c>
      <c r="I32" s="40" t="s">
        <v>384</v>
      </c>
      <c r="W32" s="133">
        <v>42740</v>
      </c>
      <c r="X32" s="10">
        <v>20.69</v>
      </c>
      <c r="Y32" s="10">
        <v>21.24</v>
      </c>
      <c r="Z32" s="10">
        <v>20.62</v>
      </c>
      <c r="AA32" s="10">
        <v>21.23</v>
      </c>
      <c r="AB32" s="95">
        <v>1460900</v>
      </c>
      <c r="AC32" s="10">
        <v>21.23</v>
      </c>
      <c r="AD32">
        <f t="shared" si="1"/>
        <v>0.61999999999999744</v>
      </c>
      <c r="AE32" s="138">
        <f t="shared" si="2"/>
        <v>1.5789473684210575E-2</v>
      </c>
    </row>
    <row r="33" spans="1:31" x14ac:dyDescent="0.25">
      <c r="A33" t="s">
        <v>391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1">
        <f t="shared" si="5"/>
        <v>6.1370022415326402E-3</v>
      </c>
      <c r="I33" s="40"/>
      <c r="W33" s="133">
        <v>42739</v>
      </c>
      <c r="X33" s="10">
        <v>21.11</v>
      </c>
      <c r="Y33" s="10">
        <v>21.4</v>
      </c>
      <c r="Z33" s="10">
        <v>20.81</v>
      </c>
      <c r="AA33" s="10">
        <v>20.9</v>
      </c>
      <c r="AB33" s="95">
        <v>2258900</v>
      </c>
      <c r="AC33" s="10">
        <v>20.9</v>
      </c>
      <c r="AD33">
        <f t="shared" si="1"/>
        <v>0.58999999999999986</v>
      </c>
      <c r="AE33" s="138">
        <f t="shared" si="2"/>
        <v>-2.8358902835890376E-2</v>
      </c>
    </row>
    <row r="34" spans="1:31" x14ac:dyDescent="0.25">
      <c r="A34" t="s">
        <v>428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1">
        <f t="shared" si="5"/>
        <v>-8.7937048285907406E-3</v>
      </c>
      <c r="I34" s="40"/>
      <c r="W34" s="133">
        <v>42738</v>
      </c>
      <c r="X34" s="10">
        <v>21.19</v>
      </c>
      <c r="Y34" s="10">
        <v>21.6</v>
      </c>
      <c r="Z34" s="10">
        <v>21</v>
      </c>
      <c r="AA34" s="10">
        <v>21.51</v>
      </c>
      <c r="AB34" s="95">
        <v>1046700</v>
      </c>
      <c r="AC34" s="10">
        <v>21.51</v>
      </c>
      <c r="AD34">
        <f t="shared" si="1"/>
        <v>0.60000000000000142</v>
      </c>
      <c r="AE34" s="138">
        <f t="shared" si="2"/>
        <v>2.0398481973434635E-2</v>
      </c>
    </row>
    <row r="35" spans="1:31" x14ac:dyDescent="0.25">
      <c r="A35" t="s">
        <v>443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1">
        <f t="shared" si="5"/>
        <v>4.1863850405960017E-2</v>
      </c>
      <c r="I35" s="40"/>
      <c r="W35" s="133">
        <v>42734</v>
      </c>
      <c r="X35" s="10">
        <v>21.34</v>
      </c>
      <c r="Y35" s="10">
        <v>21.49</v>
      </c>
      <c r="Z35" s="10">
        <v>21.06</v>
      </c>
      <c r="AA35" s="10">
        <v>21.08</v>
      </c>
      <c r="AB35" s="95">
        <v>1662400</v>
      </c>
      <c r="AC35" s="10">
        <v>21.08</v>
      </c>
      <c r="AD35">
        <f t="shared" si="1"/>
        <v>0.42999999999999972</v>
      </c>
      <c r="AE35" s="138">
        <f t="shared" si="2"/>
        <v>-1.1720581340834535E-2</v>
      </c>
    </row>
    <row r="36" spans="1:31" x14ac:dyDescent="0.25">
      <c r="A36" t="s">
        <v>454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1">
        <f t="shared" si="5"/>
        <v>1.4005943985984596E-3</v>
      </c>
      <c r="I36" s="40"/>
      <c r="W36" s="133">
        <v>42733</v>
      </c>
      <c r="X36" s="10">
        <v>21.11</v>
      </c>
      <c r="Y36" s="10">
        <v>21.45</v>
      </c>
      <c r="Z36" s="10">
        <v>21.05</v>
      </c>
      <c r="AA36" s="10">
        <v>21.33</v>
      </c>
      <c r="AB36" s="95">
        <v>1025000</v>
      </c>
      <c r="AC36" s="10">
        <v>21.33</v>
      </c>
      <c r="AD36">
        <f t="shared" si="1"/>
        <v>0.39999999999999858</v>
      </c>
      <c r="AE36" s="138">
        <f t="shared" si="2"/>
        <v>1.0421601136901826E-2</v>
      </c>
    </row>
    <row r="37" spans="1:31" x14ac:dyDescent="0.25">
      <c r="A37" t="s">
        <v>482</v>
      </c>
      <c r="B37" s="193">
        <v>42773</v>
      </c>
      <c r="C37" s="594">
        <v>600</v>
      </c>
      <c r="D37" s="64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1">
        <f t="shared" si="5"/>
        <v>-3.5071533134049267E-2</v>
      </c>
      <c r="I37" s="40"/>
      <c r="W37" s="133">
        <v>42732</v>
      </c>
      <c r="X37" s="10">
        <v>21.54</v>
      </c>
      <c r="Y37" s="10">
        <v>21.7</v>
      </c>
      <c r="Z37" s="10">
        <v>21.05</v>
      </c>
      <c r="AA37" s="10">
        <v>21.11</v>
      </c>
      <c r="AB37" s="95">
        <v>1604900</v>
      </c>
      <c r="AC37" s="10">
        <v>21.11</v>
      </c>
      <c r="AD37">
        <f t="shared" si="1"/>
        <v>0.64999999999999858</v>
      </c>
      <c r="AE37" s="138">
        <f t="shared" si="2"/>
        <v>-2.0871985157699391E-2</v>
      </c>
    </row>
    <row r="38" spans="1:31" x14ac:dyDescent="0.25">
      <c r="A38" t="s">
        <v>391</v>
      </c>
      <c r="B38" s="193">
        <v>42778</v>
      </c>
      <c r="C38" s="10">
        <v>600</v>
      </c>
      <c r="D38" s="200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1">
        <f t="shared" si="5"/>
        <v>-1.2436801121895361E-2</v>
      </c>
      <c r="I38" s="40"/>
      <c r="W38" s="133">
        <v>42731</v>
      </c>
      <c r="X38" s="10">
        <v>21.41</v>
      </c>
      <c r="Y38" s="10">
        <v>21.93</v>
      </c>
      <c r="Z38" s="10">
        <v>21.35</v>
      </c>
      <c r="AA38" s="10">
        <v>21.56</v>
      </c>
      <c r="AB38" s="95">
        <v>2313100</v>
      </c>
      <c r="AC38" s="10">
        <v>21.56</v>
      </c>
      <c r="AD38">
        <f t="shared" si="1"/>
        <v>0.57999999999999829</v>
      </c>
      <c r="AE38" s="138">
        <f t="shared" si="2"/>
        <v>-2.4875621890547261E-2</v>
      </c>
    </row>
    <row r="39" spans="1:31" x14ac:dyDescent="0.25">
      <c r="A39" t="s">
        <v>391</v>
      </c>
      <c r="B39" s="193">
        <v>42779</v>
      </c>
      <c r="C39" s="10">
        <v>600</v>
      </c>
      <c r="D39" s="200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1">
        <f t="shared" si="5"/>
        <v>-5.3769790013654589E-2</v>
      </c>
      <c r="I39" s="40"/>
      <c r="W39" s="133">
        <v>42727</v>
      </c>
      <c r="X39" s="10">
        <v>21.6</v>
      </c>
      <c r="Y39" s="10">
        <v>22.17</v>
      </c>
      <c r="Z39" s="10">
        <v>21.52</v>
      </c>
      <c r="AA39" s="10">
        <v>22.11</v>
      </c>
      <c r="AB39" s="95">
        <v>1162700</v>
      </c>
      <c r="AC39" s="10">
        <v>22.11</v>
      </c>
      <c r="AD39">
        <f t="shared" si="1"/>
        <v>0.65000000000000213</v>
      </c>
      <c r="AE39" s="138">
        <f t="shared" si="2"/>
        <v>2.3611111111111027E-2</v>
      </c>
    </row>
    <row r="40" spans="1:31" ht="20.25" thickBot="1" x14ac:dyDescent="0.35">
      <c r="A40" t="s">
        <v>529</v>
      </c>
      <c r="B40" s="193">
        <v>42785</v>
      </c>
      <c r="C40" s="10">
        <v>600</v>
      </c>
      <c r="D40" s="200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1">
        <f t="shared" si="5"/>
        <v>-5.4261849405223231E-2</v>
      </c>
      <c r="I40" s="40"/>
      <c r="O40" s="644" t="s">
        <v>78</v>
      </c>
      <c r="P40" s="644"/>
      <c r="W40" s="133">
        <v>42726</v>
      </c>
      <c r="X40" s="10">
        <v>21.97</v>
      </c>
      <c r="Y40" s="10">
        <v>21.98</v>
      </c>
      <c r="Z40" s="10">
        <v>21.3</v>
      </c>
      <c r="AA40" s="10">
        <v>21.6</v>
      </c>
      <c r="AB40" s="95">
        <v>1282700</v>
      </c>
      <c r="AC40" s="10">
        <v>21.6</v>
      </c>
      <c r="AD40">
        <f t="shared" si="1"/>
        <v>0.67999999999999972</v>
      </c>
      <c r="AE40" s="138">
        <f t="shared" si="2"/>
        <v>-1.8627896410722378E-2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21.141999999999999</v>
      </c>
      <c r="Q41" s="2"/>
      <c r="W41" s="133">
        <v>42725</v>
      </c>
      <c r="X41" s="10">
        <v>22</v>
      </c>
      <c r="Y41" s="10">
        <v>22.21</v>
      </c>
      <c r="Z41" s="10">
        <v>21.98</v>
      </c>
      <c r="AA41" s="10">
        <v>22.01</v>
      </c>
      <c r="AB41" s="95">
        <v>863200</v>
      </c>
      <c r="AC41" s="10">
        <v>22.01</v>
      </c>
      <c r="AD41">
        <f t="shared" si="1"/>
        <v>0.23000000000000043</v>
      </c>
      <c r="AE41" s="138">
        <f t="shared" si="2"/>
        <v>1.8206645425582479E-3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20.9498</v>
      </c>
      <c r="Q42" s="2"/>
      <c r="T42" s="91" t="s">
        <v>113</v>
      </c>
      <c r="W42" s="133">
        <v>42724</v>
      </c>
      <c r="X42" s="10">
        <v>21.93</v>
      </c>
      <c r="Y42" s="10">
        <v>22.14</v>
      </c>
      <c r="Z42" s="10">
        <v>21.81</v>
      </c>
      <c r="AA42" s="10">
        <v>21.97</v>
      </c>
      <c r="AB42" s="95">
        <v>1417300</v>
      </c>
      <c r="AC42" s="10">
        <v>21.97</v>
      </c>
      <c r="AD42">
        <f t="shared" si="1"/>
        <v>0.33000000000000185</v>
      </c>
      <c r="AE42" s="138">
        <f t="shared" si="2"/>
        <v>7.3360843649701302E-3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20.7576</v>
      </c>
      <c r="Q43" s="2"/>
      <c r="T43" s="128" t="s">
        <v>98</v>
      </c>
      <c r="U43" s="129">
        <v>21.33</v>
      </c>
      <c r="W43" s="133">
        <v>42723</v>
      </c>
      <c r="X43" s="10">
        <v>21.66</v>
      </c>
      <c r="Y43" s="10">
        <v>21.9</v>
      </c>
      <c r="Z43" s="10">
        <v>21.53</v>
      </c>
      <c r="AA43" s="10">
        <v>21.81</v>
      </c>
      <c r="AB43" s="95">
        <v>1543300</v>
      </c>
      <c r="AC43" s="10">
        <v>21.81</v>
      </c>
      <c r="AD43">
        <f t="shared" si="1"/>
        <v>0.36999999999999744</v>
      </c>
      <c r="AE43" s="138">
        <f t="shared" si="2"/>
        <v>1.0189902732746559E-2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20.5654</v>
      </c>
      <c r="Q44" s="2"/>
      <c r="T44" s="93" t="s">
        <v>99</v>
      </c>
      <c r="U44" s="130" t="s">
        <v>129</v>
      </c>
      <c r="W44" s="133">
        <v>42720</v>
      </c>
      <c r="X44" s="10">
        <v>21.2</v>
      </c>
      <c r="Y44" s="10">
        <v>21.63</v>
      </c>
      <c r="Z44" s="10">
        <v>21.17</v>
      </c>
      <c r="AA44" s="10">
        <v>21.59</v>
      </c>
      <c r="AB44" s="95">
        <v>2248200</v>
      </c>
      <c r="AC44" s="10">
        <v>21.59</v>
      </c>
      <c r="AD44">
        <f t="shared" si="1"/>
        <v>0.4599999999999973</v>
      </c>
      <c r="AE44" s="138">
        <f t="shared" si="2"/>
        <v>2.0803782505910196E-2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20.373200000000001</v>
      </c>
      <c r="Q45" s="2"/>
      <c r="T45" s="93" t="s">
        <v>100</v>
      </c>
      <c r="U45" s="130" t="s">
        <v>129</v>
      </c>
      <c r="W45" s="133">
        <v>42719</v>
      </c>
      <c r="X45" s="10">
        <v>21.16</v>
      </c>
      <c r="Y45" s="10">
        <v>21.5</v>
      </c>
      <c r="Z45" s="10">
        <v>21.07</v>
      </c>
      <c r="AA45" s="10">
        <v>21.15</v>
      </c>
      <c r="AB45" s="95">
        <v>1465300</v>
      </c>
      <c r="AC45" s="10">
        <v>21.15</v>
      </c>
      <c r="AD45">
        <f t="shared" si="1"/>
        <v>0.42999999999999972</v>
      </c>
      <c r="AE45" s="138">
        <f t="shared" si="2"/>
        <v>-2.3584905660377631E-3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20.181000000000001</v>
      </c>
      <c r="Q46" s="2"/>
      <c r="T46" s="93" t="s">
        <v>101</v>
      </c>
      <c r="U46" s="130" t="s">
        <v>129</v>
      </c>
      <c r="W46" s="133">
        <v>42718</v>
      </c>
      <c r="X46" s="10">
        <v>21.3</v>
      </c>
      <c r="Y46" s="10">
        <v>21.8</v>
      </c>
      <c r="Z46" s="10">
        <v>21.17</v>
      </c>
      <c r="AA46" s="10">
        <v>21.2</v>
      </c>
      <c r="AB46" s="95">
        <v>1853500</v>
      </c>
      <c r="AC46" s="10">
        <v>21.2</v>
      </c>
      <c r="AD46">
        <f t="shared" si="1"/>
        <v>0.62999999999999901</v>
      </c>
      <c r="AE46" s="138">
        <f t="shared" si="2"/>
        <v>-2.822201317027373E-3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19.988800000000001</v>
      </c>
      <c r="Q47" s="2"/>
      <c r="T47" s="93" t="s">
        <v>102</v>
      </c>
      <c r="U47" s="130">
        <v>26.25</v>
      </c>
      <c r="W47" s="133">
        <v>42717</v>
      </c>
      <c r="X47" s="10">
        <v>21.35</v>
      </c>
      <c r="Y47" s="10">
        <v>21.49</v>
      </c>
      <c r="Z47" s="10">
        <v>21.07</v>
      </c>
      <c r="AA47" s="10">
        <v>21.26</v>
      </c>
      <c r="AB47" s="95">
        <v>1812200</v>
      </c>
      <c r="AC47" s="10">
        <v>21.26</v>
      </c>
      <c r="AD47">
        <f t="shared" si="1"/>
        <v>0.41999999999999815</v>
      </c>
      <c r="AE47" s="138">
        <f t="shared" si="2"/>
        <v>8.0606922712187501E-3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19.796599999999998</v>
      </c>
      <c r="Q48" s="2"/>
      <c r="T48" s="93" t="s">
        <v>103</v>
      </c>
      <c r="U48" s="130">
        <v>-0.32694499999999999</v>
      </c>
      <c r="W48" s="133">
        <v>42716</v>
      </c>
      <c r="X48" s="10">
        <v>20.93</v>
      </c>
      <c r="Y48" s="10">
        <v>21.61</v>
      </c>
      <c r="Z48" s="10">
        <v>20.92</v>
      </c>
      <c r="AA48" s="10">
        <v>21.09</v>
      </c>
      <c r="AB48" s="95">
        <v>1742300</v>
      </c>
      <c r="AC48" s="10">
        <v>21.09</v>
      </c>
      <c r="AD48">
        <f t="shared" si="1"/>
        <v>0.68999999999999773</v>
      </c>
      <c r="AE48" s="138">
        <f t="shared" si="2"/>
        <v>9.492168960607561E-4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19.604399999999998</v>
      </c>
      <c r="Q49" s="2"/>
      <c r="T49" s="93" t="s">
        <v>104</v>
      </c>
      <c r="U49" s="130" t="s">
        <v>528</v>
      </c>
      <c r="W49" s="133">
        <v>42713</v>
      </c>
      <c r="X49" s="10">
        <v>21.49</v>
      </c>
      <c r="Y49" s="10">
        <v>21.65</v>
      </c>
      <c r="Z49" s="10">
        <v>20.84</v>
      </c>
      <c r="AA49" s="10">
        <v>21.07</v>
      </c>
      <c r="AB49" s="95">
        <v>1817100</v>
      </c>
      <c r="AC49" s="10">
        <v>21.07</v>
      </c>
      <c r="AD49">
        <f t="shared" si="1"/>
        <v>0.80999999999999872</v>
      </c>
      <c r="AE49" s="138">
        <f t="shared" si="2"/>
        <v>-7.5365049458313571E-3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6"/>
        <v>19.412199999999999</v>
      </c>
      <c r="Q50" s="2"/>
      <c r="T50" s="93"/>
      <c r="U50" s="130"/>
      <c r="W50" s="133">
        <v>42712</v>
      </c>
      <c r="X50" s="10">
        <v>20.59</v>
      </c>
      <c r="Y50" s="10">
        <v>21.53</v>
      </c>
      <c r="Z50" s="10">
        <v>20.41</v>
      </c>
      <c r="AA50" s="10">
        <v>21.23</v>
      </c>
      <c r="AB50" s="95">
        <v>2910300</v>
      </c>
      <c r="AC50" s="10">
        <v>21.23</v>
      </c>
      <c r="AD50">
        <f t="shared" si="1"/>
        <v>1.120000000000001</v>
      </c>
      <c r="AE50" s="138">
        <f t="shared" si="2"/>
        <v>3.3090024330900247E-2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6"/>
        <v>19.22</v>
      </c>
      <c r="Q51" s="2"/>
      <c r="T51" s="93" t="s">
        <v>105</v>
      </c>
      <c r="U51" s="130" t="s">
        <v>365</v>
      </c>
      <c r="W51" s="133">
        <v>42711</v>
      </c>
      <c r="X51" s="10">
        <v>20.77</v>
      </c>
      <c r="Y51" s="10">
        <v>20.88</v>
      </c>
      <c r="Z51" s="10">
        <v>20.46</v>
      </c>
      <c r="AA51" s="10">
        <v>20.55</v>
      </c>
      <c r="AB51" s="95">
        <v>2537800</v>
      </c>
      <c r="AC51" s="10">
        <v>20.55</v>
      </c>
      <c r="AD51">
        <f t="shared" si="1"/>
        <v>0.41999999999999815</v>
      </c>
      <c r="AE51" s="138">
        <f t="shared" si="2"/>
        <v>-1.627573001436089E-2</v>
      </c>
    </row>
    <row r="52" spans="1:31" x14ac:dyDescent="0.25">
      <c r="O52" s="83">
        <v>0.99</v>
      </c>
      <c r="P52" s="83">
        <f t="shared" si="6"/>
        <v>19.027799999999999</v>
      </c>
      <c r="Q52" s="2"/>
      <c r="T52" s="93" t="s">
        <v>106</v>
      </c>
      <c r="U52" s="130" t="s">
        <v>333</v>
      </c>
      <c r="W52" s="133">
        <v>42710</v>
      </c>
      <c r="X52" s="10">
        <v>21.06</v>
      </c>
      <c r="Y52" s="10">
        <v>21.13</v>
      </c>
      <c r="Z52" s="10">
        <v>20.72</v>
      </c>
      <c r="AA52" s="10">
        <v>20.89</v>
      </c>
      <c r="AB52" s="95">
        <v>3344900</v>
      </c>
      <c r="AC52" s="10">
        <v>20.89</v>
      </c>
      <c r="AD52">
        <f t="shared" si="1"/>
        <v>0.41000000000000014</v>
      </c>
      <c r="AE52" s="138">
        <f t="shared" si="2"/>
        <v>-1.9111323459148899E-3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6"/>
        <v>18.835599999999999</v>
      </c>
      <c r="Q53" s="2"/>
      <c r="T53" s="93" t="s">
        <v>107</v>
      </c>
      <c r="U53" s="131">
        <v>0</v>
      </c>
      <c r="W53" s="133">
        <v>42709</v>
      </c>
      <c r="X53" s="10">
        <v>21.45</v>
      </c>
      <c r="Y53" s="10">
        <v>21.6</v>
      </c>
      <c r="Z53" s="10">
        <v>20.5</v>
      </c>
      <c r="AA53" s="10">
        <v>20.93</v>
      </c>
      <c r="AB53" s="95">
        <v>4384600</v>
      </c>
      <c r="AC53" s="10">
        <v>20.93</v>
      </c>
      <c r="AD53">
        <f t="shared" si="1"/>
        <v>1.1000000000000014</v>
      </c>
      <c r="AE53" s="138">
        <f t="shared" si="2"/>
        <v>-8.0568720379147196E-3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6"/>
        <v>18.6434</v>
      </c>
      <c r="T54" s="93" t="s">
        <v>110</v>
      </c>
      <c r="U54" s="131">
        <v>2249070</v>
      </c>
      <c r="W54" s="133">
        <v>42706</v>
      </c>
      <c r="X54" s="10">
        <v>22.22</v>
      </c>
      <c r="Y54" s="10">
        <v>22.4</v>
      </c>
      <c r="Z54" s="10">
        <v>21.02</v>
      </c>
      <c r="AA54" s="10">
        <v>21.1</v>
      </c>
      <c r="AB54" s="95">
        <v>8927400</v>
      </c>
      <c r="AC54" s="10">
        <v>21.1</v>
      </c>
      <c r="AD54">
        <f t="shared" si="1"/>
        <v>1.379999999999999</v>
      </c>
      <c r="AE54" s="138">
        <f t="shared" si="2"/>
        <v>-0.12010008340283562</v>
      </c>
    </row>
    <row r="55" spans="1:31" x14ac:dyDescent="0.25">
      <c r="A55" s="552" t="s">
        <v>299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6"/>
        <v>18.451199999999996</v>
      </c>
      <c r="T55" s="93" t="s">
        <v>108</v>
      </c>
      <c r="U55" s="130" t="s">
        <v>366</v>
      </c>
      <c r="W55" s="133">
        <v>42705</v>
      </c>
      <c r="X55" s="10">
        <v>23.39</v>
      </c>
      <c r="Y55" s="10">
        <v>24.17</v>
      </c>
      <c r="Z55" s="10">
        <v>23.08</v>
      </c>
      <c r="AA55" s="10">
        <v>23.98</v>
      </c>
      <c r="AB55" s="95">
        <v>3370200</v>
      </c>
      <c r="AC55" s="10">
        <v>23.98</v>
      </c>
      <c r="AD55">
        <f t="shared" si="1"/>
        <v>1.0900000000000034</v>
      </c>
      <c r="AE55" s="138">
        <f t="shared" si="2"/>
        <v>2.7861123017574041E-2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6"/>
        <v>18.258999999999997</v>
      </c>
      <c r="T56" s="93" t="s">
        <v>111</v>
      </c>
      <c r="U56" s="130">
        <v>8.8800000000000008</v>
      </c>
      <c r="W56" s="133">
        <v>42704</v>
      </c>
      <c r="X56" s="10">
        <v>24.04</v>
      </c>
      <c r="Y56" s="10">
        <v>24.11</v>
      </c>
      <c r="Z56" s="10">
        <v>23.06</v>
      </c>
      <c r="AA56" s="10">
        <v>23.33</v>
      </c>
      <c r="AB56" s="95">
        <v>2350600</v>
      </c>
      <c r="AC56" s="10">
        <v>23.33</v>
      </c>
      <c r="AD56">
        <f t="shared" si="1"/>
        <v>1.0500000000000007</v>
      </c>
      <c r="AE56" s="138">
        <f t="shared" si="2"/>
        <v>-2.7916666666666701E-2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6"/>
        <v>18.066799999999997</v>
      </c>
      <c r="T57" s="93" t="s">
        <v>112</v>
      </c>
      <c r="U57" s="130">
        <v>2.38</v>
      </c>
      <c r="W57" s="133">
        <v>42703</v>
      </c>
      <c r="X57" s="10">
        <v>23.95</v>
      </c>
      <c r="Y57" s="10">
        <v>24.6</v>
      </c>
      <c r="Z57" s="10">
        <v>23.93</v>
      </c>
      <c r="AA57" s="10">
        <v>24</v>
      </c>
      <c r="AB57" s="95">
        <v>1930500</v>
      </c>
      <c r="AC57" s="10">
        <v>24</v>
      </c>
      <c r="AD57">
        <f t="shared" si="1"/>
        <v>0.67000000000000171</v>
      </c>
      <c r="AE57" s="138">
        <f t="shared" si="2"/>
        <v>5.0251256281408363E-3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6"/>
        <v>17.874600000000001</v>
      </c>
      <c r="T58" s="93" t="s">
        <v>109</v>
      </c>
      <c r="U58" s="130" t="s">
        <v>123</v>
      </c>
      <c r="W58" s="133">
        <v>42702</v>
      </c>
      <c r="X58" s="10">
        <v>23.59</v>
      </c>
      <c r="Y58" s="10">
        <v>24.05</v>
      </c>
      <c r="Z58" s="10">
        <v>22.88</v>
      </c>
      <c r="AA58" s="10">
        <v>23.88</v>
      </c>
      <c r="AB58" s="95">
        <v>2130500</v>
      </c>
      <c r="AC58" s="10">
        <v>23.88</v>
      </c>
      <c r="AD58">
        <f t="shared" si="1"/>
        <v>1.1700000000000017</v>
      </c>
      <c r="AE58" s="138">
        <f t="shared" si="2"/>
        <v>2.5188916876572875E-3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6"/>
        <v>17.682400000000001</v>
      </c>
      <c r="W59" s="133">
        <v>42699</v>
      </c>
      <c r="X59" s="10">
        <v>23.45</v>
      </c>
      <c r="Y59" s="10">
        <v>23.9</v>
      </c>
      <c r="Z59" s="10">
        <v>23.37</v>
      </c>
      <c r="AA59" s="10">
        <v>23.82</v>
      </c>
      <c r="AB59" s="95">
        <v>932400</v>
      </c>
      <c r="AC59" s="10">
        <v>23.82</v>
      </c>
      <c r="AD59">
        <f t="shared" si="1"/>
        <v>0.52999999999999758</v>
      </c>
      <c r="AE59" s="138">
        <f t="shared" si="2"/>
        <v>1.3185878349638358E-2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6"/>
        <v>17.490199999999998</v>
      </c>
      <c r="W60" s="133">
        <v>42697</v>
      </c>
      <c r="X60" s="10">
        <v>23.83</v>
      </c>
      <c r="Y60" s="10">
        <v>24.16</v>
      </c>
      <c r="Z60" s="10">
        <v>23.28</v>
      </c>
      <c r="AA60" s="10">
        <v>23.51</v>
      </c>
      <c r="AB60" s="95">
        <v>2260900</v>
      </c>
      <c r="AC60" s="10">
        <v>23.51</v>
      </c>
      <c r="AD60">
        <f t="shared" si="1"/>
        <v>0.87999999999999901</v>
      </c>
      <c r="AE60" s="138">
        <f t="shared" si="2"/>
        <v>-2.0824656393169549E-2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6"/>
        <v>17.297999999999998</v>
      </c>
      <c r="W61" s="133">
        <v>42696</v>
      </c>
      <c r="X61" s="10">
        <v>24.05</v>
      </c>
      <c r="Y61" s="10">
        <v>24.23</v>
      </c>
      <c r="Z61" s="10">
        <v>23.66</v>
      </c>
      <c r="AA61" s="10">
        <v>24.01</v>
      </c>
      <c r="AB61" s="95">
        <v>2328900</v>
      </c>
      <c r="AC61" s="10">
        <v>24.01</v>
      </c>
      <c r="AD61">
        <f t="shared" si="1"/>
        <v>0.57000000000000028</v>
      </c>
      <c r="AE61" s="138">
        <f t="shared" si="2"/>
        <v>-5.3852526926263522E-3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42695</v>
      </c>
      <c r="X62" s="10">
        <v>24.16</v>
      </c>
      <c r="Y62" s="10">
        <v>24.92</v>
      </c>
      <c r="Z62" s="10">
        <v>23.93</v>
      </c>
      <c r="AA62" s="10">
        <v>24.14</v>
      </c>
      <c r="AB62" s="95">
        <v>2913700</v>
      </c>
      <c r="AC62" s="10">
        <v>24.14</v>
      </c>
      <c r="AD62">
        <f t="shared" si="1"/>
        <v>0.99000000000000199</v>
      </c>
      <c r="AE62" s="138">
        <f t="shared" si="2"/>
        <v>4.1442188147544634E-4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42692</v>
      </c>
      <c r="X63" s="10">
        <v>24.53</v>
      </c>
      <c r="Y63" s="10">
        <v>25.01</v>
      </c>
      <c r="Z63" s="10">
        <v>23.96</v>
      </c>
      <c r="AA63" s="10">
        <v>24.13</v>
      </c>
      <c r="AB63" s="95">
        <v>2117800</v>
      </c>
      <c r="AC63" s="10">
        <v>24.13</v>
      </c>
      <c r="AD63">
        <f t="shared" si="1"/>
        <v>1.0500000000000007</v>
      </c>
      <c r="AE63" s="138">
        <f t="shared" si="2"/>
        <v>-1.1065573770491777E-2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42691</v>
      </c>
      <c r="X64" s="10">
        <v>24.32</v>
      </c>
      <c r="Y64" s="10">
        <v>24.74</v>
      </c>
      <c r="Z64" s="10">
        <v>24.22</v>
      </c>
      <c r="AA64" s="10">
        <v>24.4</v>
      </c>
      <c r="AB64" s="95">
        <v>1871800</v>
      </c>
      <c r="AC64" s="10">
        <v>24.4</v>
      </c>
      <c r="AD64">
        <f t="shared" si="1"/>
        <v>0.51999999999999957</v>
      </c>
      <c r="AE64" s="138">
        <f t="shared" si="2"/>
        <v>1.7090454355981777E-2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42690</v>
      </c>
      <c r="X65" s="10">
        <v>23.75</v>
      </c>
      <c r="Y65" s="10">
        <v>24.37</v>
      </c>
      <c r="Z65" s="10">
        <v>23.5</v>
      </c>
      <c r="AA65" s="10">
        <v>23.99</v>
      </c>
      <c r="AB65" s="95">
        <v>2004800</v>
      </c>
      <c r="AC65" s="10">
        <v>23.99</v>
      </c>
      <c r="AD65">
        <f t="shared" si="1"/>
        <v>0.87000000000000099</v>
      </c>
      <c r="AE65" s="138">
        <f t="shared" si="2"/>
        <v>1.3947590870667659E-2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42689</v>
      </c>
      <c r="X66" s="10">
        <v>23.74</v>
      </c>
      <c r="Y66" s="10">
        <v>24.46</v>
      </c>
      <c r="Z66" s="10">
        <v>23.19</v>
      </c>
      <c r="AA66" s="10">
        <v>23.66</v>
      </c>
      <c r="AB66" s="95">
        <v>3072000</v>
      </c>
      <c r="AC66" s="10">
        <v>23.66</v>
      </c>
      <c r="AD66">
        <f t="shared" si="1"/>
        <v>1.2699999999999996</v>
      </c>
      <c r="AE66" s="138">
        <f t="shared" si="2"/>
        <v>3.392705682782049E-3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42688</v>
      </c>
      <c r="X67" s="10">
        <v>21.9</v>
      </c>
      <c r="Y67" s="10">
        <v>23.59</v>
      </c>
      <c r="Z67" s="10">
        <v>21.5</v>
      </c>
      <c r="AA67" s="10">
        <v>23.58</v>
      </c>
      <c r="AB67" s="95">
        <v>5755000</v>
      </c>
      <c r="AC67" s="10">
        <v>23.58</v>
      </c>
      <c r="AD67">
        <f>Y67-Z67</f>
        <v>2.09</v>
      </c>
      <c r="AE67" s="138" t="e">
        <f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>Y68-Z68</f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197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7">C83*(E83-D83)</f>
        <v>-67.999999999999829</v>
      </c>
      <c r="G83" s="381">
        <f t="shared" ref="G83:G92" si="8">D83*C83</f>
        <v>2110.4</v>
      </c>
      <c r="H83" s="382">
        <f t="shared" ref="H83:H92" si="9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7"/>
        <v>-65.999999999999659</v>
      </c>
      <c r="G84" s="381">
        <f t="shared" si="8"/>
        <v>3129.6</v>
      </c>
      <c r="H84" s="382">
        <f t="shared" si="9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7"/>
        <v>-9.5999999999997954</v>
      </c>
      <c r="G85" s="381">
        <f t="shared" si="8"/>
        <v>3129.6</v>
      </c>
      <c r="H85" s="382">
        <f t="shared" si="9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7"/>
        <v>61.200000000000188</v>
      </c>
      <c r="G86" s="381">
        <f t="shared" si="8"/>
        <v>3129.6</v>
      </c>
      <c r="H86" s="382">
        <f t="shared" si="9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7"/>
        <v>-61.199999999999477</v>
      </c>
      <c r="G87" s="381">
        <f t="shared" si="8"/>
        <v>5103.2</v>
      </c>
      <c r="H87" s="382">
        <f t="shared" si="9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7"/>
        <v>-37.199999999999989</v>
      </c>
      <c r="G88" s="381">
        <f t="shared" si="8"/>
        <v>5103.2</v>
      </c>
      <c r="H88" s="382">
        <f t="shared" si="9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7"/>
        <v>146.80000000000035</v>
      </c>
      <c r="G89" s="381">
        <f t="shared" si="8"/>
        <v>5103.2</v>
      </c>
      <c r="H89" s="382">
        <f t="shared" si="9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7"/>
        <v>180.80000000000069</v>
      </c>
      <c r="G90" s="381">
        <f t="shared" si="8"/>
        <v>5103.2</v>
      </c>
      <c r="H90" s="382">
        <f t="shared" si="9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7"/>
        <v>214.24000000000021</v>
      </c>
      <c r="G91" s="381">
        <f t="shared" si="8"/>
        <v>2454.7599999999998</v>
      </c>
      <c r="H91" s="382">
        <f t="shared" si="9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7"/>
        <v>270.63199999999995</v>
      </c>
      <c r="G92" s="381">
        <f t="shared" si="8"/>
        <v>1908.568</v>
      </c>
      <c r="H92" s="382">
        <f t="shared" si="9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3" priority="23">
      <formula>F31&gt;0</formula>
    </cfRule>
    <cfRule type="expression" dxfId="942" priority="24">
      <formula>F31&lt;0</formula>
    </cfRule>
  </conditionalFormatting>
  <conditionalFormatting sqref="Q7">
    <cfRule type="expression" dxfId="941" priority="21">
      <formula>Q7&gt;0</formula>
    </cfRule>
    <cfRule type="expression" dxfId="940" priority="22">
      <formula>Q7&lt;0</formula>
    </cfRule>
  </conditionalFormatting>
  <conditionalFormatting sqref="Q8">
    <cfRule type="expression" dxfId="939" priority="19">
      <formula>Q8&gt;0</formula>
    </cfRule>
    <cfRule type="expression" dxfId="93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7" priority="11">
      <formula>M53&gt;0</formula>
    </cfRule>
    <cfRule type="expression" dxfId="936" priority="12">
      <formula>M53&lt;0</formula>
    </cfRule>
  </conditionalFormatting>
  <conditionalFormatting sqref="Q10">
    <cfRule type="expression" dxfId="935" priority="9">
      <formula>Q10&gt;0</formula>
    </cfRule>
    <cfRule type="expression" dxfId="934" priority="10">
      <formula>Q10&lt;0</formula>
    </cfRule>
  </conditionalFormatting>
  <conditionalFormatting sqref="F25:F30">
    <cfRule type="expression" dxfId="933" priority="7">
      <formula>F25&gt;0</formula>
    </cfRule>
    <cfRule type="expression" dxfId="932" priority="8">
      <formula>F25&lt;0</formula>
    </cfRule>
  </conditionalFormatting>
  <conditionalFormatting sqref="H25:H30">
    <cfRule type="expression" dxfId="931" priority="5">
      <formula>H25&gt;0</formula>
    </cfRule>
    <cfRule type="expression" dxfId="930" priority="6">
      <formula>H25&lt;0</formula>
    </cfRule>
  </conditionalFormatting>
  <conditionalFormatting sqref="F83:F94">
    <cfRule type="expression" dxfId="929" priority="3">
      <formula>F83&gt;0</formula>
    </cfRule>
    <cfRule type="expression" dxfId="928" priority="4">
      <formula>F83&lt;0</formula>
    </cfRule>
  </conditionalFormatting>
  <conditionalFormatting sqref="H83:H94">
    <cfRule type="expression" dxfId="927" priority="1">
      <formula>H83&gt;0</formula>
    </cfRule>
    <cfRule type="expression" dxfId="92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42783</v>
      </c>
      <c r="X2" s="10">
        <v>56.12</v>
      </c>
      <c r="Y2" s="10">
        <v>57.35</v>
      </c>
      <c r="Z2" s="10">
        <v>55.58</v>
      </c>
      <c r="AA2" s="10">
        <v>57.32</v>
      </c>
      <c r="AB2" s="95">
        <v>5750200</v>
      </c>
      <c r="AC2" s="10">
        <v>57.32</v>
      </c>
      <c r="AD2">
        <f>Y2-Z2</f>
        <v>1.7700000000000031</v>
      </c>
      <c r="AE2" s="138">
        <f>AC2/AC3-1</f>
        <v>1.7394391196308145E-2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57.32</v>
      </c>
      <c r="T3" s="1"/>
      <c r="W3" s="133">
        <v>42782</v>
      </c>
      <c r="X3" s="10">
        <v>57.4</v>
      </c>
      <c r="Y3" s="10">
        <v>57.4</v>
      </c>
      <c r="Z3" s="10">
        <v>56.06</v>
      </c>
      <c r="AA3" s="10">
        <v>56.34</v>
      </c>
      <c r="AB3" s="95">
        <v>5501800</v>
      </c>
      <c r="AC3" s="10">
        <v>56.34</v>
      </c>
      <c r="AD3">
        <f>Y3-Z3</f>
        <v>1.3399999999999963</v>
      </c>
      <c r="AE3" s="138">
        <f>AC3/AC4-1</f>
        <v>-1.6582300576016729E-2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57.32</v>
      </c>
      <c r="R4" s="502">
        <v>1.7399999999999999E-2</v>
      </c>
      <c r="T4" s="163"/>
      <c r="U4" s="1"/>
      <c r="W4" s="133">
        <v>42781</v>
      </c>
      <c r="X4" s="10">
        <v>56.91</v>
      </c>
      <c r="Y4" s="10">
        <v>58.06</v>
      </c>
      <c r="Z4" s="10">
        <v>55.8</v>
      </c>
      <c r="AA4" s="10">
        <v>57.29</v>
      </c>
      <c r="AB4" s="95">
        <v>9752100</v>
      </c>
      <c r="AC4" s="10">
        <v>57.29</v>
      </c>
      <c r="AD4">
        <f>Y4-Z4</f>
        <v>2.2600000000000051</v>
      </c>
      <c r="AE4" s="138">
        <f>AC4/AC5-1</f>
        <v>3.5798228168504753E-2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55.73</v>
      </c>
      <c r="Y5" s="10">
        <v>55.74</v>
      </c>
      <c r="Z5" s="10">
        <v>54.92</v>
      </c>
      <c r="AA5" s="10">
        <v>55.31</v>
      </c>
      <c r="AB5" s="95">
        <v>4896500</v>
      </c>
      <c r="AC5" s="10">
        <v>55.31</v>
      </c>
      <c r="AD5">
        <f t="shared" ref="AD5:AD67" si="0">Y5-Z5</f>
        <v>0.82000000000000028</v>
      </c>
      <c r="AE5" s="138">
        <f t="shared" ref="AE5:AE66" si="1">AC5/AC6-1</f>
        <v>-7.5363359052573742E-3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54.84</v>
      </c>
      <c r="Y6" s="10">
        <v>56.31</v>
      </c>
      <c r="Z6" s="10">
        <v>54.84</v>
      </c>
      <c r="AA6" s="10">
        <v>55.73</v>
      </c>
      <c r="AB6" s="95">
        <v>5138400</v>
      </c>
      <c r="AC6" s="10">
        <v>55.73</v>
      </c>
      <c r="AD6">
        <f t="shared" si="0"/>
        <v>1.4699999999999989</v>
      </c>
      <c r="AE6" s="138">
        <f t="shared" si="1"/>
        <v>1.8643757996709809E-2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42776</v>
      </c>
      <c r="X7" s="10">
        <v>54.77</v>
      </c>
      <c r="Y7" s="10">
        <v>54.87</v>
      </c>
      <c r="Z7" s="10">
        <v>54.37</v>
      </c>
      <c r="AA7" s="10">
        <v>54.71</v>
      </c>
      <c r="AB7" s="95">
        <v>3192500</v>
      </c>
      <c r="AC7" s="10">
        <v>54.71</v>
      </c>
      <c r="AD7">
        <f t="shared" si="0"/>
        <v>0.5</v>
      </c>
      <c r="AE7" s="138">
        <f t="shared" si="1"/>
        <v>3.4849596478356837E-3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52.92</v>
      </c>
      <c r="Y8" s="10">
        <v>54.67</v>
      </c>
      <c r="Z8" s="10">
        <v>52.9</v>
      </c>
      <c r="AA8" s="10">
        <v>54.52</v>
      </c>
      <c r="AB8" s="95">
        <v>7690800</v>
      </c>
      <c r="AC8" s="10">
        <v>54.52</v>
      </c>
      <c r="AD8">
        <f t="shared" si="0"/>
        <v>1.7700000000000031</v>
      </c>
      <c r="AE8" s="138">
        <f t="shared" si="1"/>
        <v>3.0234315948601598E-2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53.2</v>
      </c>
      <c r="Y9" s="10">
        <v>53.49</v>
      </c>
      <c r="Z9" s="10">
        <v>52.36</v>
      </c>
      <c r="AA9" s="10">
        <v>52.92</v>
      </c>
      <c r="AB9" s="95">
        <v>4054400</v>
      </c>
      <c r="AC9" s="10">
        <v>52.92</v>
      </c>
      <c r="AD9">
        <f t="shared" si="0"/>
        <v>1.1300000000000026</v>
      </c>
      <c r="AE9" s="138">
        <f t="shared" si="1"/>
        <v>-2.2624434389140191E-3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3">
        <v>42773</v>
      </c>
      <c r="X10" s="10">
        <v>53.35</v>
      </c>
      <c r="Y10" s="10">
        <v>53.88</v>
      </c>
      <c r="Z10" s="10">
        <v>52.91</v>
      </c>
      <c r="AA10" s="10">
        <v>53.04</v>
      </c>
      <c r="AB10" s="95">
        <v>5136300</v>
      </c>
      <c r="AC10" s="10">
        <v>53.04</v>
      </c>
      <c r="AD10">
        <f t="shared" si="0"/>
        <v>0.97000000000000597</v>
      </c>
      <c r="AE10" s="138">
        <f t="shared" si="1"/>
        <v>-5.6529112492931244E-4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7.0000000000000001E-3</v>
      </c>
      <c r="W11" s="133">
        <v>42772</v>
      </c>
      <c r="X11" s="10">
        <v>53.17</v>
      </c>
      <c r="Y11" s="10">
        <v>53.38</v>
      </c>
      <c r="Z11" s="10">
        <v>52.9</v>
      </c>
      <c r="AA11" s="10">
        <v>53.07</v>
      </c>
      <c r="AB11" s="95">
        <v>3312700</v>
      </c>
      <c r="AC11" s="10">
        <v>53.07</v>
      </c>
      <c r="AD11">
        <f t="shared" si="0"/>
        <v>0.48000000000000398</v>
      </c>
      <c r="AE11" s="138">
        <f t="shared" si="1"/>
        <v>3.5930408472011344E-3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42769</v>
      </c>
      <c r="X12" s="10">
        <v>53</v>
      </c>
      <c r="Y12" s="10">
        <v>53.58</v>
      </c>
      <c r="Z12" s="10">
        <v>52.6</v>
      </c>
      <c r="AA12" s="10">
        <v>52.88</v>
      </c>
      <c r="AB12" s="95">
        <v>3609100</v>
      </c>
      <c r="AC12" s="10">
        <v>52.88</v>
      </c>
      <c r="AD12">
        <f t="shared" si="0"/>
        <v>0.97999999999999687</v>
      </c>
      <c r="AE12" s="138">
        <f t="shared" si="1"/>
        <v>3.7835792659857148E-4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42768</v>
      </c>
      <c r="X13" s="10">
        <v>52.27</v>
      </c>
      <c r="Y13" s="10">
        <v>53.31</v>
      </c>
      <c r="Z13" s="10">
        <v>52.18</v>
      </c>
      <c r="AA13" s="10">
        <v>52.86</v>
      </c>
      <c r="AB13" s="95">
        <v>4560900</v>
      </c>
      <c r="AC13" s="10">
        <v>52.86</v>
      </c>
      <c r="AD13">
        <f t="shared" si="0"/>
        <v>1.1300000000000026</v>
      </c>
      <c r="AE13" s="138">
        <f t="shared" si="1"/>
        <v>2.4653897212214559E-3</v>
      </c>
    </row>
    <row r="14" spans="1:31" x14ac:dyDescent="0.25">
      <c r="H14" s="72"/>
      <c r="W14" s="133">
        <v>42767</v>
      </c>
      <c r="X14" s="10">
        <v>52.55</v>
      </c>
      <c r="Y14" s="10">
        <v>53.27</v>
      </c>
      <c r="Z14" s="10">
        <v>52.44</v>
      </c>
      <c r="AA14" s="10">
        <v>52.73</v>
      </c>
      <c r="AB14" s="95">
        <v>4952500</v>
      </c>
      <c r="AC14" s="10">
        <v>52.73</v>
      </c>
      <c r="AD14">
        <f t="shared" si="0"/>
        <v>0.8300000000000054</v>
      </c>
      <c r="AE14" s="138">
        <f t="shared" si="1"/>
        <v>8.0290575415788989E-3</v>
      </c>
    </row>
    <row r="15" spans="1:31" x14ac:dyDescent="0.25">
      <c r="H15" s="72"/>
      <c r="W15" s="133">
        <v>42766</v>
      </c>
      <c r="X15" s="10">
        <v>52.06</v>
      </c>
      <c r="Y15" s="10">
        <v>52.4</v>
      </c>
      <c r="Z15" s="10">
        <v>51.51</v>
      </c>
      <c r="AA15" s="10">
        <v>52.31</v>
      </c>
      <c r="AB15" s="95">
        <v>6597300</v>
      </c>
      <c r="AC15" s="10">
        <v>52.31</v>
      </c>
      <c r="AD15">
        <f t="shared" si="0"/>
        <v>0.89000000000000057</v>
      </c>
      <c r="AE15" s="138">
        <f t="shared" si="1"/>
        <v>-7.6408787010506796E-4</v>
      </c>
    </row>
    <row r="16" spans="1:31" x14ac:dyDescent="0.25">
      <c r="H16" s="72"/>
      <c r="W16" s="133">
        <v>42765</v>
      </c>
      <c r="X16" s="10">
        <v>52.13</v>
      </c>
      <c r="Y16" s="10">
        <v>52.4</v>
      </c>
      <c r="Z16" s="10">
        <v>51.17</v>
      </c>
      <c r="AA16" s="10">
        <v>52.35</v>
      </c>
      <c r="AB16" s="95">
        <v>8018600</v>
      </c>
      <c r="AC16" s="10">
        <v>52.35</v>
      </c>
      <c r="AD16">
        <f t="shared" si="0"/>
        <v>1.2299999999999969</v>
      </c>
      <c r="AE16" s="138">
        <f t="shared" si="1"/>
        <v>-6.6413662239089843E-3</v>
      </c>
    </row>
    <row r="17" spans="1:31" x14ac:dyDescent="0.25">
      <c r="W17" s="133">
        <v>42762</v>
      </c>
      <c r="X17" s="10">
        <v>54.08</v>
      </c>
      <c r="Y17" s="10">
        <v>54.18</v>
      </c>
      <c r="Z17" s="10">
        <v>52.38</v>
      </c>
      <c r="AA17" s="10">
        <v>52.7</v>
      </c>
      <c r="AB17" s="95">
        <v>7632500</v>
      </c>
      <c r="AC17" s="10">
        <v>52.7</v>
      </c>
      <c r="AD17">
        <f t="shared" si="0"/>
        <v>1.7999999999999972</v>
      </c>
      <c r="AE17" s="138">
        <f t="shared" si="1"/>
        <v>-2.2626112759643879E-2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51.4</v>
      </c>
      <c r="Y18" s="10">
        <v>53.99</v>
      </c>
      <c r="Z18" s="10">
        <v>51.14</v>
      </c>
      <c r="AA18" s="10">
        <v>53.92</v>
      </c>
      <c r="AB18" s="95">
        <v>15791900</v>
      </c>
      <c r="AC18" s="10">
        <v>53.92</v>
      </c>
      <c r="AD18">
        <f t="shared" si="0"/>
        <v>2.8500000000000014</v>
      </c>
      <c r="AE18" s="138">
        <f t="shared" si="1"/>
        <v>9.0173877881116082E-2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49.09</v>
      </c>
      <c r="Y19" s="10">
        <v>49.95</v>
      </c>
      <c r="Z19" s="10">
        <v>48.71</v>
      </c>
      <c r="AA19" s="10">
        <v>49.46</v>
      </c>
      <c r="AB19" s="95">
        <v>7725800</v>
      </c>
      <c r="AC19" s="10">
        <v>49.46</v>
      </c>
      <c r="AD19">
        <f t="shared" si="0"/>
        <v>1.240000000000002</v>
      </c>
      <c r="AE19" s="138">
        <f t="shared" si="1"/>
        <v>-3.8267875125880257E-3</v>
      </c>
    </row>
    <row r="20" spans="1:31" x14ac:dyDescent="0.25">
      <c r="W20" s="133">
        <v>42759</v>
      </c>
      <c r="X20" s="10">
        <v>50.12</v>
      </c>
      <c r="Y20" s="10">
        <v>50.24</v>
      </c>
      <c r="Z20" s="10">
        <v>49.58</v>
      </c>
      <c r="AA20" s="10">
        <v>49.65</v>
      </c>
      <c r="AB20" s="95">
        <v>6128700</v>
      </c>
      <c r="AC20" s="10">
        <v>49.65</v>
      </c>
      <c r="AD20">
        <f t="shared" si="0"/>
        <v>0.66000000000000369</v>
      </c>
      <c r="AE20" s="138">
        <f t="shared" si="1"/>
        <v>-5.8069683620344259E-3</v>
      </c>
    </row>
    <row r="21" spans="1:31" x14ac:dyDescent="0.25">
      <c r="W21" s="133">
        <v>42758</v>
      </c>
      <c r="X21" s="10">
        <v>51.03</v>
      </c>
      <c r="Y21" s="10">
        <v>51.14</v>
      </c>
      <c r="Z21" s="10">
        <v>49.77</v>
      </c>
      <c r="AA21" s="10">
        <v>49.94</v>
      </c>
      <c r="AB21" s="95">
        <v>4176200</v>
      </c>
      <c r="AC21" s="10">
        <v>49.94</v>
      </c>
      <c r="AD21">
        <f t="shared" si="0"/>
        <v>1.3699999999999974</v>
      </c>
      <c r="AE21" s="138">
        <f t="shared" si="1"/>
        <v>-2.2509297318457744E-2</v>
      </c>
    </row>
    <row r="22" spans="1:31" x14ac:dyDescent="0.25">
      <c r="W22" s="133">
        <v>42755</v>
      </c>
      <c r="X22" s="10">
        <v>50.14</v>
      </c>
      <c r="Y22" s="10">
        <v>51.17</v>
      </c>
      <c r="Z22" s="10">
        <v>50.14</v>
      </c>
      <c r="AA22" s="10">
        <v>51.09</v>
      </c>
      <c r="AB22" s="95">
        <v>5149000</v>
      </c>
      <c r="AC22" s="10">
        <v>51.09</v>
      </c>
      <c r="AD22">
        <f t="shared" si="0"/>
        <v>1.0300000000000011</v>
      </c>
      <c r="AE22" s="138">
        <f t="shared" si="1"/>
        <v>2.0371479928100733E-2</v>
      </c>
    </row>
    <row r="23" spans="1:31" x14ac:dyDescent="0.25">
      <c r="W23" s="133">
        <v>42754</v>
      </c>
      <c r="X23" s="10">
        <v>50.45</v>
      </c>
      <c r="Y23" s="10">
        <v>50.75</v>
      </c>
      <c r="Z23" s="10">
        <v>49.85</v>
      </c>
      <c r="AA23" s="10">
        <v>50.07</v>
      </c>
      <c r="AB23" s="95">
        <v>4237900</v>
      </c>
      <c r="AC23" s="10">
        <v>50.07</v>
      </c>
      <c r="AD23">
        <f t="shared" si="0"/>
        <v>0.89999999999999858</v>
      </c>
      <c r="AE23" s="138">
        <f t="shared" si="1"/>
        <v>-6.1532354108774223E-3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50.07</v>
      </c>
      <c r="Y24" s="10">
        <v>50.66</v>
      </c>
      <c r="Z24" s="10">
        <v>49.7</v>
      </c>
      <c r="AA24" s="10">
        <v>50.38</v>
      </c>
      <c r="AB24" s="95">
        <v>5897000</v>
      </c>
      <c r="AC24" s="10">
        <v>50.38</v>
      </c>
      <c r="AD24">
        <f t="shared" si="0"/>
        <v>0.95999999999999375</v>
      </c>
      <c r="AE24" s="138">
        <f t="shared" si="1"/>
        <v>2.7866242038216971E-3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1">
        <f t="shared" ref="H25:H43" si="3">(E25-D25)/D25</f>
        <v>-3.1225582705351872E-2</v>
      </c>
      <c r="I25" s="40"/>
      <c r="W25" s="133">
        <v>42752</v>
      </c>
      <c r="X25" s="10">
        <v>50.88</v>
      </c>
      <c r="Y25" s="10">
        <v>51.34</v>
      </c>
      <c r="Z25" s="10">
        <v>50.22</v>
      </c>
      <c r="AA25" s="10">
        <v>50.24</v>
      </c>
      <c r="AB25" s="95">
        <v>4214900</v>
      </c>
      <c r="AC25" s="10">
        <v>50.24</v>
      </c>
      <c r="AD25">
        <f t="shared" si="0"/>
        <v>1.1200000000000045</v>
      </c>
      <c r="AE25" s="138">
        <f t="shared" si="1"/>
        <v>-1.7790811339198354E-2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1">
        <f t="shared" si="3"/>
        <v>-1.7986704012418631E-2</v>
      </c>
      <c r="I26" s="40"/>
      <c r="W26" s="133">
        <v>42748</v>
      </c>
      <c r="X26" s="10">
        <v>51</v>
      </c>
      <c r="Y26" s="10">
        <v>51.34</v>
      </c>
      <c r="Z26" s="10">
        <v>50.78</v>
      </c>
      <c r="AA26" s="10">
        <v>51.15</v>
      </c>
      <c r="AB26" s="95">
        <v>2611300</v>
      </c>
      <c r="AC26" s="10">
        <v>51.15</v>
      </c>
      <c r="AD26">
        <f t="shared" si="0"/>
        <v>0.56000000000000227</v>
      </c>
      <c r="AE26" s="138">
        <f t="shared" si="1"/>
        <v>2.7445598902176016E-3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1">
        <f t="shared" si="3"/>
        <v>-2.4048734868314506E-2</v>
      </c>
      <c r="I27" s="40"/>
      <c r="W27" s="133">
        <v>42747</v>
      </c>
      <c r="X27" s="10">
        <v>51.68</v>
      </c>
      <c r="Y27" s="10">
        <v>51.95</v>
      </c>
      <c r="Z27" s="10">
        <v>50.26</v>
      </c>
      <c r="AA27" s="10">
        <v>51.01</v>
      </c>
      <c r="AB27" s="95">
        <v>6033600</v>
      </c>
      <c r="AC27" s="10">
        <v>51.01</v>
      </c>
      <c r="AD27">
        <f t="shared" si="0"/>
        <v>1.6900000000000048</v>
      </c>
      <c r="AE27" s="138">
        <f t="shared" si="1"/>
        <v>-1.2964396284829705E-2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1">
        <f t="shared" si="3"/>
        <v>-1.5673735521350285E-5</v>
      </c>
      <c r="I28" s="40"/>
      <c r="W28" s="133">
        <v>42746</v>
      </c>
      <c r="X28" s="10">
        <v>51.77</v>
      </c>
      <c r="Y28" s="10">
        <v>52.2</v>
      </c>
      <c r="Z28" s="10">
        <v>51.47</v>
      </c>
      <c r="AA28" s="10">
        <v>51.68</v>
      </c>
      <c r="AB28" s="95">
        <v>5928700</v>
      </c>
      <c r="AC28" s="10">
        <v>51.68</v>
      </c>
      <c r="AD28">
        <f t="shared" si="0"/>
        <v>0.73000000000000398</v>
      </c>
      <c r="AE28" s="138">
        <f t="shared" si="1"/>
        <v>6.6225165562914245E-3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1">
        <f t="shared" si="3"/>
        <v>-3.3191747255790181E-2</v>
      </c>
      <c r="I29" s="40"/>
      <c r="W29" s="133">
        <v>42745</v>
      </c>
      <c r="X29" s="10">
        <v>50.55</v>
      </c>
      <c r="Y29" s="10">
        <v>51.89</v>
      </c>
      <c r="Z29" s="10">
        <v>50.53</v>
      </c>
      <c r="AA29" s="10">
        <v>51.34</v>
      </c>
      <c r="AB29" s="95">
        <v>5522900</v>
      </c>
      <c r="AC29" s="10">
        <v>51.34</v>
      </c>
      <c r="AD29">
        <f t="shared" si="0"/>
        <v>1.3599999999999994</v>
      </c>
      <c r="AE29" s="138">
        <f t="shared" si="1"/>
        <v>2.067594433399611E-2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1">
        <f t="shared" si="3"/>
        <v>-7.1592399283187849E-2</v>
      </c>
      <c r="I30" s="40"/>
      <c r="W30" s="133">
        <v>42744</v>
      </c>
      <c r="X30" s="10">
        <v>50</v>
      </c>
      <c r="Y30" s="10">
        <v>50.93</v>
      </c>
      <c r="Z30" s="10">
        <v>49.8</v>
      </c>
      <c r="AA30" s="10">
        <v>50.3</v>
      </c>
      <c r="AB30" s="95">
        <v>4965600</v>
      </c>
      <c r="AC30" s="10">
        <v>50.3</v>
      </c>
      <c r="AD30">
        <f t="shared" si="0"/>
        <v>1.1300000000000026</v>
      </c>
      <c r="AE30" s="138">
        <f t="shared" si="1"/>
        <v>7.410374524333907E-3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1">
        <f t="shared" si="3"/>
        <v>-3.3714205106502977E-2</v>
      </c>
      <c r="I31" s="40"/>
      <c r="W31" s="133">
        <v>42741</v>
      </c>
      <c r="X31" s="10">
        <v>50.49</v>
      </c>
      <c r="Y31" s="10">
        <v>50.65</v>
      </c>
      <c r="Z31" s="10">
        <v>49.45</v>
      </c>
      <c r="AA31" s="10">
        <v>49.93</v>
      </c>
      <c r="AB31" s="95">
        <v>5650200</v>
      </c>
      <c r="AC31" s="10">
        <v>49.93</v>
      </c>
      <c r="AD31">
        <f t="shared" si="0"/>
        <v>1.1999999999999957</v>
      </c>
      <c r="AE31" s="138">
        <f t="shared" si="1"/>
        <v>-1.069942540122848E-2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1">
        <f t="shared" si="3"/>
        <v>-3.9591852835597109E-2</v>
      </c>
      <c r="I32" s="40"/>
      <c r="W32" s="133">
        <v>42740</v>
      </c>
      <c r="X32" s="10">
        <v>51.44</v>
      </c>
      <c r="Y32" s="10">
        <v>52.12</v>
      </c>
      <c r="Z32" s="10">
        <v>50.12</v>
      </c>
      <c r="AA32" s="10">
        <v>50.47</v>
      </c>
      <c r="AB32" s="95">
        <v>6435100</v>
      </c>
      <c r="AC32" s="10">
        <v>50.47</v>
      </c>
      <c r="AD32">
        <f t="shared" si="0"/>
        <v>2</v>
      </c>
      <c r="AE32" s="138">
        <f t="shared" si="1"/>
        <v>-1.6179337231968738E-2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1">
        <f t="shared" si="3"/>
        <v>-3.0913465963629656E-2</v>
      </c>
      <c r="I33" s="236"/>
      <c r="W33" s="133">
        <v>42739</v>
      </c>
      <c r="X33" s="10">
        <v>50.25</v>
      </c>
      <c r="Y33" s="10">
        <v>51.42</v>
      </c>
      <c r="Z33" s="10">
        <v>50.15</v>
      </c>
      <c r="AA33" s="10">
        <v>51.3</v>
      </c>
      <c r="AB33" s="95">
        <v>4860900</v>
      </c>
      <c r="AC33" s="10">
        <v>51.3</v>
      </c>
      <c r="AD33">
        <f t="shared" si="0"/>
        <v>1.2700000000000031</v>
      </c>
      <c r="AE33" s="138">
        <f t="shared" si="1"/>
        <v>2.6410564225690214E-2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1">
        <f t="shared" si="3"/>
        <v>-4.4062536981762226E-2</v>
      </c>
      <c r="I34" s="40"/>
      <c r="W34" s="133">
        <v>42738</v>
      </c>
      <c r="X34" s="10">
        <v>50.4</v>
      </c>
      <c r="Y34" s="10">
        <v>51.16</v>
      </c>
      <c r="Z34" s="10">
        <v>49.81</v>
      </c>
      <c r="AA34" s="10">
        <v>49.98</v>
      </c>
      <c r="AB34" s="95">
        <v>4207500</v>
      </c>
      <c r="AC34" s="10">
        <v>49.98</v>
      </c>
      <c r="AD34">
        <f t="shared" si="0"/>
        <v>1.3499999999999943</v>
      </c>
      <c r="AE34" s="138">
        <f t="shared" si="1"/>
        <v>2.8089887640447841E-3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1">
        <f t="shared" si="3"/>
        <v>-3.5121168689432179E-2</v>
      </c>
      <c r="I35" s="40"/>
      <c r="W35" s="133">
        <v>42734</v>
      </c>
      <c r="X35" s="10">
        <v>50.19</v>
      </c>
      <c r="Y35" s="10">
        <v>50.37</v>
      </c>
      <c r="Z35" s="10">
        <v>49.53</v>
      </c>
      <c r="AA35" s="10">
        <v>49.84</v>
      </c>
      <c r="AB35" s="95">
        <v>3257200</v>
      </c>
      <c r="AC35" s="10">
        <v>49.84</v>
      </c>
      <c r="AD35">
        <f t="shared" si="0"/>
        <v>0.83999999999999631</v>
      </c>
      <c r="AE35" s="138">
        <f t="shared" si="1"/>
        <v>-7.171314741035828E-3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1">
        <f t="shared" si="3"/>
        <v>-4.1432722778135672E-2</v>
      </c>
      <c r="I36" s="40"/>
      <c r="W36" s="133">
        <v>42733</v>
      </c>
      <c r="X36" s="10">
        <v>50.19</v>
      </c>
      <c r="Y36" s="10">
        <v>50.62</v>
      </c>
      <c r="Z36" s="10">
        <v>49.96</v>
      </c>
      <c r="AA36" s="10">
        <v>50.2</v>
      </c>
      <c r="AB36" s="95">
        <v>2160500</v>
      </c>
      <c r="AC36" s="10">
        <v>50.2</v>
      </c>
      <c r="AD36">
        <f t="shared" si="0"/>
        <v>0.65999999999999659</v>
      </c>
      <c r="AE36" s="138">
        <f t="shared" si="1"/>
        <v>5.9796691249758283E-4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1">
        <f t="shared" si="3"/>
        <v>-2.2235079091662207E-2</v>
      </c>
      <c r="I37" s="40"/>
      <c r="W37" s="133">
        <v>42732</v>
      </c>
      <c r="X37" s="10">
        <v>50.53</v>
      </c>
      <c r="Y37" s="10">
        <v>50.96</v>
      </c>
      <c r="Z37" s="10">
        <v>50.07</v>
      </c>
      <c r="AA37" s="10">
        <v>50.17</v>
      </c>
      <c r="AB37" s="95">
        <v>3161500</v>
      </c>
      <c r="AC37" s="10">
        <v>50.17</v>
      </c>
      <c r="AD37">
        <f t="shared" si="0"/>
        <v>0.89000000000000057</v>
      </c>
      <c r="AE37" s="138">
        <f t="shared" si="1"/>
        <v>-6.3378886908298515E-3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1">
        <f t="shared" si="3"/>
        <v>-2.9861540282179074E-2</v>
      </c>
      <c r="I38" s="40"/>
      <c r="W38" s="133">
        <v>42731</v>
      </c>
      <c r="X38" s="10">
        <v>50.46</v>
      </c>
      <c r="Y38" s="10">
        <v>50.78</v>
      </c>
      <c r="Z38" s="10">
        <v>50.26</v>
      </c>
      <c r="AA38" s="10">
        <v>50.49</v>
      </c>
      <c r="AB38" s="95">
        <v>1874200</v>
      </c>
      <c r="AC38" s="10">
        <v>50.49</v>
      </c>
      <c r="AD38">
        <f t="shared" si="0"/>
        <v>0.52000000000000313</v>
      </c>
      <c r="AE38" s="138">
        <f t="shared" si="1"/>
        <v>7.9286422200186557E-4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1">
        <f t="shared" si="3"/>
        <v>2.9495525899743861E-2</v>
      </c>
      <c r="I39" s="40"/>
      <c r="W39" s="133">
        <v>42727</v>
      </c>
      <c r="X39" s="10">
        <v>50.36</v>
      </c>
      <c r="Y39" s="10">
        <v>50.72</v>
      </c>
      <c r="Z39" s="10">
        <v>50.19</v>
      </c>
      <c r="AA39" s="10">
        <v>50.45</v>
      </c>
      <c r="AB39" s="95">
        <v>1616700</v>
      </c>
      <c r="AC39" s="10">
        <v>50.45</v>
      </c>
      <c r="AD39">
        <f t="shared" si="0"/>
        <v>0.53000000000000114</v>
      </c>
      <c r="AE39" s="138">
        <f t="shared" si="1"/>
        <v>3.9800995024876773E-3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1">
        <f t="shared" si="3"/>
        <v>3.7145655280184459E-2</v>
      </c>
      <c r="I40" s="40"/>
      <c r="O40" s="644" t="s">
        <v>78</v>
      </c>
      <c r="P40" s="644"/>
      <c r="W40" s="133">
        <v>42726</v>
      </c>
      <c r="X40" s="10">
        <v>50.72</v>
      </c>
      <c r="Y40" s="10">
        <v>51.03</v>
      </c>
      <c r="Z40" s="10">
        <v>50.08</v>
      </c>
      <c r="AA40" s="10">
        <v>50.25</v>
      </c>
      <c r="AB40" s="95">
        <v>2486200</v>
      </c>
      <c r="AC40" s="10">
        <v>50.25</v>
      </c>
      <c r="AD40">
        <f t="shared" si="0"/>
        <v>0.95000000000000284</v>
      </c>
      <c r="AE40" s="138">
        <f t="shared" si="1"/>
        <v>-7.8973346495557761E-3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1">
        <f t="shared" si="3"/>
        <v>-8.5090897414619962E-4</v>
      </c>
      <c r="I41" s="40"/>
      <c r="O41" s="83">
        <v>1.1000000000000001</v>
      </c>
      <c r="P41" s="83">
        <f>O41*$Q$4</f>
        <v>63.052000000000007</v>
      </c>
      <c r="Q41" s="2"/>
      <c r="W41" s="133">
        <v>42725</v>
      </c>
      <c r="X41" s="10">
        <v>50.77</v>
      </c>
      <c r="Y41" s="10">
        <v>51.08</v>
      </c>
      <c r="Z41" s="10">
        <v>50.52</v>
      </c>
      <c r="AA41" s="10">
        <v>50.65</v>
      </c>
      <c r="AB41" s="95">
        <v>3954100</v>
      </c>
      <c r="AC41" s="10">
        <v>50.65</v>
      </c>
      <c r="AD41">
        <f t="shared" si="0"/>
        <v>0.55999999999999517</v>
      </c>
      <c r="AE41" s="138">
        <f t="shared" si="1"/>
        <v>-4.7160542346237344E-3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1">
        <f t="shared" si="3"/>
        <v>1.1993000069571172E-2</v>
      </c>
      <c r="I42" s="40"/>
      <c r="O42" s="83">
        <v>1.0900000000000001</v>
      </c>
      <c r="P42" s="83">
        <f t="shared" ref="P42:P61" si="6">O42*$Q$4</f>
        <v>62.478800000000007</v>
      </c>
      <c r="Q42" s="2"/>
      <c r="T42" s="91" t="s">
        <v>113</v>
      </c>
      <c r="W42" s="133">
        <v>42724</v>
      </c>
      <c r="X42" s="10">
        <v>50.55</v>
      </c>
      <c r="Y42" s="10">
        <v>51.19</v>
      </c>
      <c r="Z42" s="10">
        <v>50.41</v>
      </c>
      <c r="AA42" s="10">
        <v>50.89</v>
      </c>
      <c r="AB42" s="95">
        <v>3698500</v>
      </c>
      <c r="AC42" s="10">
        <v>50.89</v>
      </c>
      <c r="AD42">
        <f t="shared" si="0"/>
        <v>0.78000000000000114</v>
      </c>
      <c r="AE42" s="138">
        <f t="shared" si="1"/>
        <v>1.0724925521350626E-2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1">
        <f t="shared" si="3"/>
        <v>-1.1184904125571167E-3</v>
      </c>
      <c r="I43" s="40"/>
      <c r="O43" s="83">
        <v>1.08</v>
      </c>
      <c r="P43" s="83">
        <f t="shared" si="6"/>
        <v>61.905600000000007</v>
      </c>
      <c r="Q43" s="2"/>
      <c r="T43" s="128" t="s">
        <v>98</v>
      </c>
      <c r="U43" s="129">
        <v>56.34</v>
      </c>
      <c r="W43" s="133">
        <v>42723</v>
      </c>
      <c r="X43" s="10">
        <v>50.26</v>
      </c>
      <c r="Y43" s="10">
        <v>50.53</v>
      </c>
      <c r="Z43" s="10">
        <v>49.72</v>
      </c>
      <c r="AA43" s="10">
        <v>50.35</v>
      </c>
      <c r="AB43" s="95">
        <v>3191700</v>
      </c>
      <c r="AC43" s="10">
        <v>50.35</v>
      </c>
      <c r="AD43">
        <f t="shared" si="0"/>
        <v>0.81000000000000227</v>
      </c>
      <c r="AE43" s="138">
        <f t="shared" si="1"/>
        <v>8.4117764870819123E-3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6"/>
        <v>61.332400000000007</v>
      </c>
      <c r="Q44" s="2"/>
      <c r="T44" s="93" t="s">
        <v>99</v>
      </c>
      <c r="U44" s="130">
        <v>56.12</v>
      </c>
      <c r="W44" s="133">
        <v>42720</v>
      </c>
      <c r="X44" s="10">
        <v>50.74</v>
      </c>
      <c r="Y44" s="10">
        <v>51.13</v>
      </c>
      <c r="Z44" s="10">
        <v>49.89</v>
      </c>
      <c r="AA44" s="10">
        <v>49.93</v>
      </c>
      <c r="AB44" s="95">
        <v>7358700</v>
      </c>
      <c r="AC44" s="10">
        <v>49.93</v>
      </c>
      <c r="AD44">
        <f t="shared" si="0"/>
        <v>1.240000000000002</v>
      </c>
      <c r="AE44" s="138">
        <f t="shared" si="1"/>
        <v>-1.3046056532911687E-2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60.7592</v>
      </c>
      <c r="Q45" s="2"/>
      <c r="T45" s="93" t="s">
        <v>100</v>
      </c>
      <c r="U45" s="130" t="s">
        <v>129</v>
      </c>
      <c r="W45" s="133">
        <v>42719</v>
      </c>
      <c r="X45" s="10">
        <v>49.43</v>
      </c>
      <c r="Y45" s="10">
        <v>51.31</v>
      </c>
      <c r="Z45" s="10">
        <v>49.4</v>
      </c>
      <c r="AA45" s="10">
        <v>50.59</v>
      </c>
      <c r="AB45" s="95">
        <v>8906800</v>
      </c>
      <c r="AC45" s="10">
        <v>50.59</v>
      </c>
      <c r="AD45">
        <f t="shared" si="0"/>
        <v>1.9100000000000037</v>
      </c>
      <c r="AE45" s="138">
        <f t="shared" si="1"/>
        <v>2.6582792207792361E-2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60.186</v>
      </c>
      <c r="Q46" s="2"/>
      <c r="T46" s="93" t="s">
        <v>101</v>
      </c>
      <c r="U46" s="130" t="s">
        <v>129</v>
      </c>
      <c r="W46" s="133">
        <v>42718</v>
      </c>
      <c r="X46" s="10">
        <v>49.5</v>
      </c>
      <c r="Y46" s="10">
        <v>50</v>
      </c>
      <c r="Z46" s="10">
        <v>48.9</v>
      </c>
      <c r="AA46" s="10">
        <v>49.28</v>
      </c>
      <c r="AB46" s="95">
        <v>5822600</v>
      </c>
      <c r="AC46" s="10">
        <v>49.28</v>
      </c>
      <c r="AD46">
        <f t="shared" si="0"/>
        <v>1.1000000000000014</v>
      </c>
      <c r="AE46" s="138">
        <f t="shared" si="1"/>
        <v>-5.4490413723510267E-3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6"/>
        <v>59.6128</v>
      </c>
      <c r="Q47" s="2"/>
      <c r="T47" s="93" t="s">
        <v>102</v>
      </c>
      <c r="U47" s="130">
        <v>62.2</v>
      </c>
      <c r="W47" s="133">
        <v>42717</v>
      </c>
      <c r="X47" s="10">
        <v>49.47</v>
      </c>
      <c r="Y47" s="10">
        <v>50.43</v>
      </c>
      <c r="Z47" s="10">
        <v>49.45</v>
      </c>
      <c r="AA47" s="10">
        <v>49.55</v>
      </c>
      <c r="AB47" s="95">
        <v>6552400</v>
      </c>
      <c r="AC47" s="10">
        <v>49.55</v>
      </c>
      <c r="AD47">
        <f t="shared" si="0"/>
        <v>0.97999999999999687</v>
      </c>
      <c r="AE47" s="138">
        <f t="shared" si="1"/>
        <v>3.6459388292484629E-3</v>
      </c>
    </row>
    <row r="48" spans="2:31" x14ac:dyDescent="0.25">
      <c r="O48" s="83">
        <v>1.03</v>
      </c>
      <c r="P48" s="83">
        <f t="shared" si="6"/>
        <v>59.0396</v>
      </c>
      <c r="Q48" s="2"/>
      <c r="T48" s="93" t="s">
        <v>103</v>
      </c>
      <c r="U48" s="130">
        <v>1.1593800000000001</v>
      </c>
      <c r="W48" s="133">
        <v>42716</v>
      </c>
      <c r="X48" s="10">
        <v>49.36</v>
      </c>
      <c r="Y48" s="10">
        <v>49.69</v>
      </c>
      <c r="Z48" s="10">
        <v>48.92</v>
      </c>
      <c r="AA48" s="10">
        <v>49.37</v>
      </c>
      <c r="AB48" s="95">
        <v>8756200</v>
      </c>
      <c r="AC48" s="10">
        <v>49.37</v>
      </c>
      <c r="AD48">
        <f t="shared" si="0"/>
        <v>0.76999999999999602</v>
      </c>
      <c r="AE48" s="138">
        <f t="shared" si="1"/>
        <v>-8.4354288009640399E-3</v>
      </c>
    </row>
    <row r="49" spans="1:31" x14ac:dyDescent="0.25">
      <c r="O49" s="83">
        <v>1.02</v>
      </c>
      <c r="P49" s="83">
        <f t="shared" si="6"/>
        <v>58.4664</v>
      </c>
      <c r="Q49" s="2"/>
      <c r="T49" s="93" t="s">
        <v>104</v>
      </c>
      <c r="U49" s="130" t="s">
        <v>431</v>
      </c>
      <c r="W49" s="133">
        <v>42713</v>
      </c>
      <c r="X49" s="10">
        <v>49.89</v>
      </c>
      <c r="Y49" s="10">
        <v>50.68</v>
      </c>
      <c r="Z49" s="10">
        <v>49.22</v>
      </c>
      <c r="AA49" s="10">
        <v>49.79</v>
      </c>
      <c r="AB49" s="95">
        <v>6676600</v>
      </c>
      <c r="AC49" s="10">
        <v>49.79</v>
      </c>
      <c r="AD49">
        <f t="shared" si="0"/>
        <v>1.4600000000000009</v>
      </c>
      <c r="AE49" s="138">
        <f t="shared" si="1"/>
        <v>3.8306451612901693E-3</v>
      </c>
    </row>
    <row r="50" spans="1:31" x14ac:dyDescent="0.25">
      <c r="O50" s="83">
        <v>1.01</v>
      </c>
      <c r="P50" s="83">
        <f t="shared" si="6"/>
        <v>57.8932</v>
      </c>
      <c r="Q50" s="2"/>
      <c r="T50" s="93"/>
      <c r="U50" s="130"/>
      <c r="W50" s="133">
        <v>42712</v>
      </c>
      <c r="X50" s="10">
        <v>49.98</v>
      </c>
      <c r="Y50" s="10">
        <v>49.98</v>
      </c>
      <c r="Z50" s="10">
        <v>49.24</v>
      </c>
      <c r="AA50" s="10">
        <v>49.6</v>
      </c>
      <c r="AB50" s="95">
        <v>6641500</v>
      </c>
      <c r="AC50" s="10">
        <v>49.6</v>
      </c>
      <c r="AD50">
        <f t="shared" si="0"/>
        <v>0.73999999999999488</v>
      </c>
      <c r="AE50" s="138">
        <f t="shared" si="1"/>
        <v>-5.015045135406182E-3</v>
      </c>
    </row>
    <row r="51" spans="1:31" x14ac:dyDescent="0.25">
      <c r="O51" s="83">
        <v>1</v>
      </c>
      <c r="P51" s="83">
        <f t="shared" si="6"/>
        <v>57.32</v>
      </c>
      <c r="Q51" s="2"/>
      <c r="T51" s="93" t="s">
        <v>105</v>
      </c>
      <c r="U51" s="130" t="s">
        <v>563</v>
      </c>
      <c r="W51" s="133">
        <v>42711</v>
      </c>
      <c r="X51" s="10">
        <v>47.71</v>
      </c>
      <c r="Y51" s="10">
        <v>49.88</v>
      </c>
      <c r="Z51" s="10">
        <v>47.4</v>
      </c>
      <c r="AA51" s="10">
        <v>49.85</v>
      </c>
      <c r="AB51" s="95">
        <v>7534300</v>
      </c>
      <c r="AC51" s="10">
        <v>49.85</v>
      </c>
      <c r="AD51">
        <f t="shared" si="0"/>
        <v>2.480000000000004</v>
      </c>
      <c r="AE51" s="138">
        <f t="shared" si="1"/>
        <v>4.5511744966443057E-2</v>
      </c>
    </row>
    <row r="52" spans="1:31" x14ac:dyDescent="0.25">
      <c r="O52" s="83">
        <v>0.99</v>
      </c>
      <c r="P52" s="83">
        <f t="shared" si="6"/>
        <v>56.7468</v>
      </c>
      <c r="Q52" s="2"/>
      <c r="T52" s="93" t="s">
        <v>106</v>
      </c>
      <c r="U52" s="130" t="s">
        <v>564</v>
      </c>
      <c r="W52" s="133">
        <v>42710</v>
      </c>
      <c r="X52" s="10">
        <v>47.39</v>
      </c>
      <c r="Y52" s="10">
        <v>47.9</v>
      </c>
      <c r="Z52" s="10">
        <v>47.16</v>
      </c>
      <c r="AA52" s="10">
        <v>47.68</v>
      </c>
      <c r="AB52" s="95">
        <v>4548300</v>
      </c>
      <c r="AC52" s="10">
        <v>47.68</v>
      </c>
      <c r="AD52">
        <f t="shared" si="0"/>
        <v>0.74000000000000199</v>
      </c>
      <c r="AE52" s="138" t="e">
        <f t="shared" si="1"/>
        <v>#DIV/0!</v>
      </c>
    </row>
    <row r="53" spans="1:31" x14ac:dyDescent="0.25">
      <c r="O53" s="83">
        <v>0.98</v>
      </c>
      <c r="P53" s="83">
        <f t="shared" si="6"/>
        <v>56.1736</v>
      </c>
      <c r="Q53" s="2"/>
      <c r="T53" s="93" t="s">
        <v>107</v>
      </c>
      <c r="U53" s="131">
        <v>6077210</v>
      </c>
      <c r="W53" s="133">
        <v>42710</v>
      </c>
      <c r="X53" s="10" t="s">
        <v>336</v>
      </c>
      <c r="Y53" s="10"/>
      <c r="Z53" s="10"/>
      <c r="AA53" s="10"/>
      <c r="AB53" s="95"/>
      <c r="AC53" s="10"/>
      <c r="AD53">
        <f t="shared" si="0"/>
        <v>0</v>
      </c>
      <c r="AE53" s="138">
        <f t="shared" si="1"/>
        <v>-1</v>
      </c>
    </row>
    <row r="54" spans="1:31" x14ac:dyDescent="0.25">
      <c r="O54" s="83">
        <v>0.97</v>
      </c>
      <c r="P54" s="83">
        <f t="shared" si="6"/>
        <v>55.6004</v>
      </c>
      <c r="T54" s="93" t="s">
        <v>110</v>
      </c>
      <c r="U54" s="131">
        <v>5496070</v>
      </c>
      <c r="W54" s="133">
        <v>42709</v>
      </c>
      <c r="X54" s="10">
        <v>48.08</v>
      </c>
      <c r="Y54" s="10">
        <v>48.46</v>
      </c>
      <c r="Z54" s="10">
        <v>47.04</v>
      </c>
      <c r="AA54" s="10">
        <v>47.07</v>
      </c>
      <c r="AB54" s="95">
        <v>4734200</v>
      </c>
      <c r="AC54" s="10">
        <v>46.97</v>
      </c>
      <c r="AD54">
        <f t="shared" si="0"/>
        <v>1.4200000000000017</v>
      </c>
      <c r="AE54" s="138">
        <f t="shared" si="1"/>
        <v>-1.7569546120058677E-2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6"/>
        <v>55.027200000000001</v>
      </c>
      <c r="T55" s="93" t="s">
        <v>108</v>
      </c>
      <c r="U55" s="130" t="s">
        <v>565</v>
      </c>
      <c r="W55" s="133">
        <v>42706</v>
      </c>
      <c r="X55" s="10">
        <v>47.37</v>
      </c>
      <c r="Y55" s="10">
        <v>48.24</v>
      </c>
      <c r="Z55" s="10">
        <v>47.3</v>
      </c>
      <c r="AA55" s="10">
        <v>47.91</v>
      </c>
      <c r="AB55" s="95">
        <v>4843600</v>
      </c>
      <c r="AC55" s="10">
        <v>47.81</v>
      </c>
      <c r="AD55">
        <f t="shared" si="0"/>
        <v>0.94000000000000483</v>
      </c>
      <c r="AE55" s="138">
        <f t="shared" si="1"/>
        <v>1.7883755588673722E-2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6"/>
        <v>54.454000000000001</v>
      </c>
      <c r="T56" s="93" t="s">
        <v>111</v>
      </c>
      <c r="U56" s="130">
        <v>16.16</v>
      </c>
      <c r="W56" s="133">
        <v>42705</v>
      </c>
      <c r="X56" s="10">
        <v>46.36</v>
      </c>
      <c r="Y56" s="10">
        <v>47.44</v>
      </c>
      <c r="Z56" s="10">
        <v>46.19</v>
      </c>
      <c r="AA56" s="10">
        <v>47.07</v>
      </c>
      <c r="AB56" s="95">
        <v>5594800</v>
      </c>
      <c r="AC56" s="10">
        <v>46.97</v>
      </c>
      <c r="AD56">
        <f t="shared" si="0"/>
        <v>1.25</v>
      </c>
      <c r="AE56" s="138">
        <f t="shared" si="1"/>
        <v>9.890346162115593E-3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6"/>
        <v>53.880800000000001</v>
      </c>
      <c r="T57" s="93" t="s">
        <v>112</v>
      </c>
      <c r="U57" s="130">
        <v>3.55</v>
      </c>
      <c r="W57" s="133">
        <v>42704</v>
      </c>
      <c r="X57" s="10">
        <v>46.1</v>
      </c>
      <c r="Y57" s="10">
        <v>47.33</v>
      </c>
      <c r="Z57" s="10">
        <v>44.7</v>
      </c>
      <c r="AA57" s="10">
        <v>46.61</v>
      </c>
      <c r="AB57" s="95">
        <v>6640900</v>
      </c>
      <c r="AC57" s="10">
        <v>46.51</v>
      </c>
      <c r="AD57">
        <f t="shared" si="0"/>
        <v>2.6299999999999955</v>
      </c>
      <c r="AE57" s="138">
        <f t="shared" si="1"/>
        <v>-1.3364446330080715E-2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6"/>
        <v>53.307600000000001</v>
      </c>
      <c r="T58" s="93" t="s">
        <v>109</v>
      </c>
      <c r="U58" s="130" t="s">
        <v>566</v>
      </c>
      <c r="W58" s="133">
        <v>42703</v>
      </c>
      <c r="X58" s="10">
        <v>47.56</v>
      </c>
      <c r="Y58" s="10">
        <v>47.83</v>
      </c>
      <c r="Z58" s="10">
        <v>47.21</v>
      </c>
      <c r="AA58" s="10">
        <v>47.24</v>
      </c>
      <c r="AB58" s="95">
        <v>4453400</v>
      </c>
      <c r="AC58" s="10">
        <v>47.14</v>
      </c>
      <c r="AD58">
        <f t="shared" si="0"/>
        <v>0.61999999999999744</v>
      </c>
      <c r="AE58" s="138">
        <f t="shared" si="1"/>
        <v>-5.9046815689582921E-3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>C59*D59+E59</f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6"/>
        <v>52.734400000000001</v>
      </c>
      <c r="W59" s="133">
        <v>42702</v>
      </c>
      <c r="X59" s="10">
        <v>47.41</v>
      </c>
      <c r="Y59" s="10">
        <v>47.77</v>
      </c>
      <c r="Z59" s="10">
        <v>47.15</v>
      </c>
      <c r="AA59" s="10">
        <v>47.52</v>
      </c>
      <c r="AB59" s="95">
        <v>4230900</v>
      </c>
      <c r="AC59" s="10">
        <v>47.42</v>
      </c>
      <c r="AD59">
        <f t="shared" si="0"/>
        <v>0.62000000000000455</v>
      </c>
      <c r="AE59" s="138">
        <f t="shared" si="1"/>
        <v>1.4783526927137913E-3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>C60*D60+E60</f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6"/>
        <v>52.161200000000001</v>
      </c>
      <c r="W60" s="133">
        <v>42699</v>
      </c>
      <c r="X60" s="10">
        <v>47.31</v>
      </c>
      <c r="Y60" s="10">
        <v>47.91</v>
      </c>
      <c r="Z60" s="10">
        <v>47.23</v>
      </c>
      <c r="AA60" s="10">
        <v>47.45</v>
      </c>
      <c r="AB60" s="95">
        <v>2499100</v>
      </c>
      <c r="AC60" s="10">
        <v>47.35</v>
      </c>
      <c r="AD60">
        <f t="shared" si="0"/>
        <v>0.67999999999999972</v>
      </c>
      <c r="AE60" s="138">
        <f t="shared" si="1"/>
        <v>1.6924053310767295E-3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>C61*D61+E61</f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6"/>
        <v>51.588000000000001</v>
      </c>
      <c r="W61" s="133">
        <v>42697</v>
      </c>
      <c r="X61" s="10">
        <v>46.99</v>
      </c>
      <c r="Y61" s="10">
        <v>47.46</v>
      </c>
      <c r="Z61" s="10">
        <v>46.13</v>
      </c>
      <c r="AA61" s="10">
        <v>47.37</v>
      </c>
      <c r="AB61" s="95">
        <v>5316200</v>
      </c>
      <c r="AC61" s="10">
        <v>47.27</v>
      </c>
      <c r="AD61">
        <f t="shared" si="0"/>
        <v>1.3299999999999983</v>
      </c>
      <c r="AE61" s="138">
        <f t="shared" si="1"/>
        <v>5.7446808510639435E-3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42696</v>
      </c>
      <c r="X62" s="10">
        <v>47.69</v>
      </c>
      <c r="Y62" s="10">
        <v>47.99</v>
      </c>
      <c r="Z62" s="10">
        <v>46.75</v>
      </c>
      <c r="AA62" s="10">
        <v>47.1</v>
      </c>
      <c r="AB62" s="95">
        <v>7401300</v>
      </c>
      <c r="AC62" s="10">
        <v>47</v>
      </c>
      <c r="AD62">
        <f t="shared" si="0"/>
        <v>1.240000000000002</v>
      </c>
      <c r="AE62" s="138">
        <f t="shared" si="1"/>
        <v>-5.5014811680067499E-3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42695</v>
      </c>
      <c r="X63" s="10">
        <v>47.08</v>
      </c>
      <c r="Y63" s="10">
        <v>47.68</v>
      </c>
      <c r="Z63" s="10">
        <v>46.98</v>
      </c>
      <c r="AA63" s="10">
        <v>47.36</v>
      </c>
      <c r="AB63" s="95">
        <v>6760700</v>
      </c>
      <c r="AC63" s="10">
        <v>47.26</v>
      </c>
      <c r="AD63">
        <f t="shared" si="0"/>
        <v>0.70000000000000284</v>
      </c>
      <c r="AE63" s="138">
        <f t="shared" si="1"/>
        <v>6.3884156729130392E-3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42692</v>
      </c>
      <c r="X64" s="10">
        <v>46.91</v>
      </c>
      <c r="Y64" s="10">
        <v>47.25</v>
      </c>
      <c r="Z64" s="10">
        <v>46.68</v>
      </c>
      <c r="AA64" s="10">
        <v>47.06</v>
      </c>
      <c r="AB64" s="95">
        <v>6783000</v>
      </c>
      <c r="AC64" s="10">
        <v>46.96</v>
      </c>
      <c r="AD64">
        <f t="shared" si="0"/>
        <v>0.57000000000000028</v>
      </c>
      <c r="AE64" s="138">
        <f t="shared" si="1"/>
        <v>7.9416183730414147E-3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42691</v>
      </c>
      <c r="X65" s="10">
        <v>45.69</v>
      </c>
      <c r="Y65" s="10">
        <v>46.74</v>
      </c>
      <c r="Z65" s="10">
        <v>45.35</v>
      </c>
      <c r="AA65" s="10">
        <v>46.69</v>
      </c>
      <c r="AB65" s="95">
        <v>5915500</v>
      </c>
      <c r="AC65" s="10">
        <v>46.59</v>
      </c>
      <c r="AD65">
        <f t="shared" si="0"/>
        <v>1.3900000000000006</v>
      </c>
      <c r="AE65" s="138">
        <f t="shared" si="1"/>
        <v>1.8360655737704956E-2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42690</v>
      </c>
      <c r="X66" s="10">
        <v>46.04</v>
      </c>
      <c r="Y66" s="10">
        <v>46.34</v>
      </c>
      <c r="Z66" s="10">
        <v>45.45</v>
      </c>
      <c r="AA66" s="10">
        <v>45.85</v>
      </c>
      <c r="AB66" s="95">
        <v>6502600</v>
      </c>
      <c r="AC66" s="10">
        <v>45.75</v>
      </c>
      <c r="AD66">
        <f t="shared" si="0"/>
        <v>0.89000000000000057</v>
      </c>
      <c r="AE66" s="138">
        <f t="shared" si="1"/>
        <v>-8.6673889490790357E-3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42689</v>
      </c>
      <c r="X67" s="10">
        <v>46.55</v>
      </c>
      <c r="Y67" s="10">
        <v>47.3</v>
      </c>
      <c r="Z67" s="10">
        <v>45.68</v>
      </c>
      <c r="AA67" s="10">
        <v>46.25</v>
      </c>
      <c r="AB67" s="95">
        <v>9921400</v>
      </c>
      <c r="AC67" s="10">
        <v>46.15</v>
      </c>
      <c r="AD67">
        <f t="shared" si="0"/>
        <v>1.6199999999999974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42688</v>
      </c>
      <c r="X68" s="10">
        <v>43.9</v>
      </c>
      <c r="Y68" s="10">
        <v>45.45</v>
      </c>
      <c r="Z68" s="10">
        <v>43.88</v>
      </c>
      <c r="AA68" s="10">
        <v>45.35</v>
      </c>
      <c r="AB68" s="95">
        <v>11144700</v>
      </c>
      <c r="AC68" s="10">
        <v>45.25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5" priority="15">
      <formula>F39&gt;0</formula>
    </cfRule>
    <cfRule type="expression" dxfId="924" priority="16">
      <formula>F39&lt;0</formula>
    </cfRule>
  </conditionalFormatting>
  <conditionalFormatting sqref="Q7">
    <cfRule type="expression" dxfId="923" priority="13">
      <formula>Q7&gt;0</formula>
    </cfRule>
    <cfRule type="expression" dxfId="922" priority="14">
      <formula>Q7&lt;0</formula>
    </cfRule>
  </conditionalFormatting>
  <conditionalFormatting sqref="Q8">
    <cfRule type="expression" dxfId="921" priority="11">
      <formula>Q8&gt;0</formula>
    </cfRule>
    <cfRule type="expression" dxfId="920" priority="12">
      <formula>Q8&lt;0</formula>
    </cfRule>
  </conditionalFormatting>
  <conditionalFormatting sqref="F25:F38">
    <cfRule type="expression" dxfId="919" priority="9">
      <formula>F25&gt;0</formula>
    </cfRule>
    <cfRule type="expression" dxfId="918" priority="10">
      <formula>F25&lt;0</formula>
    </cfRule>
  </conditionalFormatting>
  <conditionalFormatting sqref="H25:H38">
    <cfRule type="expression" dxfId="917" priority="7">
      <formula>H25&gt;0</formula>
    </cfRule>
    <cfRule type="expression" dxfId="9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5" priority="3">
      <formula>M55&gt;0</formula>
    </cfRule>
    <cfRule type="expression" dxfId="914" priority="4">
      <formula>M55&lt;0</formula>
    </cfRule>
  </conditionalFormatting>
  <conditionalFormatting sqref="Q10">
    <cfRule type="expression" dxfId="913" priority="1">
      <formula>Q10&gt;0</formula>
    </cfRule>
    <cfRule type="expression" dxfId="9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342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42783</v>
      </c>
      <c r="X2" s="9">
        <v>35.53</v>
      </c>
      <c r="Y2" s="9">
        <v>35.770000000000003</v>
      </c>
      <c r="Z2" s="9">
        <v>35.380000000000003</v>
      </c>
      <c r="AA2" s="9">
        <v>35.4</v>
      </c>
      <c r="AB2" s="104">
        <v>1090200</v>
      </c>
      <c r="AC2" s="9">
        <v>35.4</v>
      </c>
      <c r="AD2" s="40">
        <f>Y2-Z2</f>
        <v>0.39000000000000057</v>
      </c>
      <c r="AE2" s="162">
        <f>AC2/AC3-1</f>
        <v>-1.4104372355431272E-3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35.4</v>
      </c>
      <c r="T3" s="1"/>
      <c r="W3" s="110">
        <v>42782</v>
      </c>
      <c r="X3" s="9">
        <v>35.36</v>
      </c>
      <c r="Y3" s="9">
        <v>35.5</v>
      </c>
      <c r="Z3" s="9">
        <v>35.14</v>
      </c>
      <c r="AA3" s="9">
        <v>35.450000000000003</v>
      </c>
      <c r="AB3" s="104">
        <v>980300</v>
      </c>
      <c r="AC3" s="9">
        <v>35.450000000000003</v>
      </c>
      <c r="AD3" s="40">
        <f t="shared" ref="AD3:AD66" si="0">Y3-Z3</f>
        <v>0.35999999999999943</v>
      </c>
      <c r="AE3" s="162">
        <f t="shared" ref="AE3:AE66" si="1">AC3/AC4-1</f>
        <v>-2.8200789622101485E-4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35.4</v>
      </c>
      <c r="R4" s="502">
        <v>-1.4E-3</v>
      </c>
      <c r="T4" s="163"/>
      <c r="W4" s="110">
        <v>42781</v>
      </c>
      <c r="X4" s="9">
        <v>34.799999999999997</v>
      </c>
      <c r="Y4" s="9">
        <v>35.5</v>
      </c>
      <c r="Z4" s="9">
        <v>34.78</v>
      </c>
      <c r="AA4" s="9">
        <v>35.46</v>
      </c>
      <c r="AB4" s="104">
        <v>1306900</v>
      </c>
      <c r="AC4" s="9">
        <v>35.46</v>
      </c>
      <c r="AD4" s="40">
        <f t="shared" si="0"/>
        <v>0.71999999999999886</v>
      </c>
      <c r="AE4" s="162">
        <f t="shared" si="1"/>
        <v>1.0544314619549633E-2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42780</v>
      </c>
      <c r="X5" s="9">
        <v>35.11</v>
      </c>
      <c r="Y5" s="9">
        <v>35.15</v>
      </c>
      <c r="Z5" s="9">
        <v>34.840000000000003</v>
      </c>
      <c r="AA5" s="9">
        <v>35.090000000000003</v>
      </c>
      <c r="AB5" s="104">
        <v>853100</v>
      </c>
      <c r="AC5" s="9">
        <v>35.090000000000003</v>
      </c>
      <c r="AD5" s="40">
        <f t="shared" si="0"/>
        <v>0.30999999999999517</v>
      </c>
      <c r="AE5" s="162">
        <f t="shared" si="1"/>
        <v>-3.1249999999999334E-3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42779</v>
      </c>
      <c r="X6" s="9">
        <v>35.229999999999997</v>
      </c>
      <c r="Y6" s="9">
        <v>35.42</v>
      </c>
      <c r="Z6" s="9">
        <v>35.090000000000003</v>
      </c>
      <c r="AA6" s="9">
        <v>35.200000000000003</v>
      </c>
      <c r="AB6" s="104">
        <v>731100</v>
      </c>
      <c r="AC6" s="9">
        <v>35.200000000000003</v>
      </c>
      <c r="AD6" s="40">
        <f t="shared" si="0"/>
        <v>0.32999999999999829</v>
      </c>
      <c r="AE6" s="162">
        <f t="shared" si="1"/>
        <v>4.8529831572938775E-3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42776</v>
      </c>
      <c r="X7" s="9">
        <v>35.01</v>
      </c>
      <c r="Y7" s="9">
        <v>35.11</v>
      </c>
      <c r="Z7" s="9">
        <v>34.86</v>
      </c>
      <c r="AA7" s="9">
        <v>35.03</v>
      </c>
      <c r="AB7" s="104">
        <v>2010700</v>
      </c>
      <c r="AC7" s="9">
        <v>35.03</v>
      </c>
      <c r="AD7" s="40">
        <f t="shared" si="0"/>
        <v>0.25</v>
      </c>
      <c r="AE7" s="162">
        <f t="shared" si="1"/>
        <v>-3.6973833902160802E-3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183</v>
      </c>
      <c r="P8" s="34"/>
      <c r="Q8" s="2">
        <f>K18+M18-F18+Q2*Q4</f>
        <v>0</v>
      </c>
      <c r="W8" s="110">
        <v>42775</v>
      </c>
      <c r="X8" s="9">
        <v>35.65</v>
      </c>
      <c r="Y8" s="9">
        <v>35.700000000000003</v>
      </c>
      <c r="Z8" s="9">
        <v>35.06</v>
      </c>
      <c r="AA8" s="9">
        <v>35.159999999999997</v>
      </c>
      <c r="AB8" s="104">
        <v>1702500</v>
      </c>
      <c r="AC8" s="9">
        <v>35.159999999999997</v>
      </c>
      <c r="AD8" s="40">
        <f t="shared" si="0"/>
        <v>0.64000000000000057</v>
      </c>
      <c r="AE8" s="162">
        <f t="shared" si="1"/>
        <v>-1.3744740532959376E-2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213</v>
      </c>
      <c r="Q9" s="138">
        <f>IF(Q2=0, 0, Q8/Q6)</f>
        <v>0</v>
      </c>
      <c r="W9" s="110">
        <v>42774</v>
      </c>
      <c r="X9" s="9">
        <v>35.270000000000003</v>
      </c>
      <c r="Y9" s="9">
        <v>35.700000000000003</v>
      </c>
      <c r="Z9" s="9">
        <v>35.22</v>
      </c>
      <c r="AA9" s="9">
        <v>35.65</v>
      </c>
      <c r="AB9" s="104">
        <v>1808600</v>
      </c>
      <c r="AC9" s="9">
        <v>35.65</v>
      </c>
      <c r="AD9" s="40">
        <f t="shared" si="0"/>
        <v>0.48000000000000398</v>
      </c>
      <c r="AE9" s="162">
        <f t="shared" si="1"/>
        <v>9.0574582507783052E-3</v>
      </c>
    </row>
    <row r="10" spans="1:31" x14ac:dyDescent="0.25">
      <c r="O10" s="11" t="s">
        <v>212</v>
      </c>
      <c r="P10" s="34"/>
      <c r="Q10" s="2">
        <f>M41</f>
        <v>264.92000000000007</v>
      </c>
      <c r="W10" s="110">
        <v>42773</v>
      </c>
      <c r="X10" s="9">
        <v>34.96</v>
      </c>
      <c r="Y10" s="9">
        <v>35.39</v>
      </c>
      <c r="Z10" s="9">
        <v>34.96</v>
      </c>
      <c r="AA10" s="9">
        <v>35.33</v>
      </c>
      <c r="AB10" s="104">
        <v>2441100</v>
      </c>
      <c r="AC10" s="9">
        <v>35.33</v>
      </c>
      <c r="AD10" s="40">
        <f t="shared" si="0"/>
        <v>0.42999999999999972</v>
      </c>
      <c r="AE10" s="162">
        <f t="shared" si="1"/>
        <v>5.9794988610477606E-3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42772</v>
      </c>
      <c r="X11" s="9">
        <v>34.79</v>
      </c>
      <c r="Y11" s="9">
        <v>35.21</v>
      </c>
      <c r="Z11" s="9">
        <v>34.71</v>
      </c>
      <c r="AA11" s="9">
        <v>35.119999999999997</v>
      </c>
      <c r="AB11" s="104">
        <v>888300</v>
      </c>
      <c r="AC11" s="9">
        <v>35.119999999999997</v>
      </c>
      <c r="AD11" s="40">
        <f t="shared" si="0"/>
        <v>0.5</v>
      </c>
      <c r="AE11" s="162">
        <f t="shared" si="1"/>
        <v>8.3261556129772263E-3</v>
      </c>
    </row>
    <row r="12" spans="1:31" x14ac:dyDescent="0.25">
      <c r="W12" s="110">
        <v>42769</v>
      </c>
      <c r="X12" s="9">
        <v>35.03</v>
      </c>
      <c r="Y12" s="9">
        <v>35.1</v>
      </c>
      <c r="Z12" s="9">
        <v>34.79</v>
      </c>
      <c r="AA12" s="9">
        <v>34.83</v>
      </c>
      <c r="AB12" s="104">
        <v>616800</v>
      </c>
      <c r="AC12" s="9">
        <v>34.83</v>
      </c>
      <c r="AD12" s="40">
        <f t="shared" si="0"/>
        <v>0.31000000000000227</v>
      </c>
      <c r="AE12" s="162">
        <f t="shared" si="1"/>
        <v>-3.4334763948499214E-3</v>
      </c>
    </row>
    <row r="13" spans="1:31" x14ac:dyDescent="0.25">
      <c r="W13" s="110">
        <v>42768</v>
      </c>
      <c r="X13" s="9">
        <v>34.75</v>
      </c>
      <c r="Y13" s="9">
        <v>35.11</v>
      </c>
      <c r="Z13" s="9">
        <v>34.67</v>
      </c>
      <c r="AA13" s="9">
        <v>34.950000000000003</v>
      </c>
      <c r="AB13" s="104">
        <v>1082700</v>
      </c>
      <c r="AC13" s="9">
        <v>34.950000000000003</v>
      </c>
      <c r="AD13" s="40">
        <f t="shared" si="0"/>
        <v>0.43999999999999773</v>
      </c>
      <c r="AE13" s="162">
        <f t="shared" si="1"/>
        <v>6.044905008635526E-3</v>
      </c>
    </row>
    <row r="14" spans="1:31" x14ac:dyDescent="0.25">
      <c r="W14" s="110">
        <v>42767</v>
      </c>
      <c r="X14" s="9">
        <v>34.590000000000003</v>
      </c>
      <c r="Y14" s="9">
        <v>34.93</v>
      </c>
      <c r="Z14" s="9">
        <v>34.28</v>
      </c>
      <c r="AA14" s="9">
        <v>34.74</v>
      </c>
      <c r="AB14" s="104">
        <v>1052200</v>
      </c>
      <c r="AC14" s="9">
        <v>34.74</v>
      </c>
      <c r="AD14" s="40">
        <f t="shared" si="0"/>
        <v>0.64999999999999858</v>
      </c>
      <c r="AE14" s="162">
        <f t="shared" si="1"/>
        <v>6.0816681146829144E-3</v>
      </c>
    </row>
    <row r="15" spans="1:31" x14ac:dyDescent="0.25">
      <c r="W15" s="110">
        <v>42766</v>
      </c>
      <c r="X15" s="9">
        <v>34.520000000000003</v>
      </c>
      <c r="Y15" s="9">
        <v>34.65</v>
      </c>
      <c r="Z15" s="9">
        <v>34.130000000000003</v>
      </c>
      <c r="AA15" s="9">
        <v>34.53</v>
      </c>
      <c r="AB15" s="104">
        <v>1470300</v>
      </c>
      <c r="AC15" s="9">
        <v>34.53</v>
      </c>
      <c r="AD15" s="40">
        <f t="shared" si="0"/>
        <v>0.51999999999999602</v>
      </c>
      <c r="AE15" s="162">
        <f t="shared" si="1"/>
        <v>1.1719894520949348E-2</v>
      </c>
    </row>
    <row r="16" spans="1:31" x14ac:dyDescent="0.25">
      <c r="W16" s="110">
        <v>42765</v>
      </c>
      <c r="X16" s="9">
        <v>34.1</v>
      </c>
      <c r="Y16" s="9">
        <v>34.270000000000003</v>
      </c>
      <c r="Z16" s="9">
        <v>33.89</v>
      </c>
      <c r="AA16" s="9">
        <v>34.130000000000003</v>
      </c>
      <c r="AB16" s="104">
        <v>1123400</v>
      </c>
      <c r="AC16" s="9">
        <v>34.130000000000003</v>
      </c>
      <c r="AD16" s="40">
        <f t="shared" si="0"/>
        <v>0.38000000000000256</v>
      </c>
      <c r="AE16" s="162">
        <f t="shared" si="1"/>
        <v>-5.8258083309057351E-3</v>
      </c>
    </row>
    <row r="17" spans="1:31" x14ac:dyDescent="0.25">
      <c r="H17" s="72"/>
      <c r="W17" s="110">
        <v>42762</v>
      </c>
      <c r="X17" s="9">
        <v>34.57</v>
      </c>
      <c r="Y17" s="9">
        <v>34.69</v>
      </c>
      <c r="Z17" s="9">
        <v>34.28</v>
      </c>
      <c r="AA17" s="9">
        <v>34.33</v>
      </c>
      <c r="AB17" s="104">
        <v>921700</v>
      </c>
      <c r="AC17" s="9">
        <v>34.33</v>
      </c>
      <c r="AD17" s="40">
        <f t="shared" si="0"/>
        <v>0.40999999999999659</v>
      </c>
      <c r="AE17" s="162">
        <f t="shared" si="1"/>
        <v>-2.9044437990125571E-3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42761</v>
      </c>
      <c r="X18" s="9">
        <v>34.770000000000003</v>
      </c>
      <c r="Y18" s="9">
        <v>34.950000000000003</v>
      </c>
      <c r="Z18" s="9">
        <v>34.39</v>
      </c>
      <c r="AA18" s="9">
        <v>34.43</v>
      </c>
      <c r="AB18" s="104">
        <v>1378000</v>
      </c>
      <c r="AC18" s="9">
        <v>34.43</v>
      </c>
      <c r="AD18" s="40">
        <f t="shared" si="0"/>
        <v>0.56000000000000227</v>
      </c>
      <c r="AE18" s="162">
        <f t="shared" si="1"/>
        <v>-1.0916403332375868E-2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42760</v>
      </c>
      <c r="X19" s="9">
        <v>34.58</v>
      </c>
      <c r="Y19" s="9">
        <v>34.880000000000003</v>
      </c>
      <c r="Z19" s="9">
        <v>34.5</v>
      </c>
      <c r="AA19" s="9">
        <v>34.81</v>
      </c>
      <c r="AB19" s="104">
        <v>2817300</v>
      </c>
      <c r="AC19" s="9">
        <v>34.81</v>
      </c>
      <c r="AD19" s="40">
        <f t="shared" si="0"/>
        <v>0.38000000000000256</v>
      </c>
      <c r="AE19" s="162">
        <f t="shared" si="1"/>
        <v>7.5253256150507042E-3</v>
      </c>
    </row>
    <row r="20" spans="1:31" x14ac:dyDescent="0.25">
      <c r="W20" s="110">
        <v>42759</v>
      </c>
      <c r="X20" s="9">
        <v>34.36</v>
      </c>
      <c r="Y20" s="9">
        <v>35.06</v>
      </c>
      <c r="Z20" s="9">
        <v>34.229999999999997</v>
      </c>
      <c r="AA20" s="9">
        <v>34.549999999999997</v>
      </c>
      <c r="AB20" s="104">
        <v>2927000</v>
      </c>
      <c r="AC20" s="9">
        <v>34.549999999999997</v>
      </c>
      <c r="AD20" s="40">
        <f t="shared" si="0"/>
        <v>0.8300000000000054</v>
      </c>
      <c r="AE20" s="162">
        <f t="shared" si="1"/>
        <v>8.7591240875910525E-3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42758</v>
      </c>
      <c r="X21" s="9">
        <v>34.03</v>
      </c>
      <c r="Y21" s="9">
        <v>34.270000000000003</v>
      </c>
      <c r="Z21" s="9">
        <v>33.92</v>
      </c>
      <c r="AA21" s="9">
        <v>34.25</v>
      </c>
      <c r="AB21" s="104">
        <v>1454400</v>
      </c>
      <c r="AC21" s="9">
        <v>34.25</v>
      </c>
      <c r="AD21" s="40">
        <f t="shared" si="0"/>
        <v>0.35000000000000142</v>
      </c>
      <c r="AE21" s="162">
        <f t="shared" si="1"/>
        <v>6.4648839259475732E-3</v>
      </c>
    </row>
    <row r="22" spans="1:31" x14ac:dyDescent="0.25">
      <c r="A22" t="s">
        <v>403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42755</v>
      </c>
      <c r="X22" s="9">
        <v>34.01</v>
      </c>
      <c r="Y22" s="9">
        <v>34.11</v>
      </c>
      <c r="Z22" s="9">
        <v>33.69</v>
      </c>
      <c r="AA22" s="9">
        <v>34.03</v>
      </c>
      <c r="AB22" s="104">
        <v>2005100</v>
      </c>
      <c r="AC22" s="9">
        <v>34.03</v>
      </c>
      <c r="AD22" s="40">
        <f t="shared" si="0"/>
        <v>0.42000000000000171</v>
      </c>
      <c r="AE22" s="162">
        <f t="shared" si="1"/>
        <v>5.0206733608979537E-3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42754</v>
      </c>
      <c r="X23" s="9">
        <v>33.130000000000003</v>
      </c>
      <c r="Y23" s="9">
        <v>33.94</v>
      </c>
      <c r="Z23" s="9">
        <v>33.090000000000003</v>
      </c>
      <c r="AA23" s="9">
        <v>33.86</v>
      </c>
      <c r="AB23" s="104">
        <v>5042600</v>
      </c>
      <c r="AC23" s="9">
        <v>33.86</v>
      </c>
      <c r="AD23" s="40">
        <f t="shared" si="0"/>
        <v>0.84999999999999432</v>
      </c>
      <c r="AE23" s="162">
        <f t="shared" si="1"/>
        <v>2.668283808368721E-2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42753</v>
      </c>
      <c r="X24" s="9">
        <v>32.520000000000003</v>
      </c>
      <c r="Y24" s="9">
        <v>33.020000000000003</v>
      </c>
      <c r="Z24" s="9">
        <v>32.21</v>
      </c>
      <c r="AA24" s="9">
        <v>32.979999999999997</v>
      </c>
      <c r="AB24" s="104">
        <v>3065100</v>
      </c>
      <c r="AC24" s="9">
        <v>32.979999999999997</v>
      </c>
      <c r="AD24" s="40">
        <f t="shared" si="0"/>
        <v>0.81000000000000227</v>
      </c>
      <c r="AE24" s="162">
        <f t="shared" si="1"/>
        <v>2.3905619372865505E-2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42752</v>
      </c>
      <c r="X25" s="9">
        <v>32.19</v>
      </c>
      <c r="Y25" s="9">
        <v>32.590000000000003</v>
      </c>
      <c r="Z25" s="9">
        <v>31.96</v>
      </c>
      <c r="AA25" s="9">
        <v>32.21</v>
      </c>
      <c r="AB25" s="104">
        <v>2929200</v>
      </c>
      <c r="AC25" s="9">
        <v>32.21</v>
      </c>
      <c r="AD25" s="40">
        <f t="shared" si="0"/>
        <v>0.63000000000000256</v>
      </c>
      <c r="AE25" s="162">
        <f t="shared" si="1"/>
        <v>1.8662519440124647E-3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42748</v>
      </c>
      <c r="X26" s="9">
        <v>32.299999999999997</v>
      </c>
      <c r="Y26" s="9">
        <v>32.4</v>
      </c>
      <c r="Z26" s="9">
        <v>31.97</v>
      </c>
      <c r="AA26" s="9">
        <v>32.15</v>
      </c>
      <c r="AB26" s="104">
        <v>1090500</v>
      </c>
      <c r="AC26" s="9">
        <v>32.15</v>
      </c>
      <c r="AD26" s="40">
        <f t="shared" si="0"/>
        <v>0.42999999999999972</v>
      </c>
      <c r="AE26" s="162">
        <f t="shared" si="1"/>
        <v>-2.7915632754343944E-3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42747</v>
      </c>
      <c r="X27" s="9">
        <v>32.67</v>
      </c>
      <c r="Y27" s="9">
        <v>32.75</v>
      </c>
      <c r="Z27" s="9">
        <v>32.22</v>
      </c>
      <c r="AA27" s="9">
        <v>32.24</v>
      </c>
      <c r="AB27" s="104">
        <v>1078500</v>
      </c>
      <c r="AC27" s="9">
        <v>32.24</v>
      </c>
      <c r="AD27" s="40">
        <f t="shared" si="0"/>
        <v>0.53000000000000114</v>
      </c>
      <c r="AE27" s="162">
        <f t="shared" si="1"/>
        <v>-7.9999999999998961E-3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42746</v>
      </c>
      <c r="X28" s="9">
        <v>32.22</v>
      </c>
      <c r="Y28" s="9">
        <v>32.840000000000003</v>
      </c>
      <c r="Z28" s="9">
        <v>31.87</v>
      </c>
      <c r="AA28" s="9">
        <v>32.5</v>
      </c>
      <c r="AB28" s="104">
        <v>2540700</v>
      </c>
      <c r="AC28" s="9">
        <v>32.5</v>
      </c>
      <c r="AD28" s="40">
        <f t="shared" si="0"/>
        <v>0.97000000000000242</v>
      </c>
      <c r="AE28" s="162">
        <f t="shared" si="1"/>
        <v>3.1746031746031855E-2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42745</v>
      </c>
      <c r="X29" s="9">
        <v>32.36</v>
      </c>
      <c r="Y29" s="9">
        <v>32.44</v>
      </c>
      <c r="Z29" s="9">
        <v>31.45</v>
      </c>
      <c r="AA29" s="9">
        <v>31.5</v>
      </c>
      <c r="AB29" s="104">
        <v>1377100</v>
      </c>
      <c r="AC29" s="9">
        <v>31.5</v>
      </c>
      <c r="AD29" s="40">
        <f t="shared" si="0"/>
        <v>0.98999999999999844</v>
      </c>
      <c r="AE29" s="162">
        <f t="shared" si="1"/>
        <v>-1.4392991239048802E-2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42744</v>
      </c>
      <c r="X30" s="9">
        <v>32.03</v>
      </c>
      <c r="Y30" s="9">
        <v>32.090000000000003</v>
      </c>
      <c r="Z30" s="9">
        <v>31.7</v>
      </c>
      <c r="AA30" s="9">
        <v>31.96</v>
      </c>
      <c r="AB30" s="104">
        <v>985600</v>
      </c>
      <c r="AC30" s="9">
        <v>31.96</v>
      </c>
      <c r="AD30" s="40">
        <f t="shared" si="0"/>
        <v>0.39000000000000412</v>
      </c>
      <c r="AE30" s="162">
        <f t="shared" si="1"/>
        <v>9.3955527716893528E-4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42741</v>
      </c>
      <c r="X31" s="9">
        <v>31.98</v>
      </c>
      <c r="Y31" s="9">
        <v>32.08</v>
      </c>
      <c r="Z31" s="9">
        <v>31.75</v>
      </c>
      <c r="AA31" s="9">
        <v>31.93</v>
      </c>
      <c r="AB31" s="104">
        <v>2405500</v>
      </c>
      <c r="AC31" s="9">
        <v>31.93</v>
      </c>
      <c r="AD31" s="40">
        <f t="shared" si="0"/>
        <v>0.32999999999999829</v>
      </c>
      <c r="AE31" s="162">
        <f t="shared" si="1"/>
        <v>-6.2597809076680999E-4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42740</v>
      </c>
      <c r="X32" s="9">
        <v>31.7</v>
      </c>
      <c r="Y32" s="9">
        <v>31.96</v>
      </c>
      <c r="Z32" s="9">
        <v>31.6</v>
      </c>
      <c r="AA32" s="9">
        <v>31.95</v>
      </c>
      <c r="AB32" s="104">
        <v>1781000</v>
      </c>
      <c r="AC32" s="9">
        <v>31.95</v>
      </c>
      <c r="AD32" s="40">
        <f t="shared" si="0"/>
        <v>0.35999999999999943</v>
      </c>
      <c r="AE32" s="162">
        <f t="shared" si="1"/>
        <v>1.139601139601143E-2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42739</v>
      </c>
      <c r="X33" s="9">
        <v>31.58</v>
      </c>
      <c r="Y33" s="9">
        <v>31.7</v>
      </c>
      <c r="Z33" s="9">
        <v>31.45</v>
      </c>
      <c r="AA33" s="9">
        <v>31.59</v>
      </c>
      <c r="AB33" s="104">
        <v>1113100</v>
      </c>
      <c r="AC33" s="9">
        <v>31.59</v>
      </c>
      <c r="AD33" s="40">
        <f t="shared" si="0"/>
        <v>0.25</v>
      </c>
      <c r="AE33" s="162">
        <f t="shared" si="1"/>
        <v>7.013069811922179E-3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42738</v>
      </c>
      <c r="X34" s="9">
        <v>31.16</v>
      </c>
      <c r="Y34" s="9">
        <v>31.49</v>
      </c>
      <c r="Z34" s="9">
        <v>31.09</v>
      </c>
      <c r="AA34" s="9">
        <v>31.37</v>
      </c>
      <c r="AB34" s="104">
        <v>2219700</v>
      </c>
      <c r="AC34" s="9">
        <v>31.37</v>
      </c>
      <c r="AD34" s="40">
        <f t="shared" si="0"/>
        <v>0.39999999999999858</v>
      </c>
      <c r="AE34" s="162">
        <f t="shared" si="1"/>
        <v>-9.5541401273879778E-4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42734</v>
      </c>
      <c r="X35" s="9">
        <v>31.6</v>
      </c>
      <c r="Y35" s="9">
        <v>31.7</v>
      </c>
      <c r="Z35" s="9">
        <v>31.19</v>
      </c>
      <c r="AA35" s="9">
        <v>31.4</v>
      </c>
      <c r="AB35" s="104">
        <v>1592700</v>
      </c>
      <c r="AC35" s="9">
        <v>31.4</v>
      </c>
      <c r="AD35" s="40">
        <f t="shared" si="0"/>
        <v>0.50999999999999801</v>
      </c>
      <c r="AE35" s="162">
        <f t="shared" si="1"/>
        <v>-5.6998100063331281E-3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42733</v>
      </c>
      <c r="X36" s="9">
        <v>31.73</v>
      </c>
      <c r="Y36" s="9">
        <v>31.81</v>
      </c>
      <c r="Z36" s="9">
        <v>31.56</v>
      </c>
      <c r="AA36" s="9">
        <v>31.58</v>
      </c>
      <c r="AB36" s="104">
        <v>604700</v>
      </c>
      <c r="AC36" s="9">
        <v>31.58</v>
      </c>
      <c r="AD36" s="40">
        <f t="shared" si="0"/>
        <v>0.25</v>
      </c>
      <c r="AE36" s="162">
        <f t="shared" si="1"/>
        <v>-1.2650221378874837E-3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42732</v>
      </c>
      <c r="X37" s="9">
        <v>31.57</v>
      </c>
      <c r="Y37" s="9">
        <v>31.87</v>
      </c>
      <c r="Z37" s="9">
        <v>31.52</v>
      </c>
      <c r="AA37" s="9">
        <v>31.62</v>
      </c>
      <c r="AB37" s="104">
        <v>709900</v>
      </c>
      <c r="AC37" s="9">
        <v>31.62</v>
      </c>
      <c r="AD37" s="40">
        <f t="shared" si="0"/>
        <v>0.35000000000000142</v>
      </c>
      <c r="AE37" s="162" t="e">
        <f t="shared" si="1"/>
        <v>#DIV/0!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42732</v>
      </c>
      <c r="X38" s="9" t="s">
        <v>367</v>
      </c>
      <c r="Y38" s="9"/>
      <c r="Z38" s="9"/>
      <c r="AA38" s="9"/>
      <c r="AB38" s="104"/>
      <c r="AC38" s="9"/>
      <c r="AD38" s="40">
        <f t="shared" si="0"/>
        <v>0</v>
      </c>
      <c r="AE38" s="162">
        <f t="shared" si="1"/>
        <v>-1</v>
      </c>
    </row>
    <row r="39" spans="1:31" x14ac:dyDescent="0.25">
      <c r="W39" s="110">
        <v>42731</v>
      </c>
      <c r="X39" s="9">
        <v>32.19</v>
      </c>
      <c r="Y39" s="9">
        <v>32.29</v>
      </c>
      <c r="Z39" s="9">
        <v>31.91</v>
      </c>
      <c r="AA39" s="9">
        <v>31.91</v>
      </c>
      <c r="AB39" s="104">
        <v>632700</v>
      </c>
      <c r="AC39" s="9">
        <v>31.73</v>
      </c>
      <c r="AD39" s="40">
        <f t="shared" si="0"/>
        <v>0.37999999999999901</v>
      </c>
      <c r="AE39" s="162">
        <f t="shared" si="1"/>
        <v>-8.7472664792251908E-3</v>
      </c>
    </row>
    <row r="40" spans="1:31" ht="20.25" thickBot="1" x14ac:dyDescent="0.35">
      <c r="O40" s="644" t="s">
        <v>78</v>
      </c>
      <c r="P40" s="644"/>
      <c r="W40" s="110">
        <v>42727</v>
      </c>
      <c r="X40" s="9">
        <v>32.18</v>
      </c>
      <c r="Y40" s="9">
        <v>32.340000000000003</v>
      </c>
      <c r="Z40" s="9">
        <v>31.96</v>
      </c>
      <c r="AA40" s="9">
        <v>32.19</v>
      </c>
      <c r="AB40" s="104">
        <v>981400</v>
      </c>
      <c r="AC40" s="9">
        <v>32.01</v>
      </c>
      <c r="AD40" s="40">
        <f t="shared" si="0"/>
        <v>0.38000000000000256</v>
      </c>
      <c r="AE40" s="162">
        <f t="shared" si="1"/>
        <v>-3.1142946122704185E-3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38.940000000000005</v>
      </c>
      <c r="Q41" s="2"/>
      <c r="W41" s="110">
        <v>42726</v>
      </c>
      <c r="X41" s="9">
        <v>32.299999999999997</v>
      </c>
      <c r="Y41" s="9">
        <v>32.39</v>
      </c>
      <c r="Z41" s="9">
        <v>32.21</v>
      </c>
      <c r="AA41" s="9">
        <v>32.29</v>
      </c>
      <c r="AB41" s="104">
        <v>947600</v>
      </c>
      <c r="AC41" s="9">
        <v>32.11</v>
      </c>
      <c r="AD41" s="40">
        <f t="shared" si="0"/>
        <v>0.17999999999999972</v>
      </c>
      <c r="AE41" s="162">
        <f t="shared" si="1"/>
        <v>-3.4140285536933268E-3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38.585999999999999</v>
      </c>
      <c r="Q42" s="2"/>
      <c r="T42" s="91" t="s">
        <v>113</v>
      </c>
      <c r="W42" s="110">
        <v>42725</v>
      </c>
      <c r="X42" s="9">
        <v>32.31</v>
      </c>
      <c r="Y42" s="9">
        <v>32.57</v>
      </c>
      <c r="Z42" s="9">
        <v>32.299999999999997</v>
      </c>
      <c r="AA42" s="9">
        <v>32.4</v>
      </c>
      <c r="AB42" s="104">
        <v>1117800</v>
      </c>
      <c r="AC42" s="9">
        <v>32.22</v>
      </c>
      <c r="AD42" s="40">
        <f t="shared" si="0"/>
        <v>0.27000000000000313</v>
      </c>
      <c r="AE42" s="162">
        <f t="shared" si="1"/>
        <v>4.9906425452275194E-3</v>
      </c>
    </row>
    <row r="43" spans="1:31" ht="15.75" thickTop="1" x14ac:dyDescent="0.25">
      <c r="A43" s="389" t="s">
        <v>342</v>
      </c>
      <c r="B43" s="379">
        <v>42719</v>
      </c>
      <c r="C43" s="380">
        <v>50</v>
      </c>
      <c r="D43" s="381">
        <v>31.18</v>
      </c>
      <c r="E43" s="381">
        <v>0</v>
      </c>
      <c r="F43" s="381">
        <f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38.231999999999999</v>
      </c>
      <c r="Q43" s="2"/>
      <c r="T43" s="128" t="s">
        <v>98</v>
      </c>
      <c r="U43" s="129">
        <v>35.450000000000003</v>
      </c>
      <c r="W43" s="110">
        <v>42724</v>
      </c>
      <c r="X43" s="9">
        <v>32.200000000000003</v>
      </c>
      <c r="Y43" s="9">
        <v>32.369999999999997</v>
      </c>
      <c r="Z43" s="9">
        <v>32.08</v>
      </c>
      <c r="AA43" s="9">
        <v>32.24</v>
      </c>
      <c r="AB43" s="104">
        <v>1420100</v>
      </c>
      <c r="AC43" s="9">
        <v>32.06</v>
      </c>
      <c r="AD43" s="40">
        <f t="shared" si="0"/>
        <v>0.28999999999999915</v>
      </c>
      <c r="AE43" s="162">
        <f t="shared" si="1"/>
        <v>-5.2745888923361184E-3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37.878</v>
      </c>
      <c r="Q44" s="2"/>
      <c r="T44" s="93" t="s">
        <v>99</v>
      </c>
      <c r="U44" s="130">
        <v>35.53</v>
      </c>
      <c r="W44" s="110">
        <v>42723</v>
      </c>
      <c r="X44" s="9">
        <v>32.18</v>
      </c>
      <c r="Y44" s="9">
        <v>32.56</v>
      </c>
      <c r="Z44" s="9">
        <v>32.17</v>
      </c>
      <c r="AA44" s="9">
        <v>32.409999999999997</v>
      </c>
      <c r="AB44" s="104">
        <v>1312600</v>
      </c>
      <c r="AC44" s="9">
        <v>32.229999999999997</v>
      </c>
      <c r="AD44" s="40">
        <f t="shared" si="0"/>
        <v>0.39000000000000057</v>
      </c>
      <c r="AE44" s="162">
        <f t="shared" si="1"/>
        <v>-1.8581604211831415E-3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37.524000000000001</v>
      </c>
      <c r="Q45" s="2"/>
      <c r="T45" s="93" t="s">
        <v>100</v>
      </c>
      <c r="U45" s="130" t="s">
        <v>129</v>
      </c>
      <c r="W45" s="110">
        <v>42720</v>
      </c>
      <c r="X45" s="9">
        <v>32.35</v>
      </c>
      <c r="Y45" s="9">
        <v>32.51</v>
      </c>
      <c r="Z45" s="9">
        <v>32.17</v>
      </c>
      <c r="AA45" s="9">
        <v>32.47</v>
      </c>
      <c r="AB45" s="104">
        <v>1421000</v>
      </c>
      <c r="AC45" s="9">
        <v>32.29</v>
      </c>
      <c r="AD45" s="40">
        <f t="shared" si="0"/>
        <v>0.33999999999999631</v>
      </c>
      <c r="AE45" s="162">
        <f t="shared" si="1"/>
        <v>1.000938379731009E-2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37.17</v>
      </c>
      <c r="Q46" s="2"/>
      <c r="T46" s="93" t="s">
        <v>101</v>
      </c>
      <c r="U46" s="130" t="s">
        <v>129</v>
      </c>
      <c r="W46" s="110">
        <v>42719</v>
      </c>
      <c r="X46" s="9">
        <v>31.18</v>
      </c>
      <c r="Y46" s="9">
        <v>32.36</v>
      </c>
      <c r="Z46" s="9">
        <v>31.01</v>
      </c>
      <c r="AA46" s="9">
        <v>32.15</v>
      </c>
      <c r="AB46" s="104">
        <v>1847600</v>
      </c>
      <c r="AC46" s="9">
        <v>31.97</v>
      </c>
      <c r="AD46" s="40">
        <f t="shared" si="0"/>
        <v>1.3499999999999979</v>
      </c>
      <c r="AE46" s="162">
        <f t="shared" si="1"/>
        <v>1.8152866242038268E-2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36.816000000000003</v>
      </c>
      <c r="Q47" s="2"/>
      <c r="T47" s="93" t="s">
        <v>102</v>
      </c>
      <c r="U47" s="130">
        <v>38.71</v>
      </c>
      <c r="W47" s="110">
        <v>42718</v>
      </c>
      <c r="X47" s="9">
        <v>32.020000000000003</v>
      </c>
      <c r="Y47" s="9">
        <v>32.11</v>
      </c>
      <c r="Z47" s="9">
        <v>31.58</v>
      </c>
      <c r="AA47" s="9">
        <v>31.58</v>
      </c>
      <c r="AB47" s="104">
        <v>1906400</v>
      </c>
      <c r="AC47" s="9">
        <v>31.4</v>
      </c>
      <c r="AD47" s="40">
        <f t="shared" si="0"/>
        <v>0.53000000000000114</v>
      </c>
      <c r="AE47" s="162">
        <f t="shared" si="1"/>
        <v>-7.89889415481837E-3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36.461999999999996</v>
      </c>
      <c r="Q48" s="2"/>
      <c r="T48" s="93" t="s">
        <v>103</v>
      </c>
      <c r="U48" s="130">
        <v>0.90102199999999999</v>
      </c>
      <c r="W48" s="110">
        <v>42717</v>
      </c>
      <c r="X48" s="9">
        <v>32.159999999999997</v>
      </c>
      <c r="Y48" s="9">
        <v>32.159999999999997</v>
      </c>
      <c r="Z48" s="9">
        <v>31.48</v>
      </c>
      <c r="AA48" s="9">
        <v>31.83</v>
      </c>
      <c r="AB48" s="104">
        <v>1724400</v>
      </c>
      <c r="AC48" s="9">
        <v>31.65</v>
      </c>
      <c r="AD48" s="40">
        <f t="shared" si="0"/>
        <v>0.67999999999999616</v>
      </c>
      <c r="AE48" s="162">
        <f t="shared" si="1"/>
        <v>-9.3896713615023719E-3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36.107999999999997</v>
      </c>
      <c r="Q49" s="2"/>
      <c r="T49" s="93" t="s">
        <v>104</v>
      </c>
      <c r="U49" s="130" t="s">
        <v>509</v>
      </c>
      <c r="W49" s="110">
        <v>42716</v>
      </c>
      <c r="X49" s="9">
        <v>32.380000000000003</v>
      </c>
      <c r="Y49" s="9">
        <v>32.729999999999997</v>
      </c>
      <c r="Z49" s="9">
        <v>32</v>
      </c>
      <c r="AA49" s="9">
        <v>32.130000000000003</v>
      </c>
      <c r="AB49" s="104">
        <v>2787800</v>
      </c>
      <c r="AC49" s="9">
        <v>31.95</v>
      </c>
      <c r="AD49" s="40">
        <f t="shared" si="0"/>
        <v>0.72999999999999687</v>
      </c>
      <c r="AE49" s="162">
        <f t="shared" si="1"/>
        <v>-5.2926525529264357E-3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35.753999999999998</v>
      </c>
      <c r="Q50" s="2"/>
      <c r="T50" s="93"/>
      <c r="U50" s="130"/>
      <c r="W50" s="110">
        <v>42713</v>
      </c>
      <c r="X50" s="9">
        <v>31.65</v>
      </c>
      <c r="Y50" s="9">
        <v>32.54</v>
      </c>
      <c r="Z50" s="9">
        <v>31.65</v>
      </c>
      <c r="AA50" s="9">
        <v>32.299999999999997</v>
      </c>
      <c r="AB50" s="104">
        <v>2558000</v>
      </c>
      <c r="AC50" s="9">
        <v>32.119999999999997</v>
      </c>
      <c r="AD50" s="40">
        <f t="shared" si="0"/>
        <v>0.89000000000000057</v>
      </c>
      <c r="AE50" s="162">
        <f t="shared" si="1"/>
        <v>2.0979020979020824E-2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35.4</v>
      </c>
      <c r="Q51" s="2"/>
      <c r="T51" s="93" t="s">
        <v>105</v>
      </c>
      <c r="U51" s="130" t="s">
        <v>567</v>
      </c>
      <c r="W51" s="110">
        <v>42712</v>
      </c>
      <c r="X51" s="9">
        <v>31.5</v>
      </c>
      <c r="Y51" s="9">
        <v>31.81</v>
      </c>
      <c r="Z51" s="9">
        <v>31.36</v>
      </c>
      <c r="AA51" s="9">
        <v>31.64</v>
      </c>
      <c r="AB51" s="104">
        <v>1829400</v>
      </c>
      <c r="AC51" s="9">
        <v>31.46</v>
      </c>
      <c r="AD51" s="40">
        <f t="shared" si="0"/>
        <v>0.44999999999999929</v>
      </c>
      <c r="AE51" s="162">
        <f t="shared" si="1"/>
        <v>-1.2864763100094101E-2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35.045999999999999</v>
      </c>
      <c r="Q52" s="2"/>
      <c r="T52" s="93" t="s">
        <v>106</v>
      </c>
      <c r="U52" s="130" t="s">
        <v>343</v>
      </c>
      <c r="W52" s="110">
        <v>42711</v>
      </c>
      <c r="X52" s="9">
        <v>31.45</v>
      </c>
      <c r="Y52" s="9">
        <v>32.090000000000003</v>
      </c>
      <c r="Z52" s="9">
        <v>31.4</v>
      </c>
      <c r="AA52" s="9">
        <v>32.049999999999997</v>
      </c>
      <c r="AB52" s="104">
        <v>2881300</v>
      </c>
      <c r="AC52" s="9">
        <v>31.87</v>
      </c>
      <c r="AD52" s="40">
        <f t="shared" si="0"/>
        <v>0.69000000000000483</v>
      </c>
      <c r="AE52" s="162">
        <f t="shared" si="1"/>
        <v>2.344251766217087E-2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34.692</v>
      </c>
      <c r="Q53" s="2"/>
      <c r="T53" s="93" t="s">
        <v>107</v>
      </c>
      <c r="U53" s="131">
        <v>1090156</v>
      </c>
      <c r="W53" s="110">
        <v>42710</v>
      </c>
      <c r="X53" s="9">
        <v>31.35</v>
      </c>
      <c r="Y53" s="9">
        <v>31.43</v>
      </c>
      <c r="Z53" s="9">
        <v>30.55</v>
      </c>
      <c r="AA53" s="9">
        <v>31.31</v>
      </c>
      <c r="AB53" s="104">
        <v>9273100</v>
      </c>
      <c r="AC53" s="9">
        <v>31.14</v>
      </c>
      <c r="AD53" s="40">
        <f t="shared" si="0"/>
        <v>0.87999999999999901</v>
      </c>
      <c r="AE53" s="162">
        <f t="shared" si="1"/>
        <v>-8.5959885386819312E-3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34.338000000000001</v>
      </c>
      <c r="T54" s="93" t="s">
        <v>110</v>
      </c>
      <c r="U54" s="131">
        <v>1878680</v>
      </c>
      <c r="W54" s="110">
        <v>42709</v>
      </c>
      <c r="X54" s="9">
        <v>31.9</v>
      </c>
      <c r="Y54" s="9">
        <v>31.96</v>
      </c>
      <c r="Z54" s="9">
        <v>31.48</v>
      </c>
      <c r="AA54" s="9">
        <v>31.59</v>
      </c>
      <c r="AB54" s="104">
        <v>2220500</v>
      </c>
      <c r="AC54" s="9">
        <v>31.41</v>
      </c>
      <c r="AD54" s="40">
        <f t="shared" si="0"/>
        <v>0.48000000000000043</v>
      </c>
      <c r="AE54" s="162">
        <f t="shared" si="1"/>
        <v>2.2335673261009159E-3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33.983999999999995</v>
      </c>
      <c r="T55" s="93" t="s">
        <v>108</v>
      </c>
      <c r="U55" s="130" t="s">
        <v>568</v>
      </c>
      <c r="W55" s="110">
        <v>42706</v>
      </c>
      <c r="X55" s="9">
        <v>31.81</v>
      </c>
      <c r="Y55" s="9">
        <v>32</v>
      </c>
      <c r="Z55" s="9">
        <v>31.42</v>
      </c>
      <c r="AA55" s="9">
        <v>31.52</v>
      </c>
      <c r="AB55" s="104">
        <v>3702400</v>
      </c>
      <c r="AC55" s="9">
        <v>31.34</v>
      </c>
      <c r="AD55" s="40">
        <f t="shared" si="0"/>
        <v>0.57999999999999829</v>
      </c>
      <c r="AE55" s="162">
        <f t="shared" si="1"/>
        <v>3.8436899423446302E-3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33.629999999999995</v>
      </c>
      <c r="T56" s="93" t="s">
        <v>111</v>
      </c>
      <c r="U56" s="130">
        <v>26.18</v>
      </c>
      <c r="W56" s="110">
        <v>42705</v>
      </c>
      <c r="X56" s="9">
        <v>32.57</v>
      </c>
      <c r="Y56" s="9">
        <v>32.57</v>
      </c>
      <c r="Z56" s="9">
        <v>31.37</v>
      </c>
      <c r="AA56" s="9">
        <v>31.4</v>
      </c>
      <c r="AB56" s="104">
        <v>2295200</v>
      </c>
      <c r="AC56" s="9">
        <v>31.22</v>
      </c>
      <c r="AD56" s="40">
        <f t="shared" si="0"/>
        <v>1.1999999999999993</v>
      </c>
      <c r="AE56" s="162">
        <f t="shared" si="1"/>
        <v>-3.2837670384138873E-2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33.275999999999996</v>
      </c>
      <c r="T57" s="93" t="s">
        <v>112</v>
      </c>
      <c r="U57" s="130">
        <v>1.35</v>
      </c>
      <c r="W57" s="110">
        <v>42704</v>
      </c>
      <c r="X57" s="9">
        <v>33.200000000000003</v>
      </c>
      <c r="Y57" s="9">
        <v>33.24</v>
      </c>
      <c r="Z57" s="9">
        <v>32.450000000000003</v>
      </c>
      <c r="AA57" s="9">
        <v>32.46</v>
      </c>
      <c r="AB57" s="104">
        <v>2809400</v>
      </c>
      <c r="AC57" s="9">
        <v>32.28</v>
      </c>
      <c r="AD57" s="40">
        <f t="shared" si="0"/>
        <v>0.78999999999999915</v>
      </c>
      <c r="AE57" s="162">
        <f t="shared" si="1"/>
        <v>-1.6752969844654242E-2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32.921999999999997</v>
      </c>
      <c r="T58" s="93" t="s">
        <v>109</v>
      </c>
      <c r="U58" s="130" t="s">
        <v>344</v>
      </c>
      <c r="W58" s="110">
        <v>42703</v>
      </c>
      <c r="X58" s="9">
        <v>33.53</v>
      </c>
      <c r="Y58" s="9">
        <v>33.549999999999997</v>
      </c>
      <c r="Z58" s="9">
        <v>32.94</v>
      </c>
      <c r="AA58" s="9">
        <v>33.01</v>
      </c>
      <c r="AB58" s="104">
        <v>1704700</v>
      </c>
      <c r="AC58" s="9">
        <v>32.83</v>
      </c>
      <c r="AD58" s="40">
        <f t="shared" si="0"/>
        <v>0.60999999999999943</v>
      </c>
      <c r="AE58" s="162">
        <f t="shared" si="1"/>
        <v>-1.3521634615384692E-2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32.567999999999998</v>
      </c>
      <c r="W59" s="110">
        <v>42702</v>
      </c>
      <c r="X59" s="9">
        <v>33.65</v>
      </c>
      <c r="Y59" s="9">
        <v>33.71</v>
      </c>
      <c r="Z59" s="9">
        <v>33.380000000000003</v>
      </c>
      <c r="AA59" s="9">
        <v>33.47</v>
      </c>
      <c r="AB59" s="104">
        <v>1715600</v>
      </c>
      <c r="AC59" s="9">
        <v>33.28</v>
      </c>
      <c r="AD59" s="40">
        <f t="shared" si="0"/>
        <v>0.32999999999999829</v>
      </c>
      <c r="AE59" s="162">
        <f t="shared" si="1"/>
        <v>-6.0060060060052045E-4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3"/>
      <c r="O60" s="83">
        <v>0.91</v>
      </c>
      <c r="P60" s="83">
        <f t="shared" si="2"/>
        <v>32.213999999999999</v>
      </c>
      <c r="W60" s="110">
        <v>42699</v>
      </c>
      <c r="X60" s="9">
        <v>33.78</v>
      </c>
      <c r="Y60" s="9">
        <v>33.82</v>
      </c>
      <c r="Z60" s="9">
        <v>33.33</v>
      </c>
      <c r="AA60" s="9">
        <v>33.49</v>
      </c>
      <c r="AB60" s="104">
        <v>1673000</v>
      </c>
      <c r="AC60" s="9">
        <v>33.299999999999997</v>
      </c>
      <c r="AD60" s="40">
        <f t="shared" si="0"/>
        <v>0.49000000000000199</v>
      </c>
      <c r="AE60" s="162">
        <f t="shared" si="1"/>
        <v>7.5642965204236745E-3</v>
      </c>
    </row>
    <row r="61" spans="1:31" x14ac:dyDescent="0.25">
      <c r="O61" s="83">
        <v>0.9</v>
      </c>
      <c r="P61" s="83">
        <f t="shared" si="2"/>
        <v>31.86</v>
      </c>
      <c r="W61" s="110">
        <v>42697</v>
      </c>
      <c r="X61" s="9">
        <v>33.72</v>
      </c>
      <c r="Y61" s="9">
        <v>33.72</v>
      </c>
      <c r="Z61" s="9">
        <v>33.200000000000003</v>
      </c>
      <c r="AA61" s="9">
        <v>33.24</v>
      </c>
      <c r="AB61" s="104">
        <v>2028600</v>
      </c>
      <c r="AC61" s="9">
        <v>33.049999999999997</v>
      </c>
      <c r="AD61" s="40">
        <f t="shared" si="0"/>
        <v>0.51999999999999602</v>
      </c>
      <c r="AE61" s="162">
        <f t="shared" si="1"/>
        <v>-1.4609421586165849E-2</v>
      </c>
    </row>
    <row r="62" spans="1:31" x14ac:dyDescent="0.25">
      <c r="W62" s="110">
        <v>42696</v>
      </c>
      <c r="X62" s="9">
        <v>34.19</v>
      </c>
      <c r="Y62" s="9">
        <v>34.4</v>
      </c>
      <c r="Z62" s="9">
        <v>33.71</v>
      </c>
      <c r="AA62" s="9">
        <v>33.729999999999997</v>
      </c>
      <c r="AB62" s="104">
        <v>2335500</v>
      </c>
      <c r="AC62" s="9">
        <v>33.54</v>
      </c>
      <c r="AD62" s="40">
        <f t="shared" si="0"/>
        <v>0.68999999999999773</v>
      </c>
      <c r="AE62" s="162">
        <f t="shared" si="1"/>
        <v>-6.8107787977496059E-3</v>
      </c>
    </row>
    <row r="63" spans="1:31" x14ac:dyDescent="0.25">
      <c r="W63" s="110">
        <v>42695</v>
      </c>
      <c r="X63" s="9">
        <v>33.74</v>
      </c>
      <c r="Y63" s="9">
        <v>34.24</v>
      </c>
      <c r="Z63" s="9">
        <v>33.61</v>
      </c>
      <c r="AA63" s="9">
        <v>33.96</v>
      </c>
      <c r="AB63" s="104">
        <v>1879300</v>
      </c>
      <c r="AC63" s="9">
        <v>33.770000000000003</v>
      </c>
      <c r="AD63" s="40">
        <f t="shared" si="0"/>
        <v>0.63000000000000256</v>
      </c>
      <c r="AE63" s="162">
        <f t="shared" si="1"/>
        <v>6.8574836016697116E-3</v>
      </c>
    </row>
    <row r="64" spans="1:31" x14ac:dyDescent="0.25">
      <c r="W64" s="110">
        <v>42692</v>
      </c>
      <c r="X64" s="9">
        <v>34.04</v>
      </c>
      <c r="Y64" s="9">
        <v>34.17</v>
      </c>
      <c r="Z64" s="9">
        <v>33.69</v>
      </c>
      <c r="AA64" s="9">
        <v>33.729999999999997</v>
      </c>
      <c r="AB64" s="104">
        <v>2205300</v>
      </c>
      <c r="AC64" s="9">
        <v>33.54</v>
      </c>
      <c r="AD64" s="40">
        <f t="shared" si="0"/>
        <v>0.48000000000000398</v>
      </c>
      <c r="AE64" s="162">
        <f t="shared" si="1"/>
        <v>-1.0035419126328327E-2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42691</v>
      </c>
      <c r="X65" s="9">
        <v>34.53</v>
      </c>
      <c r="Y65" s="9">
        <v>34.94</v>
      </c>
      <c r="Z65" s="9">
        <v>34.03</v>
      </c>
      <c r="AA65" s="9">
        <v>34.07</v>
      </c>
      <c r="AB65" s="104">
        <v>2172600</v>
      </c>
      <c r="AC65" s="9">
        <v>33.880000000000003</v>
      </c>
      <c r="AD65" s="40">
        <f t="shared" si="0"/>
        <v>0.90999999999999659</v>
      </c>
      <c r="AE65" s="162">
        <f t="shared" si="1"/>
        <v>-1.8539976825028948E-2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42690</v>
      </c>
      <c r="X66" s="9">
        <v>34.85</v>
      </c>
      <c r="Y66" s="9">
        <v>35.11</v>
      </c>
      <c r="Z66" s="9">
        <v>34.68</v>
      </c>
      <c r="AA66" s="9">
        <v>34.71</v>
      </c>
      <c r="AB66" s="104">
        <v>1946200</v>
      </c>
      <c r="AC66" s="9">
        <v>34.520000000000003</v>
      </c>
      <c r="AD66" s="40">
        <f t="shared" si="0"/>
        <v>0.42999999999999972</v>
      </c>
      <c r="AE66" s="162">
        <f t="shared" si="1"/>
        <v>-1.1737761236759181E-2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42689</v>
      </c>
      <c r="X67" s="9">
        <v>34.979999999999997</v>
      </c>
      <c r="Y67" s="9">
        <v>35.229999999999997</v>
      </c>
      <c r="Z67" s="9">
        <v>34.82</v>
      </c>
      <c r="AA67" s="9">
        <v>35.130000000000003</v>
      </c>
      <c r="AB67" s="104">
        <v>2193600</v>
      </c>
      <c r="AC67" s="9">
        <v>34.93</v>
      </c>
      <c r="AD67" s="40">
        <f>Y67-Z67</f>
        <v>0.40999999999999659</v>
      </c>
      <c r="AE67" s="162">
        <f>AC67/AC68-1</f>
        <v>1.7206767995412431E-3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42688</v>
      </c>
      <c r="X68" s="9">
        <v>35.11</v>
      </c>
      <c r="Y68" s="9">
        <v>35.33</v>
      </c>
      <c r="Z68" s="9">
        <v>34.81</v>
      </c>
      <c r="AA68" s="9">
        <v>35.07</v>
      </c>
      <c r="AB68" s="104">
        <v>3034900</v>
      </c>
      <c r="AC68" s="9">
        <v>34.869999999999997</v>
      </c>
      <c r="AD68" s="40">
        <f>Y68-Z68</f>
        <v>0.51999999999999602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11" priority="27">
      <formula>F27&gt;0</formula>
    </cfRule>
    <cfRule type="expression" dxfId="9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9" priority="15">
      <formula>Q8&gt;0</formula>
    </cfRule>
    <cfRule type="expression" dxfId="908" priority="16">
      <formula>Q8&lt;0</formula>
    </cfRule>
  </conditionalFormatting>
  <conditionalFormatting sqref="Q7">
    <cfRule type="expression" dxfId="907" priority="17">
      <formula>Q7&gt;0</formula>
    </cfRule>
    <cfRule type="expression" dxfId="906" priority="18">
      <formula>Q7&lt;0</formula>
    </cfRule>
  </conditionalFormatting>
  <conditionalFormatting sqref="F37:F38">
    <cfRule type="expression" dxfId="905" priority="13">
      <formula>F37&gt;0</formula>
    </cfRule>
    <cfRule type="expression" dxfId="904" priority="14">
      <formula>F37&lt;0</formula>
    </cfRule>
  </conditionalFormatting>
  <conditionalFormatting sqref="H37:H38">
    <cfRule type="expression" dxfId="903" priority="11">
      <formula>H37&gt;0</formula>
    </cfRule>
    <cfRule type="expression" dxfId="902" priority="12">
      <formula>H37&lt;0</formula>
    </cfRule>
  </conditionalFormatting>
  <conditionalFormatting sqref="F23:F26 H23:H26">
    <cfRule type="expression" dxfId="901" priority="9">
      <formula>F23&gt;0</formula>
    </cfRule>
    <cfRule type="expression" dxfId="900" priority="10">
      <formula>F23&lt;0</formula>
    </cfRule>
  </conditionalFormatting>
  <conditionalFormatting sqref="Q10">
    <cfRule type="expression" dxfId="899" priority="3">
      <formula>Q10&gt;0</formula>
    </cfRule>
    <cfRule type="expression" dxfId="898" priority="4">
      <formula>Q10&lt;0</formula>
    </cfRule>
  </conditionalFormatting>
  <conditionalFormatting sqref="F22 H22">
    <cfRule type="expression" dxfId="897" priority="1">
      <formula>F22&gt;0</formula>
    </cfRule>
    <cfRule type="expression" dxfId="896" priority="2">
      <formula>F22&lt;0</formula>
    </cfRule>
  </conditionalFormatting>
  <conditionalFormatting sqref="M41">
    <cfRule type="expression" dxfId="895" priority="5">
      <formula>M41&gt;0</formula>
    </cfRule>
    <cfRule type="expression" dxfId="8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317</v>
      </c>
      <c r="B2" s="456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456">
        <v>42780</v>
      </c>
      <c r="H2" s="82">
        <v>20</v>
      </c>
      <c r="I2" s="44">
        <v>52.48</v>
      </c>
      <c r="J2" s="44">
        <v>0.02</v>
      </c>
      <c r="K2" s="44">
        <f>I2*H2-J2</f>
        <v>1049.58</v>
      </c>
      <c r="L2" s="74">
        <v>42768</v>
      </c>
      <c r="M2" s="44">
        <v>7.8</v>
      </c>
      <c r="O2" s="11" t="s">
        <v>57</v>
      </c>
      <c r="Q2">
        <f>C18-H18</f>
        <v>100</v>
      </c>
      <c r="T2" s="1"/>
      <c r="W2" s="133">
        <v>42783</v>
      </c>
      <c r="X2" s="10">
        <v>54.3</v>
      </c>
      <c r="Y2" s="10">
        <v>54.72</v>
      </c>
      <c r="Z2" s="10">
        <v>54.08</v>
      </c>
      <c r="AA2" s="10">
        <v>54.59</v>
      </c>
      <c r="AB2" s="95">
        <v>9326800</v>
      </c>
      <c r="AC2" s="10">
        <v>54.59</v>
      </c>
      <c r="AD2" s="2">
        <f>Y2-Z2</f>
        <v>0.64000000000000057</v>
      </c>
      <c r="AE2" s="138">
        <f>AC2/AC3-1</f>
        <v>5.7111274871040063E-3</v>
      </c>
    </row>
    <row r="3" spans="1:31" x14ac:dyDescent="0.25">
      <c r="A3" s="23" t="s">
        <v>71</v>
      </c>
      <c r="B3" s="74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50.284199999999998</v>
      </c>
      <c r="T3" s="1"/>
      <c r="W3" s="133">
        <v>42782</v>
      </c>
      <c r="X3" s="10">
        <v>55.08</v>
      </c>
      <c r="Y3" s="10">
        <v>55.16</v>
      </c>
      <c r="Z3" s="10">
        <v>53.92</v>
      </c>
      <c r="AA3" s="10">
        <v>54.28</v>
      </c>
      <c r="AB3" s="95">
        <v>9912500</v>
      </c>
      <c r="AC3" s="10">
        <v>54.28</v>
      </c>
      <c r="AD3" s="2">
        <f t="shared" ref="AD3:AD66" si="0">Y3-Z3</f>
        <v>1.2399999999999949</v>
      </c>
      <c r="AE3" s="138">
        <f t="shared" ref="AE3:AE66" si="1">AC3/AC4-1</f>
        <v>-1.3628929674722845E-2</v>
      </c>
    </row>
    <row r="4" spans="1:31" x14ac:dyDescent="0.25">
      <c r="B4" s="74">
        <v>42755</v>
      </c>
      <c r="C4" s="7">
        <v>20</v>
      </c>
      <c r="D4" s="44">
        <v>51.44</v>
      </c>
      <c r="E4" s="44">
        <v>0</v>
      </c>
      <c r="F4" s="44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54.59</v>
      </c>
      <c r="R4" s="502">
        <v>5.7000000000000002E-3</v>
      </c>
      <c r="T4" s="163"/>
      <c r="U4" s="1"/>
      <c r="W4" s="133">
        <v>42781</v>
      </c>
      <c r="X4" s="10">
        <v>53.7</v>
      </c>
      <c r="Y4" s="10">
        <v>55.34</v>
      </c>
      <c r="Z4" s="10">
        <v>53.6</v>
      </c>
      <c r="AA4" s="10">
        <v>55.03</v>
      </c>
      <c r="AB4" s="95">
        <v>11814400</v>
      </c>
      <c r="AC4" s="10">
        <v>55.03</v>
      </c>
      <c r="AD4" s="2">
        <f t="shared" si="0"/>
        <v>1.740000000000002</v>
      </c>
      <c r="AE4" s="138">
        <f t="shared" si="1"/>
        <v>2.4576428970396469E-2</v>
      </c>
    </row>
    <row r="5" spans="1:31" x14ac:dyDescent="0.25">
      <c r="B5" s="74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5459</v>
      </c>
      <c r="W5" s="133">
        <v>42780</v>
      </c>
      <c r="X5" s="10">
        <v>52.31</v>
      </c>
      <c r="Y5" s="10">
        <v>54.27</v>
      </c>
      <c r="Z5" s="10">
        <v>52.09</v>
      </c>
      <c r="AA5" s="10">
        <v>53.71</v>
      </c>
      <c r="AB5" s="95">
        <v>19773400</v>
      </c>
      <c r="AC5" s="10">
        <v>53.71</v>
      </c>
      <c r="AD5" s="2">
        <f t="shared" si="0"/>
        <v>2.1799999999999997</v>
      </c>
      <c r="AE5" s="138">
        <f t="shared" si="1"/>
        <v>3.2289064001537637E-2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5028.42</v>
      </c>
      <c r="W6" s="133">
        <v>42779</v>
      </c>
      <c r="X6" s="10">
        <v>51.83</v>
      </c>
      <c r="Y6" s="10">
        <v>52.09</v>
      </c>
      <c r="Z6" s="10">
        <v>51.62</v>
      </c>
      <c r="AA6" s="10">
        <v>52.03</v>
      </c>
      <c r="AB6" s="95">
        <v>6769700</v>
      </c>
      <c r="AC6" s="10">
        <v>52.03</v>
      </c>
      <c r="AD6" s="2">
        <f t="shared" si="0"/>
        <v>0.47000000000000597</v>
      </c>
      <c r="AE6" s="138">
        <f t="shared" si="1"/>
        <v>7.3572120038722932E-3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777.52000000000044</v>
      </c>
      <c r="R7">
        <v>80</v>
      </c>
      <c r="W7" s="133">
        <v>42776</v>
      </c>
      <c r="X7" s="10">
        <v>51.61</v>
      </c>
      <c r="Y7" s="10">
        <v>51.97</v>
      </c>
      <c r="Z7" s="10">
        <v>51.52</v>
      </c>
      <c r="AA7" s="10">
        <v>51.65</v>
      </c>
      <c r="AB7" s="95">
        <v>5845600</v>
      </c>
      <c r="AC7" s="10">
        <v>51.65</v>
      </c>
      <c r="AD7" s="2">
        <f t="shared" si="0"/>
        <v>0.44999999999999574</v>
      </c>
      <c r="AE7" s="138">
        <f t="shared" si="1"/>
        <v>2.7179188507087115E-3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P8" s="34"/>
      <c r="Q8" s="2">
        <f>K18+M18-F18+Q2*Q4</f>
        <v>430.57999999999993</v>
      </c>
      <c r="W8" s="133">
        <v>42775</v>
      </c>
      <c r="X8" s="10">
        <v>52</v>
      </c>
      <c r="Y8" s="10">
        <v>52.25</v>
      </c>
      <c r="Z8" s="10">
        <v>51.46</v>
      </c>
      <c r="AA8" s="10">
        <v>51.51</v>
      </c>
      <c r="AB8" s="95">
        <v>5813100</v>
      </c>
      <c r="AC8" s="10">
        <v>51.51</v>
      </c>
      <c r="AD8" s="2">
        <f t="shared" si="0"/>
        <v>0.78999999999999915</v>
      </c>
      <c r="AE8" s="138">
        <f t="shared" si="1"/>
        <v>-9.4230769230769784E-3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213</v>
      </c>
      <c r="Q9" s="138">
        <f>IF(Q2=0, 0, Q8/Q6)</f>
        <v>8.5629283154549526E-2</v>
      </c>
      <c r="W9" s="133">
        <v>42774</v>
      </c>
      <c r="X9" s="10">
        <v>51.29</v>
      </c>
      <c r="Y9" s="10">
        <v>52.12</v>
      </c>
      <c r="Z9" s="10">
        <v>51.12</v>
      </c>
      <c r="AA9" s="10">
        <v>52</v>
      </c>
      <c r="AB9" s="95">
        <v>12236500</v>
      </c>
      <c r="AC9" s="10">
        <v>52</v>
      </c>
      <c r="AD9" s="2">
        <f t="shared" si="0"/>
        <v>1</v>
      </c>
      <c r="AE9" s="138">
        <f t="shared" si="1"/>
        <v>6.5814943863724551E-3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212</v>
      </c>
      <c r="P10" s="34"/>
      <c r="Q10" s="2">
        <f>M46</f>
        <v>346.94000000000051</v>
      </c>
      <c r="W10" s="133">
        <v>42773</v>
      </c>
      <c r="X10" s="10">
        <v>51.49</v>
      </c>
      <c r="Y10" s="10">
        <v>52.32</v>
      </c>
      <c r="Z10" s="10">
        <v>51.26</v>
      </c>
      <c r="AA10" s="10">
        <v>51.66</v>
      </c>
      <c r="AB10" s="95">
        <v>15747800</v>
      </c>
      <c r="AC10" s="10">
        <v>51.66</v>
      </c>
      <c r="AD10" s="2">
        <f t="shared" si="0"/>
        <v>1.0600000000000023</v>
      </c>
      <c r="AE10" s="138">
        <f t="shared" si="1"/>
        <v>1.2147335423197347E-2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2.86E-2</v>
      </c>
      <c r="W11" s="133">
        <v>42772</v>
      </c>
      <c r="X11" s="10">
        <v>50.65</v>
      </c>
      <c r="Y11" s="10">
        <v>51.09</v>
      </c>
      <c r="Z11" s="10">
        <v>50.56</v>
      </c>
      <c r="AA11" s="10">
        <v>51.04</v>
      </c>
      <c r="AB11" s="95">
        <v>8263400</v>
      </c>
      <c r="AC11" s="10">
        <v>51.04</v>
      </c>
      <c r="AD11" s="2">
        <f t="shared" si="0"/>
        <v>0.53000000000000114</v>
      </c>
      <c r="AE11" s="138">
        <f t="shared" si="1"/>
        <v>5.1201260338715748E-3</v>
      </c>
    </row>
    <row r="12" spans="1:31" x14ac:dyDescent="0.25">
      <c r="H12" s="72"/>
      <c r="W12" s="133">
        <v>42769</v>
      </c>
      <c r="X12" s="10">
        <v>50.6</v>
      </c>
      <c r="Y12" s="10">
        <v>50.91</v>
      </c>
      <c r="Z12" s="10">
        <v>50.36</v>
      </c>
      <c r="AA12" s="10">
        <v>50.78</v>
      </c>
      <c r="AB12" s="95">
        <v>10934000</v>
      </c>
      <c r="AC12" s="10">
        <v>50.78</v>
      </c>
      <c r="AD12" s="2">
        <f t="shared" si="0"/>
        <v>0.54999999999999716</v>
      </c>
      <c r="AE12" s="138">
        <f t="shared" si="1"/>
        <v>5.5445544554455495E-3</v>
      </c>
    </row>
    <row r="13" spans="1:31" x14ac:dyDescent="0.25">
      <c r="H13" s="72"/>
      <c r="W13" s="133">
        <v>42768</v>
      </c>
      <c r="X13" s="10">
        <v>49.35</v>
      </c>
      <c r="Y13" s="10">
        <v>50.89</v>
      </c>
      <c r="Z13" s="10">
        <v>49.27</v>
      </c>
      <c r="AA13" s="10">
        <v>50.5</v>
      </c>
      <c r="AB13" s="95">
        <v>18610200</v>
      </c>
      <c r="AC13" s="10">
        <v>50.5</v>
      </c>
      <c r="AD13" s="2">
        <f t="shared" si="0"/>
        <v>1.6199999999999974</v>
      </c>
      <c r="AE13" s="138">
        <f t="shared" si="1"/>
        <v>2.4548589977683166E-2</v>
      </c>
    </row>
    <row r="14" spans="1:31" x14ac:dyDescent="0.25">
      <c r="H14" s="72"/>
      <c r="W14" s="133">
        <v>42767</v>
      </c>
      <c r="X14" s="10">
        <v>49.13</v>
      </c>
      <c r="Y14" s="10">
        <v>49.32</v>
      </c>
      <c r="Z14" s="10">
        <v>48.32</v>
      </c>
      <c r="AA14" s="10">
        <v>49.29</v>
      </c>
      <c r="AB14" s="95">
        <v>16021900</v>
      </c>
      <c r="AC14" s="10">
        <v>49.29</v>
      </c>
      <c r="AD14" s="2">
        <f t="shared" si="0"/>
        <v>1</v>
      </c>
      <c r="AE14" s="138">
        <f t="shared" si="1"/>
        <v>2.6444263628966347E-3</v>
      </c>
    </row>
    <row r="15" spans="1:31" x14ac:dyDescent="0.25">
      <c r="H15" s="72"/>
      <c r="W15" s="133">
        <v>42766</v>
      </c>
      <c r="X15" s="10">
        <v>48.4</v>
      </c>
      <c r="Y15" s="10">
        <v>49.42</v>
      </c>
      <c r="Z15" s="10">
        <v>48.21</v>
      </c>
      <c r="AA15" s="10">
        <v>49.16</v>
      </c>
      <c r="AB15" s="95">
        <v>15094000</v>
      </c>
      <c r="AC15" s="10">
        <v>49.16</v>
      </c>
      <c r="AD15" s="2">
        <f t="shared" si="0"/>
        <v>1.2100000000000009</v>
      </c>
      <c r="AE15" s="138">
        <f t="shared" si="1"/>
        <v>9.6529061408914263E-3</v>
      </c>
    </row>
    <row r="16" spans="1:31" x14ac:dyDescent="0.25">
      <c r="H16" s="72"/>
      <c r="W16" s="133">
        <v>42765</v>
      </c>
      <c r="X16" s="10">
        <v>48.22</v>
      </c>
      <c r="Y16" s="10">
        <v>49.1</v>
      </c>
      <c r="Z16" s="10">
        <v>47.96</v>
      </c>
      <c r="AA16" s="10">
        <v>48.69</v>
      </c>
      <c r="AB16" s="95">
        <v>15738200</v>
      </c>
      <c r="AC16" s="10">
        <v>48.69</v>
      </c>
      <c r="AD16" s="2">
        <f t="shared" si="0"/>
        <v>1.1400000000000006</v>
      </c>
      <c r="AE16" s="138">
        <f t="shared" si="1"/>
        <v>1.989945538332627E-2</v>
      </c>
    </row>
    <row r="17" spans="1:31" x14ac:dyDescent="0.25">
      <c r="W17" s="133">
        <v>42762</v>
      </c>
      <c r="X17" s="10">
        <v>47.26</v>
      </c>
      <c r="Y17" s="10">
        <v>48.62</v>
      </c>
      <c r="Z17" s="10">
        <v>47.12</v>
      </c>
      <c r="AA17" s="10">
        <v>47.74</v>
      </c>
      <c r="AB17" s="95">
        <v>22918700</v>
      </c>
      <c r="AC17" s="10">
        <v>47.74</v>
      </c>
      <c r="AD17" s="2">
        <f t="shared" si="0"/>
        <v>1.5</v>
      </c>
      <c r="AE17" s="138">
        <f t="shared" si="1"/>
        <v>1.9649722340880027E-2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20</v>
      </c>
      <c r="I18" s="18"/>
      <c r="J18" s="18"/>
      <c r="K18" s="18">
        <f>SUM(K2:K5)</f>
        <v>1049.58</v>
      </c>
      <c r="L18" s="14"/>
      <c r="M18" s="18">
        <f>SUM(M2:M10)</f>
        <v>7.8</v>
      </c>
      <c r="W18" s="133">
        <v>42761</v>
      </c>
      <c r="X18" s="10">
        <v>48.59</v>
      </c>
      <c r="Y18" s="10">
        <v>49.51</v>
      </c>
      <c r="Z18" s="10">
        <v>46.01</v>
      </c>
      <c r="AA18" s="10">
        <v>46.82</v>
      </c>
      <c r="AB18" s="95">
        <v>44800800</v>
      </c>
      <c r="AC18" s="10">
        <v>46.82</v>
      </c>
      <c r="AD18" s="2">
        <f t="shared" si="0"/>
        <v>3.5</v>
      </c>
      <c r="AE18" s="138">
        <f t="shared" si="1"/>
        <v>-5.5095862764883874E-2</v>
      </c>
    </row>
    <row r="19" spans="1:31" ht="15.75" thickBot="1" x14ac:dyDescent="0.3">
      <c r="A19" s="355" t="s">
        <v>197</v>
      </c>
      <c r="B19" s="356"/>
      <c r="C19" s="357">
        <f>SumByColor($A$19,C2:C17)</f>
        <v>20</v>
      </c>
      <c r="D19" s="357"/>
      <c r="E19" s="357"/>
      <c r="F19" s="358">
        <f>SumByColor($A$19,F2:F17)</f>
        <v>1029</v>
      </c>
      <c r="G19" s="357"/>
      <c r="H19" s="357">
        <f>SumByColor($A$19,H2:H17)</f>
        <v>20</v>
      </c>
      <c r="I19" s="357"/>
      <c r="J19" s="357"/>
      <c r="K19" s="358">
        <f>SumByColor($A$19,K2:K17)</f>
        <v>1050</v>
      </c>
      <c r="L19" s="357"/>
      <c r="M19" s="358">
        <f>SumByColor($A$19,M2:M17)</f>
        <v>8</v>
      </c>
      <c r="W19" s="133">
        <v>42760</v>
      </c>
      <c r="X19" s="10">
        <v>49.34</v>
      </c>
      <c r="Y19" s="10">
        <v>49.57</v>
      </c>
      <c r="Z19" s="10">
        <v>48.8</v>
      </c>
      <c r="AA19" s="10">
        <v>49.55</v>
      </c>
      <c r="AB19" s="95">
        <v>15978500</v>
      </c>
      <c r="AC19" s="10">
        <v>49.55</v>
      </c>
      <c r="AD19" s="2">
        <f t="shared" si="0"/>
        <v>0.77000000000000313</v>
      </c>
      <c r="AE19" s="138">
        <f t="shared" si="1"/>
        <v>1.2050653594771088E-2</v>
      </c>
    </row>
    <row r="20" spans="1:31" x14ac:dyDescent="0.25">
      <c r="W20" s="133">
        <v>42759</v>
      </c>
      <c r="X20" s="10">
        <v>50.05</v>
      </c>
      <c r="Y20" s="10">
        <v>50.14</v>
      </c>
      <c r="Z20" s="10">
        <v>48.93</v>
      </c>
      <c r="AA20" s="10">
        <v>48.96</v>
      </c>
      <c r="AB20" s="95">
        <v>17172800</v>
      </c>
      <c r="AC20" s="10">
        <v>48.96</v>
      </c>
      <c r="AD20" s="2">
        <f t="shared" si="0"/>
        <v>1.2100000000000009</v>
      </c>
      <c r="AE20" s="138">
        <f t="shared" si="1"/>
        <v>-2.079999999999993E-2</v>
      </c>
    </row>
    <row r="21" spans="1:31" x14ac:dyDescent="0.25">
      <c r="W21" s="133">
        <v>42758</v>
      </c>
      <c r="X21" s="10">
        <v>49.53</v>
      </c>
      <c r="Y21" s="10">
        <v>50.31</v>
      </c>
      <c r="Z21" s="10">
        <v>49.15</v>
      </c>
      <c r="AA21" s="10">
        <v>50</v>
      </c>
      <c r="AB21" s="95">
        <v>23886100</v>
      </c>
      <c r="AC21" s="10">
        <v>50</v>
      </c>
      <c r="AD21" s="2">
        <f t="shared" si="0"/>
        <v>1.1600000000000037</v>
      </c>
      <c r="AE21" s="138">
        <f t="shared" si="1"/>
        <v>1.5640869388584333E-2</v>
      </c>
    </row>
    <row r="22" spans="1:31" x14ac:dyDescent="0.25">
      <c r="W22" s="133">
        <v>42755</v>
      </c>
      <c r="X22" s="10">
        <v>55.49</v>
      </c>
      <c r="Y22" s="10">
        <v>55.49</v>
      </c>
      <c r="Z22" s="10">
        <v>48.92</v>
      </c>
      <c r="AA22" s="10">
        <v>49.23</v>
      </c>
      <c r="AB22" s="95">
        <v>77021200</v>
      </c>
      <c r="AC22" s="10">
        <v>49.23</v>
      </c>
      <c r="AD22" s="2">
        <f t="shared" si="0"/>
        <v>6.57</v>
      </c>
      <c r="AE22" s="138">
        <f t="shared" si="1"/>
        <v>-0.1128131194809876</v>
      </c>
    </row>
    <row r="23" spans="1:31" x14ac:dyDescent="0.25">
      <c r="W23" s="133">
        <v>42754</v>
      </c>
      <c r="X23" s="10">
        <v>56.1</v>
      </c>
      <c r="Y23" s="10">
        <v>56.31</v>
      </c>
      <c r="Z23" s="10">
        <v>55.34</v>
      </c>
      <c r="AA23" s="10">
        <v>55.49</v>
      </c>
      <c r="AB23" s="95">
        <v>7122300</v>
      </c>
      <c r="AC23" s="10">
        <v>55.49</v>
      </c>
      <c r="AD23" s="2">
        <f t="shared" si="0"/>
        <v>0.96999999999999886</v>
      </c>
      <c r="AE23" s="138">
        <f t="shared" si="1"/>
        <v>-1.0344212591403612E-2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56.51</v>
      </c>
      <c r="Y24" s="10">
        <v>56.55</v>
      </c>
      <c r="Z24" s="10">
        <v>55.89</v>
      </c>
      <c r="AA24" s="10">
        <v>56.07</v>
      </c>
      <c r="AB24" s="95">
        <v>6639200</v>
      </c>
      <c r="AC24" s="10">
        <v>56.07</v>
      </c>
      <c r="AD24" s="2">
        <f t="shared" si="0"/>
        <v>0.65999999999999659</v>
      </c>
      <c r="AE24" s="138">
        <f t="shared" si="1"/>
        <v>-3.7313432835821558E-3</v>
      </c>
    </row>
    <row r="25" spans="1:31" x14ac:dyDescent="0.25">
      <c r="A25" t="s">
        <v>387</v>
      </c>
      <c r="B25" s="193">
        <v>42754</v>
      </c>
      <c r="C25" s="10">
        <v>20</v>
      </c>
      <c r="D25" s="641">
        <v>55.06</v>
      </c>
      <c r="E25" s="40">
        <v>55.49</v>
      </c>
      <c r="F25" s="40">
        <f t="shared" ref="F25:F30" si="2">C25*(E25-D25)</f>
        <v>8.5999999999999943</v>
      </c>
      <c r="G25" s="40">
        <f t="shared" ref="G25:G30" si="3">D25*C25</f>
        <v>1101.2</v>
      </c>
      <c r="H25" s="231">
        <f t="shared" ref="H25:H30" si="4">(E25-D25)/D25</f>
        <v>7.8096621867054065E-3</v>
      </c>
      <c r="I25" s="40"/>
      <c r="W25" s="133">
        <v>42752</v>
      </c>
      <c r="X25" s="10">
        <v>55.89</v>
      </c>
      <c r="Y25" s="10">
        <v>56.58</v>
      </c>
      <c r="Z25" s="10">
        <v>55.21</v>
      </c>
      <c r="AA25" s="10">
        <v>56.28</v>
      </c>
      <c r="AB25" s="95">
        <v>10416300</v>
      </c>
      <c r="AC25" s="10">
        <v>56.28</v>
      </c>
      <c r="AD25" s="2">
        <f t="shared" si="0"/>
        <v>1.3699999999999974</v>
      </c>
      <c r="AE25" s="138">
        <f t="shared" si="1"/>
        <v>1.0672358591248265E-3</v>
      </c>
    </row>
    <row r="26" spans="1:31" x14ac:dyDescent="0.25">
      <c r="A26" t="s">
        <v>402</v>
      </c>
      <c r="B26" s="193">
        <v>42755</v>
      </c>
      <c r="C26" s="7">
        <v>100</v>
      </c>
      <c r="D26" s="642">
        <v>51.438000000000002</v>
      </c>
      <c r="E26" s="40">
        <v>49.23</v>
      </c>
      <c r="F26" s="40">
        <f t="shared" si="2"/>
        <v>-220.80000000000055</v>
      </c>
      <c r="G26" s="40">
        <f t="shared" si="3"/>
        <v>5143.8</v>
      </c>
      <c r="H26" s="231">
        <f t="shared" si="4"/>
        <v>-4.2925463664994855E-2</v>
      </c>
      <c r="I26" s="44">
        <v>50</v>
      </c>
      <c r="W26" s="133">
        <v>42748</v>
      </c>
      <c r="X26" s="10">
        <v>56.56</v>
      </c>
      <c r="Y26" s="10">
        <v>56.73</v>
      </c>
      <c r="Z26" s="10">
        <v>56.05</v>
      </c>
      <c r="AA26" s="10">
        <v>56.22</v>
      </c>
      <c r="AB26" s="95">
        <v>7660200</v>
      </c>
      <c r="AC26" s="10">
        <v>56.22</v>
      </c>
      <c r="AD26" s="2">
        <f t="shared" si="0"/>
        <v>0.67999999999999972</v>
      </c>
      <c r="AE26" s="138">
        <f t="shared" si="1"/>
        <v>-5.8355437665782439E-3</v>
      </c>
    </row>
    <row r="27" spans="1:31" x14ac:dyDescent="0.25">
      <c r="A27" t="s">
        <v>421</v>
      </c>
      <c r="B27" s="193">
        <v>42761</v>
      </c>
      <c r="C27" s="10">
        <v>120</v>
      </c>
      <c r="D27" s="641">
        <v>50.715000000000003</v>
      </c>
      <c r="E27" s="40">
        <v>46.82</v>
      </c>
      <c r="F27" s="40">
        <f t="shared" si="2"/>
        <v>-467.40000000000038</v>
      </c>
      <c r="G27" s="40">
        <f t="shared" si="3"/>
        <v>6085.8</v>
      </c>
      <c r="H27" s="231">
        <f t="shared" si="4"/>
        <v>-7.680173518682841E-2</v>
      </c>
      <c r="I27" s="40"/>
      <c r="W27" s="133">
        <v>42747</v>
      </c>
      <c r="X27" s="10">
        <v>56.5</v>
      </c>
      <c r="Y27" s="10">
        <v>56.78</v>
      </c>
      <c r="Z27" s="10">
        <v>56.02</v>
      </c>
      <c r="AA27" s="10">
        <v>56.55</v>
      </c>
      <c r="AB27" s="95">
        <v>9977900</v>
      </c>
      <c r="AC27" s="10">
        <v>56.55</v>
      </c>
      <c r="AD27" s="2">
        <f t="shared" si="0"/>
        <v>0.75999999999999801</v>
      </c>
      <c r="AE27" s="138">
        <f t="shared" si="1"/>
        <v>-4.4014084507042472E-3</v>
      </c>
    </row>
    <row r="28" spans="1:31" x14ac:dyDescent="0.25">
      <c r="A28" t="s">
        <v>421</v>
      </c>
      <c r="B28" s="193">
        <v>42764</v>
      </c>
      <c r="C28" s="10">
        <v>120</v>
      </c>
      <c r="D28" s="641">
        <v>50.715000000000003</v>
      </c>
      <c r="E28" s="40">
        <v>47.74</v>
      </c>
      <c r="F28" s="40">
        <f t="shared" si="2"/>
        <v>-357.00000000000017</v>
      </c>
      <c r="G28" s="40">
        <f t="shared" si="3"/>
        <v>6085.8</v>
      </c>
      <c r="H28" s="231">
        <f t="shared" si="4"/>
        <v>-5.866114561766738E-2</v>
      </c>
      <c r="I28" s="40"/>
      <c r="W28" s="133">
        <v>42746</v>
      </c>
      <c r="X28" s="10">
        <v>58.12</v>
      </c>
      <c r="Y28" s="10">
        <v>58.87</v>
      </c>
      <c r="Z28" s="10">
        <v>56.53</v>
      </c>
      <c r="AA28" s="10">
        <v>56.8</v>
      </c>
      <c r="AB28" s="95">
        <v>20497900</v>
      </c>
      <c r="AC28" s="10">
        <v>56.8</v>
      </c>
      <c r="AD28" s="2">
        <f t="shared" si="0"/>
        <v>2.3399999999999963</v>
      </c>
      <c r="AE28" s="138">
        <f t="shared" si="1"/>
        <v>-5.3017672557519213E-2</v>
      </c>
    </row>
    <row r="29" spans="1:31" x14ac:dyDescent="0.25">
      <c r="A29" t="s">
        <v>453</v>
      </c>
      <c r="B29" s="193">
        <v>42768</v>
      </c>
      <c r="C29" s="10">
        <v>120</v>
      </c>
      <c r="D29" s="641">
        <v>50.65</v>
      </c>
      <c r="E29" s="40">
        <v>50.5</v>
      </c>
      <c r="F29" s="40">
        <f t="shared" si="2"/>
        <v>-17.999999999999829</v>
      </c>
      <c r="G29" s="40">
        <f t="shared" si="3"/>
        <v>6078</v>
      </c>
      <c r="H29" s="231">
        <f t="shared" si="4"/>
        <v>-2.9615004935833874E-3</v>
      </c>
      <c r="I29" s="40"/>
      <c r="W29" s="133">
        <v>42745</v>
      </c>
      <c r="X29" s="10">
        <v>59.78</v>
      </c>
      <c r="Y29" s="10">
        <v>60.45</v>
      </c>
      <c r="Z29" s="10">
        <v>59.72</v>
      </c>
      <c r="AA29" s="10">
        <v>59.98</v>
      </c>
      <c r="AB29" s="95">
        <v>6103700</v>
      </c>
      <c r="AC29" s="10">
        <v>59.98</v>
      </c>
      <c r="AD29" s="2">
        <f t="shared" si="0"/>
        <v>0.73000000000000398</v>
      </c>
      <c r="AE29" s="138">
        <f t="shared" si="1"/>
        <v>4.1855014230705034E-3</v>
      </c>
    </row>
    <row r="30" spans="1:31" x14ac:dyDescent="0.25">
      <c r="A30" t="s">
        <v>506</v>
      </c>
      <c r="B30" s="193">
        <v>42780</v>
      </c>
      <c r="C30" s="7">
        <v>100</v>
      </c>
      <c r="D30" s="642">
        <v>50.284199999999998</v>
      </c>
      <c r="E30" s="40">
        <v>53.71</v>
      </c>
      <c r="F30" s="40">
        <f t="shared" si="2"/>
        <v>342.58000000000027</v>
      </c>
      <c r="G30" s="40">
        <f t="shared" si="3"/>
        <v>5028.42</v>
      </c>
      <c r="H30" s="231">
        <f t="shared" si="4"/>
        <v>6.8128756150043199E-2</v>
      </c>
      <c r="I30" s="44">
        <v>50</v>
      </c>
      <c r="W30" s="133">
        <v>42744</v>
      </c>
      <c r="X30" s="10">
        <v>59.75</v>
      </c>
      <c r="Y30" s="10">
        <v>59.92</v>
      </c>
      <c r="Z30" s="10">
        <v>59.65</v>
      </c>
      <c r="AA30" s="10">
        <v>59.73</v>
      </c>
      <c r="AB30" s="95">
        <v>5256500</v>
      </c>
      <c r="AC30" s="10">
        <v>59.73</v>
      </c>
      <c r="AD30" s="2">
        <f t="shared" si="0"/>
        <v>0.27000000000000313</v>
      </c>
      <c r="AE30" s="138">
        <f t="shared" si="1"/>
        <v>-3.6697247706423131E-3</v>
      </c>
    </row>
    <row r="31" spans="1:31" x14ac:dyDescent="0.25">
      <c r="B31" s="193"/>
      <c r="C31" s="10"/>
      <c r="D31" s="641"/>
      <c r="E31" s="40"/>
      <c r="F31" s="40"/>
      <c r="G31" s="40"/>
      <c r="H31" s="231"/>
      <c r="I31" s="40"/>
      <c r="W31" s="133">
        <v>42741</v>
      </c>
      <c r="X31" s="10">
        <v>60.04</v>
      </c>
      <c r="Y31" s="10">
        <v>60.33</v>
      </c>
      <c r="Z31" s="10">
        <v>58.85</v>
      </c>
      <c r="AA31" s="10">
        <v>59.95</v>
      </c>
      <c r="AB31" s="95">
        <v>10104600</v>
      </c>
      <c r="AC31" s="10">
        <v>59.95</v>
      </c>
      <c r="AD31" s="2">
        <f t="shared" si="0"/>
        <v>1.4799999999999969</v>
      </c>
      <c r="AE31" s="138">
        <f t="shared" si="1"/>
        <v>-2.9935140528853932E-3</v>
      </c>
    </row>
    <row r="32" spans="1:31" x14ac:dyDescent="0.25">
      <c r="B32" s="193"/>
      <c r="C32" s="10"/>
      <c r="D32" s="641"/>
      <c r="E32" s="40"/>
      <c r="F32" s="40"/>
      <c r="G32" s="40"/>
      <c r="H32" s="231"/>
      <c r="I32" s="40"/>
      <c r="W32" s="133">
        <v>42740</v>
      </c>
      <c r="X32" s="10">
        <v>59.39</v>
      </c>
      <c r="Y32" s="10">
        <v>60.42</v>
      </c>
      <c r="Z32" s="10">
        <v>59.31</v>
      </c>
      <c r="AA32" s="10">
        <v>60.13</v>
      </c>
      <c r="AB32" s="95">
        <v>8422300</v>
      </c>
      <c r="AC32" s="10">
        <v>60.13</v>
      </c>
      <c r="AD32" s="2">
        <f t="shared" si="0"/>
        <v>1.1099999999999994</v>
      </c>
      <c r="AE32" s="138">
        <f t="shared" si="1"/>
        <v>1.6739939127494052E-2</v>
      </c>
    </row>
    <row r="33" spans="1:31" x14ac:dyDescent="0.25">
      <c r="B33" s="193"/>
      <c r="C33" s="10"/>
      <c r="D33" s="641"/>
      <c r="E33" s="40"/>
      <c r="F33" s="40"/>
      <c r="G33" s="40"/>
      <c r="H33" s="231"/>
      <c r="I33" s="236"/>
      <c r="W33" s="133">
        <v>42739</v>
      </c>
      <c r="X33" s="10">
        <v>59.46</v>
      </c>
      <c r="Y33" s="10">
        <v>59.75</v>
      </c>
      <c r="Z33" s="10">
        <v>59.03</v>
      </c>
      <c r="AA33" s="10">
        <v>59.14</v>
      </c>
      <c r="AB33" s="95">
        <v>6703400</v>
      </c>
      <c r="AC33" s="10">
        <v>59.14</v>
      </c>
      <c r="AD33" s="2">
        <f t="shared" si="0"/>
        <v>0.71999999999999886</v>
      </c>
      <c r="AE33" s="138" t="e">
        <f t="shared" si="1"/>
        <v>#DIV/0!</v>
      </c>
    </row>
    <row r="34" spans="1:31" x14ac:dyDescent="0.25">
      <c r="B34" s="193"/>
      <c r="C34" s="10"/>
      <c r="D34" s="641"/>
      <c r="E34" s="40"/>
      <c r="F34" s="40"/>
      <c r="G34" s="40"/>
      <c r="H34" s="231"/>
      <c r="I34" s="40"/>
      <c r="W34" s="133">
        <v>42739</v>
      </c>
      <c r="X34" s="10" t="s">
        <v>373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641"/>
      <c r="E35" s="40"/>
      <c r="F35" s="40"/>
      <c r="G35" s="40"/>
      <c r="H35" s="231"/>
      <c r="I35" s="40"/>
      <c r="W35" s="133">
        <v>42738</v>
      </c>
      <c r="X35" s="10">
        <v>58.78</v>
      </c>
      <c r="Y35" s="10">
        <v>59.68</v>
      </c>
      <c r="Z35" s="10">
        <v>58.58</v>
      </c>
      <c r="AA35" s="10">
        <v>59.45</v>
      </c>
      <c r="AB35" s="95">
        <v>10061700</v>
      </c>
      <c r="AC35" s="10">
        <v>59.06</v>
      </c>
      <c r="AD35" s="2">
        <f t="shared" si="0"/>
        <v>1.1000000000000014</v>
      </c>
      <c r="AE35" s="138">
        <f t="shared" si="1"/>
        <v>1.7223561832586887E-2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42734</v>
      </c>
      <c r="X36" s="10">
        <v>58.86</v>
      </c>
      <c r="Y36" s="10">
        <v>58.96</v>
      </c>
      <c r="Z36" s="10">
        <v>58.21</v>
      </c>
      <c r="AA36" s="10">
        <v>58.44</v>
      </c>
      <c r="AB36" s="95">
        <v>7008900</v>
      </c>
      <c r="AC36" s="10">
        <v>58.06</v>
      </c>
      <c r="AD36" s="2">
        <f t="shared" si="0"/>
        <v>0.75</v>
      </c>
      <c r="AE36" s="138">
        <f t="shared" si="1"/>
        <v>-7.690992992650747E-3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42733</v>
      </c>
      <c r="X37" s="10">
        <v>58.81</v>
      </c>
      <c r="Y37" s="10">
        <v>59.19</v>
      </c>
      <c r="Z37" s="10">
        <v>58.63</v>
      </c>
      <c r="AA37" s="10">
        <v>58.9</v>
      </c>
      <c r="AB37" s="95">
        <v>3642700</v>
      </c>
      <c r="AC37" s="10">
        <v>58.51</v>
      </c>
      <c r="AD37" s="2">
        <f t="shared" si="0"/>
        <v>0.55999999999999517</v>
      </c>
      <c r="AE37" s="138">
        <f t="shared" si="1"/>
        <v>4.808517946075952E-3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42732</v>
      </c>
      <c r="X38" s="10">
        <v>59.29</v>
      </c>
      <c r="Y38" s="10">
        <v>59.44</v>
      </c>
      <c r="Z38" s="10">
        <v>58.54</v>
      </c>
      <c r="AA38" s="10">
        <v>58.61</v>
      </c>
      <c r="AB38" s="95">
        <v>4249100</v>
      </c>
      <c r="AC38" s="10">
        <v>58.23</v>
      </c>
      <c r="AD38" s="2">
        <f t="shared" si="0"/>
        <v>0.89999999999999858</v>
      </c>
      <c r="AE38" s="138">
        <f t="shared" si="1"/>
        <v>-1.2046148625721065E-2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42731</v>
      </c>
      <c r="X39" s="10">
        <v>59.61</v>
      </c>
      <c r="Y39" s="10">
        <v>59.75</v>
      </c>
      <c r="Z39" s="10">
        <v>59.29</v>
      </c>
      <c r="AA39" s="10">
        <v>59.33</v>
      </c>
      <c r="AB39" s="95">
        <v>4251900</v>
      </c>
      <c r="AC39" s="10">
        <v>58.94</v>
      </c>
      <c r="AD39" s="2">
        <f t="shared" si="0"/>
        <v>0.46000000000000085</v>
      </c>
      <c r="AE39" s="138">
        <f t="shared" si="1"/>
        <v>-4.7281323877068626E-3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42727</v>
      </c>
      <c r="X40" s="10">
        <v>58.85</v>
      </c>
      <c r="Y40" s="10">
        <v>59.93</v>
      </c>
      <c r="Z40" s="10">
        <v>58.77</v>
      </c>
      <c r="AA40" s="10">
        <v>59.61</v>
      </c>
      <c r="AB40" s="95">
        <v>5412800</v>
      </c>
      <c r="AC40" s="10">
        <v>59.22</v>
      </c>
      <c r="AD40" s="2">
        <f t="shared" si="0"/>
        <v>1.1599999999999966</v>
      </c>
      <c r="AE40" s="138">
        <f t="shared" si="1"/>
        <v>1.4562275141339676E-2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60.049000000000007</v>
      </c>
      <c r="Q41" s="2"/>
      <c r="W41" s="133">
        <v>42726</v>
      </c>
      <c r="X41" s="10">
        <v>58.74</v>
      </c>
      <c r="Y41" s="10">
        <v>58.98</v>
      </c>
      <c r="Z41" s="10">
        <v>58.52</v>
      </c>
      <c r="AA41" s="10">
        <v>58.76</v>
      </c>
      <c r="AB41" s="95">
        <v>4812000</v>
      </c>
      <c r="AC41" s="10">
        <v>58.37</v>
      </c>
      <c r="AD41" s="2">
        <f t="shared" si="0"/>
        <v>0.45999999999999375</v>
      </c>
      <c r="AE41" s="138">
        <f t="shared" si="1"/>
        <v>1.2006861063464935E-3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59.503100000000011</v>
      </c>
      <c r="Q42" s="2"/>
      <c r="T42" s="91" t="s">
        <v>113</v>
      </c>
      <c r="W42" s="133">
        <v>42725</v>
      </c>
      <c r="X42" s="10">
        <v>59.23</v>
      </c>
      <c r="Y42" s="10">
        <v>59.58</v>
      </c>
      <c r="Z42" s="10">
        <v>58.68</v>
      </c>
      <c r="AA42" s="10">
        <v>58.69</v>
      </c>
      <c r="AB42" s="95">
        <v>4471200</v>
      </c>
      <c r="AC42" s="10">
        <v>58.3</v>
      </c>
      <c r="AD42" s="2">
        <f t="shared" si="0"/>
        <v>0.89999999999999858</v>
      </c>
      <c r="AE42" s="138">
        <f t="shared" si="1"/>
        <v>-7.3216414098415949E-3</v>
      </c>
    </row>
    <row r="43" spans="1:31" ht="15.75" thickTop="1" x14ac:dyDescent="0.25">
      <c r="O43" s="83">
        <v>1.08</v>
      </c>
      <c r="P43" s="83">
        <f t="shared" si="5"/>
        <v>58.957200000000007</v>
      </c>
      <c r="Q43" s="2"/>
      <c r="T43" s="128" t="s">
        <v>98</v>
      </c>
      <c r="U43" s="129">
        <v>54.28</v>
      </c>
      <c r="V43" s="548"/>
      <c r="W43" s="133">
        <v>42724</v>
      </c>
      <c r="X43" s="10">
        <v>59.3</v>
      </c>
      <c r="Y43" s="10">
        <v>59.53</v>
      </c>
      <c r="Z43" s="10">
        <v>58.94</v>
      </c>
      <c r="AA43" s="10">
        <v>59.12</v>
      </c>
      <c r="AB43" s="95">
        <v>3918800</v>
      </c>
      <c r="AC43" s="10">
        <v>58.73</v>
      </c>
      <c r="AD43" s="2">
        <f t="shared" si="0"/>
        <v>0.59000000000000341</v>
      </c>
      <c r="AE43" s="138">
        <f t="shared" si="1"/>
        <v>-5.0821616127393332E-3</v>
      </c>
    </row>
    <row r="44" spans="1:31" x14ac:dyDescent="0.25">
      <c r="O44" s="83">
        <v>1.07</v>
      </c>
      <c r="P44" s="83">
        <f t="shared" si="5"/>
        <v>58.411300000000004</v>
      </c>
      <c r="Q44" s="2"/>
      <c r="T44" s="93" t="s">
        <v>99</v>
      </c>
      <c r="U44" s="130">
        <v>54.3</v>
      </c>
      <c r="W44" s="133">
        <v>42723</v>
      </c>
      <c r="X44" s="10">
        <v>59.04</v>
      </c>
      <c r="Y44" s="10">
        <v>59.85</v>
      </c>
      <c r="Z44" s="10">
        <v>59.02</v>
      </c>
      <c r="AA44" s="10">
        <v>59.42</v>
      </c>
      <c r="AB44" s="95">
        <v>8399100</v>
      </c>
      <c r="AC44" s="10">
        <v>59.03</v>
      </c>
      <c r="AD44" s="2">
        <f t="shared" si="0"/>
        <v>0.82999999999999829</v>
      </c>
      <c r="AE44" s="138">
        <f t="shared" si="1"/>
        <v>1.3564560439560447E-2</v>
      </c>
    </row>
    <row r="45" spans="1:31" x14ac:dyDescent="0.25">
      <c r="O45" s="83">
        <v>1.06</v>
      </c>
      <c r="P45" s="83">
        <f t="shared" si="5"/>
        <v>57.865400000000008</v>
      </c>
      <c r="Q45" s="2"/>
      <c r="T45" s="93" t="s">
        <v>100</v>
      </c>
      <c r="U45" s="130" t="s">
        <v>129</v>
      </c>
      <c r="W45" s="133">
        <v>42720</v>
      </c>
      <c r="X45" s="10">
        <v>58.92</v>
      </c>
      <c r="Y45" s="10">
        <v>59.05</v>
      </c>
      <c r="Z45" s="10">
        <v>58.2</v>
      </c>
      <c r="AA45" s="10">
        <v>58.62</v>
      </c>
      <c r="AB45" s="95">
        <v>12218200</v>
      </c>
      <c r="AC45" s="10">
        <v>58.24</v>
      </c>
      <c r="AD45" s="2">
        <f t="shared" si="0"/>
        <v>0.84999999999999432</v>
      </c>
      <c r="AE45" s="138">
        <f t="shared" si="1"/>
        <v>-5.1484468851903387E-4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5"/>
        <v>57.319500000000005</v>
      </c>
      <c r="Q46" s="2"/>
      <c r="T46" s="93" t="s">
        <v>101</v>
      </c>
      <c r="U46" s="130" t="s">
        <v>129</v>
      </c>
      <c r="W46" s="133">
        <v>42719</v>
      </c>
      <c r="X46" s="10">
        <v>58.51</v>
      </c>
      <c r="Y46" s="10">
        <v>59.8</v>
      </c>
      <c r="Z46" s="10">
        <v>58.28</v>
      </c>
      <c r="AA46" s="10">
        <v>58.65</v>
      </c>
      <c r="AB46" s="95">
        <v>13210800</v>
      </c>
      <c r="AC46" s="10">
        <v>58.27</v>
      </c>
      <c r="AD46" s="2">
        <f t="shared" si="0"/>
        <v>1.519999999999996</v>
      </c>
      <c r="AE46" s="138">
        <f t="shared" si="1"/>
        <v>2.5808671713696274E-3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5"/>
        <v>56.773600000000009</v>
      </c>
      <c r="Q47" s="2"/>
      <c r="T47" s="93" t="s">
        <v>102</v>
      </c>
      <c r="U47" s="130">
        <v>55.37</v>
      </c>
      <c r="W47" s="133">
        <v>42718</v>
      </c>
      <c r="X47" s="10">
        <v>57.3</v>
      </c>
      <c r="Y47" s="10">
        <v>58.52</v>
      </c>
      <c r="Z47" s="10">
        <v>57.27</v>
      </c>
      <c r="AA47" s="10">
        <v>58.5</v>
      </c>
      <c r="AB47" s="95">
        <v>12603900</v>
      </c>
      <c r="AC47" s="10">
        <v>58.12</v>
      </c>
      <c r="AD47" s="2">
        <f t="shared" si="0"/>
        <v>1.25</v>
      </c>
      <c r="AE47" s="138">
        <f t="shared" si="1"/>
        <v>2.3419616129600307E-2</v>
      </c>
    </row>
    <row r="48" spans="1:31" x14ac:dyDescent="0.25">
      <c r="A48" s="389" t="s">
        <v>317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5"/>
        <v>56.227700000000006</v>
      </c>
      <c r="Q48" s="2"/>
      <c r="T48" s="93" t="s">
        <v>103</v>
      </c>
      <c r="U48" s="130">
        <v>0.88647299999999996</v>
      </c>
      <c r="W48" s="133">
        <v>42717</v>
      </c>
      <c r="X48" s="10">
        <v>57</v>
      </c>
      <c r="Y48" s="10">
        <v>57.34</v>
      </c>
      <c r="Z48" s="10">
        <v>56.7</v>
      </c>
      <c r="AA48" s="10">
        <v>57.17</v>
      </c>
      <c r="AB48" s="95">
        <v>6902800</v>
      </c>
      <c r="AC48" s="10">
        <v>56.79</v>
      </c>
      <c r="AD48" s="2">
        <f t="shared" si="0"/>
        <v>0.64000000000000057</v>
      </c>
      <c r="AE48" s="138">
        <f t="shared" si="1"/>
        <v>1.0857956568173677E-2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5"/>
        <v>55.681800000000003</v>
      </c>
      <c r="Q49" s="2"/>
      <c r="T49" s="93" t="s">
        <v>122</v>
      </c>
      <c r="U49" s="130" t="s">
        <v>432</v>
      </c>
      <c r="W49" s="133">
        <v>42716</v>
      </c>
      <c r="X49" s="10">
        <v>56.83</v>
      </c>
      <c r="Y49" s="10">
        <v>56.97</v>
      </c>
      <c r="Z49" s="10">
        <v>56.4</v>
      </c>
      <c r="AA49" s="10">
        <v>56.55</v>
      </c>
      <c r="AB49" s="95">
        <v>8829300</v>
      </c>
      <c r="AC49" s="10">
        <v>56.18</v>
      </c>
      <c r="AD49" s="2">
        <f t="shared" si="0"/>
        <v>0.57000000000000028</v>
      </c>
      <c r="AE49" s="138">
        <f t="shared" si="1"/>
        <v>-8.6465502029292596E-3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5"/>
        <v>55.135900000000007</v>
      </c>
      <c r="Q50" s="2"/>
      <c r="T50" s="93"/>
      <c r="U50" s="130"/>
      <c r="W50" s="133">
        <v>42713</v>
      </c>
      <c r="X50" s="10">
        <v>55.16</v>
      </c>
      <c r="Y50" s="10">
        <v>57.18</v>
      </c>
      <c r="Z50" s="10">
        <v>55.1</v>
      </c>
      <c r="AA50" s="10">
        <v>57.04</v>
      </c>
      <c r="AB50" s="95">
        <v>11782800</v>
      </c>
      <c r="AC50" s="10">
        <v>56.67</v>
      </c>
      <c r="AD50" s="2">
        <f t="shared" si="0"/>
        <v>2.0799999999999983</v>
      </c>
      <c r="AE50" s="138">
        <f t="shared" si="1"/>
        <v>3.2804811372334708E-2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5"/>
        <v>54.59</v>
      </c>
      <c r="Q51" s="2"/>
      <c r="T51" s="93" t="s">
        <v>105</v>
      </c>
      <c r="U51" s="130" t="s">
        <v>569</v>
      </c>
      <c r="W51" s="133">
        <v>42712</v>
      </c>
      <c r="X51" s="10">
        <v>54.93</v>
      </c>
      <c r="Y51" s="10">
        <v>55.42</v>
      </c>
      <c r="Z51" s="10">
        <v>54.78</v>
      </c>
      <c r="AA51" s="10">
        <v>55.23</v>
      </c>
      <c r="AB51" s="95">
        <v>8191200</v>
      </c>
      <c r="AC51" s="10">
        <v>54.87</v>
      </c>
      <c r="AD51" s="2">
        <f t="shared" si="0"/>
        <v>0.64000000000000057</v>
      </c>
      <c r="AE51" s="138">
        <f t="shared" si="1"/>
        <v>-1.8221574344035041E-4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5"/>
        <v>54.0441</v>
      </c>
      <c r="Q52" s="2"/>
      <c r="T52" s="93" t="s">
        <v>106</v>
      </c>
      <c r="U52" s="130" t="s">
        <v>424</v>
      </c>
      <c r="W52" s="133">
        <v>42711</v>
      </c>
      <c r="X52" s="10">
        <v>55.55</v>
      </c>
      <c r="Y52" s="10">
        <v>55.68</v>
      </c>
      <c r="Z52" s="10">
        <v>54.36</v>
      </c>
      <c r="AA52" s="10">
        <v>55.24</v>
      </c>
      <c r="AB52" s="95">
        <v>12210800</v>
      </c>
      <c r="AC52" s="10">
        <v>54.88</v>
      </c>
      <c r="AD52" s="2">
        <f t="shared" si="0"/>
        <v>1.3200000000000003</v>
      </c>
      <c r="AE52" s="138">
        <f t="shared" si="1"/>
        <v>-1.4013654329859793E-2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5"/>
        <v>53.498200000000004</v>
      </c>
      <c r="Q53" s="2"/>
      <c r="T53" s="93" t="s">
        <v>107</v>
      </c>
      <c r="U53" s="131">
        <v>9706078</v>
      </c>
      <c r="W53" s="133">
        <v>42710</v>
      </c>
      <c r="X53" s="10">
        <v>55.71</v>
      </c>
      <c r="Y53" s="10">
        <v>56.04</v>
      </c>
      <c r="Z53" s="10">
        <v>55.56</v>
      </c>
      <c r="AA53" s="10">
        <v>56.03</v>
      </c>
      <c r="AB53" s="95">
        <v>5924400</v>
      </c>
      <c r="AC53" s="10">
        <v>55.66</v>
      </c>
      <c r="AD53" s="2">
        <f t="shared" si="0"/>
        <v>0.47999999999999687</v>
      </c>
      <c r="AE53" s="138">
        <f t="shared" si="1"/>
        <v>8.5160355136799648E-3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5"/>
        <v>52.952300000000001</v>
      </c>
      <c r="T54" s="93" t="s">
        <v>110</v>
      </c>
      <c r="U54" s="131">
        <v>11984600</v>
      </c>
      <c r="W54" s="133">
        <v>42709</v>
      </c>
      <c r="X54" s="10">
        <v>55.86</v>
      </c>
      <c r="Y54" s="10">
        <v>55.96</v>
      </c>
      <c r="Z54" s="10">
        <v>55.23</v>
      </c>
      <c r="AA54" s="10">
        <v>55.55</v>
      </c>
      <c r="AB54" s="95">
        <v>9904400</v>
      </c>
      <c r="AC54" s="10">
        <v>55.19</v>
      </c>
      <c r="AD54" s="2">
        <f t="shared" si="0"/>
        <v>0.73000000000000398</v>
      </c>
      <c r="AE54" s="138">
        <f t="shared" si="1"/>
        <v>-7.195538765965237E-3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5"/>
        <v>52.406399999999998</v>
      </c>
      <c r="T55" s="93" t="s">
        <v>108</v>
      </c>
      <c r="U55" s="130" t="s">
        <v>570</v>
      </c>
      <c r="W55" s="133">
        <v>42706</v>
      </c>
      <c r="X55" s="10">
        <v>55.69</v>
      </c>
      <c r="Y55" s="10">
        <v>56.11</v>
      </c>
      <c r="Z55" s="10">
        <v>55.3</v>
      </c>
      <c r="AA55" s="10">
        <v>55.96</v>
      </c>
      <c r="AB55" s="95">
        <v>9281500</v>
      </c>
      <c r="AC55" s="10">
        <v>55.59</v>
      </c>
      <c r="AD55" s="2">
        <f t="shared" si="0"/>
        <v>0.81000000000000227</v>
      </c>
      <c r="AE55" s="138">
        <f t="shared" si="1"/>
        <v>2.8865235432076197E-3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5"/>
        <v>51.860500000000002</v>
      </c>
      <c r="T56" s="93" t="s">
        <v>111</v>
      </c>
      <c r="U56" s="130">
        <v>20.6</v>
      </c>
      <c r="W56" s="133">
        <v>42705</v>
      </c>
      <c r="X56" s="10">
        <v>55.94</v>
      </c>
      <c r="Y56" s="10">
        <v>56.27</v>
      </c>
      <c r="Z56" s="10">
        <v>55.44</v>
      </c>
      <c r="AA56" s="10">
        <v>55.8</v>
      </c>
      <c r="AB56" s="95">
        <v>12719600</v>
      </c>
      <c r="AC56" s="10">
        <v>55.43</v>
      </c>
      <c r="AD56" s="2">
        <f t="shared" si="0"/>
        <v>0.8300000000000054</v>
      </c>
      <c r="AE56" s="138">
        <f t="shared" si="1"/>
        <v>-1.1414303549134974E-2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5"/>
        <v>51.314599999999999</v>
      </c>
      <c r="T57" s="93" t="s">
        <v>112</v>
      </c>
      <c r="U57" s="130">
        <v>2.65</v>
      </c>
      <c r="W57" s="133">
        <v>42704</v>
      </c>
      <c r="X57" s="10">
        <v>56.29</v>
      </c>
      <c r="Y57" s="10">
        <v>56.69</v>
      </c>
      <c r="Z57" s="10">
        <v>56</v>
      </c>
      <c r="AA57" s="10">
        <v>56.44</v>
      </c>
      <c r="AB57" s="95">
        <v>16418900</v>
      </c>
      <c r="AC57" s="10">
        <v>56.07</v>
      </c>
      <c r="AD57" s="2">
        <f t="shared" si="0"/>
        <v>0.68999999999999773</v>
      </c>
      <c r="AE57" s="138">
        <f t="shared" si="1"/>
        <v>1.4288265761743801E-3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5"/>
        <v>50.768700000000003</v>
      </c>
      <c r="T58" s="93" t="s">
        <v>109</v>
      </c>
      <c r="U58" s="130" t="s">
        <v>571</v>
      </c>
      <c r="W58" s="133">
        <v>42703</v>
      </c>
      <c r="X58" s="10">
        <v>56.62</v>
      </c>
      <c r="Y58" s="10">
        <v>56.89</v>
      </c>
      <c r="Z58" s="10">
        <v>56.14</v>
      </c>
      <c r="AA58" s="10">
        <v>56.36</v>
      </c>
      <c r="AB58" s="95">
        <v>9818900</v>
      </c>
      <c r="AC58" s="10">
        <v>55.99</v>
      </c>
      <c r="AD58" s="2">
        <f t="shared" si="0"/>
        <v>0.75</v>
      </c>
      <c r="AE58" s="138">
        <f t="shared" si="1"/>
        <v>-2.6718916993231367E-3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5"/>
        <v>50.222800000000007</v>
      </c>
      <c r="W59" s="133">
        <v>42702</v>
      </c>
      <c r="X59" s="10">
        <v>56.92</v>
      </c>
      <c r="Y59" s="10">
        <v>56.96</v>
      </c>
      <c r="Z59" s="10">
        <v>56.25</v>
      </c>
      <c r="AA59" s="10">
        <v>56.51</v>
      </c>
      <c r="AB59" s="95">
        <v>8724200</v>
      </c>
      <c r="AC59" s="10">
        <v>56.14</v>
      </c>
      <c r="AD59" s="2">
        <f t="shared" si="0"/>
        <v>0.71000000000000085</v>
      </c>
      <c r="AE59" s="138">
        <f t="shared" si="1"/>
        <v>-8.302420067125893E-3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5"/>
        <v>49.676900000000003</v>
      </c>
      <c r="W60" s="133">
        <v>42699</v>
      </c>
      <c r="X60" s="10">
        <v>56.85</v>
      </c>
      <c r="Y60" s="10">
        <v>57.14</v>
      </c>
      <c r="Z60" s="10">
        <v>56.71</v>
      </c>
      <c r="AA60" s="10">
        <v>56.98</v>
      </c>
      <c r="AB60" s="95">
        <v>6228600</v>
      </c>
      <c r="AC60" s="10">
        <v>56.61</v>
      </c>
      <c r="AD60" s="2">
        <f t="shared" si="0"/>
        <v>0.42999999999999972</v>
      </c>
      <c r="AE60" s="138">
        <f t="shared" si="1"/>
        <v>4.0794608017027389E-3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5"/>
        <v>49.131000000000007</v>
      </c>
      <c r="W61" s="133">
        <v>42697</v>
      </c>
      <c r="X61" s="10">
        <v>56.05</v>
      </c>
      <c r="Y61" s="10">
        <v>56.78</v>
      </c>
      <c r="Z61" s="10">
        <v>55.78</v>
      </c>
      <c r="AA61" s="10">
        <v>56.75</v>
      </c>
      <c r="AB61" s="95">
        <v>10151000</v>
      </c>
      <c r="AC61" s="10">
        <v>56.38</v>
      </c>
      <c r="AD61" s="2">
        <f t="shared" si="0"/>
        <v>1</v>
      </c>
      <c r="AE61" s="138">
        <f t="shared" si="1"/>
        <v>3.5599857600570051E-3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42696</v>
      </c>
      <c r="X62" s="10">
        <v>56.66</v>
      </c>
      <c r="Y62" s="10">
        <v>56.9</v>
      </c>
      <c r="Z62" s="10">
        <v>56.26</v>
      </c>
      <c r="AA62" s="10">
        <v>56.55</v>
      </c>
      <c r="AB62" s="95">
        <v>10350000</v>
      </c>
      <c r="AC62" s="10">
        <v>56.18</v>
      </c>
      <c r="AD62" s="2">
        <f t="shared" si="0"/>
        <v>0.64000000000000057</v>
      </c>
      <c r="AE62" s="138">
        <f t="shared" si="1"/>
        <v>-3.1937544357700798E-3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42695</v>
      </c>
      <c r="X63" s="10">
        <v>56.71</v>
      </c>
      <c r="Y63" s="10">
        <v>56.85</v>
      </c>
      <c r="Z63" s="10">
        <v>56.4</v>
      </c>
      <c r="AA63" s="10">
        <v>56.73</v>
      </c>
      <c r="AB63" s="95">
        <v>11312300</v>
      </c>
      <c r="AC63" s="10">
        <v>56.36</v>
      </c>
      <c r="AD63" s="2">
        <f t="shared" si="0"/>
        <v>0.45000000000000284</v>
      </c>
      <c r="AE63" s="138">
        <f t="shared" si="1"/>
        <v>-5.3200922149321261E-4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42692</v>
      </c>
      <c r="X64" s="10">
        <v>56.58</v>
      </c>
      <c r="Y64" s="10">
        <v>56.84</v>
      </c>
      <c r="Z64" s="10">
        <v>56.25</v>
      </c>
      <c r="AA64" s="10">
        <v>56.76</v>
      </c>
      <c r="AB64" s="95">
        <v>7387400</v>
      </c>
      <c r="AC64" s="10">
        <v>56.39</v>
      </c>
      <c r="AD64" s="2">
        <f t="shared" si="0"/>
        <v>0.59000000000000341</v>
      </c>
      <c r="AE64" s="138">
        <f t="shared" si="1"/>
        <v>1.4207068016338642E-3</v>
      </c>
    </row>
    <row r="65" spans="1:31" ht="15.75" thickBot="1" x14ac:dyDescent="0.3">
      <c r="A65" s="469" t="s">
        <v>197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>SumByColor($A$19,M48:M63)</f>
        <v>0</v>
      </c>
      <c r="W65" s="133">
        <v>42691</v>
      </c>
      <c r="X65" s="10">
        <v>56.75</v>
      </c>
      <c r="Y65" s="10">
        <v>57.1</v>
      </c>
      <c r="Z65" s="10">
        <v>56.06</v>
      </c>
      <c r="AA65" s="10">
        <v>56.68</v>
      </c>
      <c r="AB65" s="95">
        <v>6820500</v>
      </c>
      <c r="AC65" s="10">
        <v>56.31</v>
      </c>
      <c r="AD65" s="2">
        <f t="shared" si="0"/>
        <v>1.0399999999999991</v>
      </c>
      <c r="AE65" s="138">
        <f t="shared" si="1"/>
        <v>8.5975282106394157E-3</v>
      </c>
    </row>
    <row r="66" spans="1:31" x14ac:dyDescent="0.25">
      <c r="W66" s="133">
        <v>42690</v>
      </c>
      <c r="X66" s="10">
        <v>56.7</v>
      </c>
      <c r="Y66" s="10">
        <v>56.72</v>
      </c>
      <c r="Z66" s="10">
        <v>55.93</v>
      </c>
      <c r="AA66" s="10">
        <v>56.2</v>
      </c>
      <c r="AB66" s="95">
        <v>8935500</v>
      </c>
      <c r="AC66" s="10">
        <v>55.83</v>
      </c>
      <c r="AD66" s="2">
        <f t="shared" si="0"/>
        <v>0.78999999999999915</v>
      </c>
      <c r="AE66" s="138">
        <f t="shared" si="1"/>
        <v>-8.7002840909091717E-3</v>
      </c>
    </row>
    <row r="67" spans="1:31" x14ac:dyDescent="0.25">
      <c r="W67" s="133">
        <v>42689</v>
      </c>
      <c r="X67" s="10">
        <v>56.73</v>
      </c>
      <c r="Y67" s="10">
        <v>56.79</v>
      </c>
      <c r="Z67" s="10">
        <v>55.76</v>
      </c>
      <c r="AA67" s="10">
        <v>56.69</v>
      </c>
      <c r="AB67" s="95">
        <v>9312800</v>
      </c>
      <c r="AC67" s="10">
        <v>56.32</v>
      </c>
      <c r="AD67" s="2">
        <f>Y67-Z67</f>
        <v>1.0300000000000011</v>
      </c>
      <c r="AE67" s="138" t="e">
        <f>AC67/#REF!-1</f>
        <v>#REF!</v>
      </c>
    </row>
    <row r="68" spans="1:31" x14ac:dyDescent="0.25">
      <c r="W68" s="133">
        <v>42688</v>
      </c>
      <c r="X68" s="10">
        <v>56.66</v>
      </c>
      <c r="Y68" s="10">
        <v>56.85</v>
      </c>
      <c r="Z68" s="10">
        <v>56.02</v>
      </c>
      <c r="AA68" s="10">
        <v>56.56</v>
      </c>
      <c r="AB68" s="95">
        <v>7234900</v>
      </c>
      <c r="AC68" s="10">
        <v>56.19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3" priority="19">
      <formula>F34&gt;0</formula>
    </cfRule>
    <cfRule type="expression" dxfId="892" priority="20">
      <formula>F34&lt;0</formula>
    </cfRule>
  </conditionalFormatting>
  <conditionalFormatting sqref="Q7">
    <cfRule type="expression" dxfId="891" priority="17">
      <formula>Q7&gt;0</formula>
    </cfRule>
    <cfRule type="expression" dxfId="890" priority="18">
      <formula>Q7&lt;0</formula>
    </cfRule>
  </conditionalFormatting>
  <conditionalFormatting sqref="Q8">
    <cfRule type="expression" dxfId="889" priority="15">
      <formula>Q8&gt;0</formula>
    </cfRule>
    <cfRule type="expression" dxfId="888" priority="16">
      <formula>Q8&lt;0</formula>
    </cfRule>
  </conditionalFormatting>
  <conditionalFormatting sqref="F29:F33">
    <cfRule type="expression" dxfId="887" priority="13">
      <formula>F29&gt;0</formula>
    </cfRule>
    <cfRule type="expression" dxfId="886" priority="14">
      <formula>F29&lt;0</formula>
    </cfRule>
  </conditionalFormatting>
  <conditionalFormatting sqref="H29:H33">
    <cfRule type="expression" dxfId="885" priority="11">
      <formula>H29&gt;0</formula>
    </cfRule>
    <cfRule type="expression" dxfId="884" priority="12">
      <formula>H29&lt;0</formula>
    </cfRule>
  </conditionalFormatting>
  <conditionalFormatting sqref="F25:F28">
    <cfRule type="expression" dxfId="883" priority="7">
      <formula>F25&gt;0</formula>
    </cfRule>
    <cfRule type="expression" dxfId="882" priority="8">
      <formula>F25&lt;0</formula>
    </cfRule>
  </conditionalFormatting>
  <conditionalFormatting sqref="H25:H28">
    <cfRule type="expression" dxfId="881" priority="5">
      <formula>H25&gt;0</formula>
    </cfRule>
    <cfRule type="expression" dxfId="880" priority="6">
      <formula>H25&lt;0</formula>
    </cfRule>
  </conditionalFormatting>
  <conditionalFormatting sqref="Q10">
    <cfRule type="expression" dxfId="879" priority="3">
      <formula>Q10&gt;0</formula>
    </cfRule>
    <cfRule type="expression" dxfId="878" priority="4">
      <formula>Q10&lt;0</formula>
    </cfRule>
  </conditionalFormatting>
  <conditionalFormatting sqref="M46">
    <cfRule type="expression" dxfId="877" priority="1">
      <formula>M46&gt;0</formula>
    </cfRule>
    <cfRule type="expression" dxfId="8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42783</v>
      </c>
      <c r="X2" s="10">
        <v>63.83</v>
      </c>
      <c r="Y2" s="10">
        <v>63.87</v>
      </c>
      <c r="Z2" s="10">
        <v>62</v>
      </c>
      <c r="AA2" s="10">
        <v>62.34</v>
      </c>
      <c r="AB2" s="95">
        <v>3977800</v>
      </c>
      <c r="AC2" s="10">
        <v>62.34</v>
      </c>
      <c r="AD2" s="2">
        <f>Y2-Z2</f>
        <v>1.8699999999999974</v>
      </c>
      <c r="AE2" s="138">
        <f>AC2/AC3-1</f>
        <v>-2.9576587795765774E-2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62.34</v>
      </c>
      <c r="T3" s="1"/>
      <c r="W3" s="133">
        <v>42782</v>
      </c>
      <c r="X3" s="10">
        <v>64.22</v>
      </c>
      <c r="Y3" s="10">
        <v>64.77</v>
      </c>
      <c r="Z3" s="10">
        <v>63.75</v>
      </c>
      <c r="AA3" s="10">
        <v>64.239999999999995</v>
      </c>
      <c r="AB3" s="95">
        <v>1756200</v>
      </c>
      <c r="AC3" s="10">
        <v>64.239999999999995</v>
      </c>
      <c r="AD3" s="2">
        <f t="shared" ref="AD3:AD66" si="0">Y3-Z3</f>
        <v>1.019999999999996</v>
      </c>
      <c r="AE3" s="138">
        <f t="shared" ref="AE3:AE66" si="1">AC3/AC4-1</f>
        <v>5.3208137715179404E-3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62.34</v>
      </c>
      <c r="R4" s="502">
        <v>-2.9600000000000001E-2</v>
      </c>
      <c r="T4" s="163"/>
      <c r="U4" s="1"/>
      <c r="W4" s="133">
        <v>42781</v>
      </c>
      <c r="X4" s="10">
        <v>63.3</v>
      </c>
      <c r="Y4" s="10">
        <v>64.099999999999994</v>
      </c>
      <c r="Z4" s="10">
        <v>63.21</v>
      </c>
      <c r="AA4" s="10">
        <v>63.9</v>
      </c>
      <c r="AB4" s="95">
        <v>1365400</v>
      </c>
      <c r="AC4" s="10">
        <v>63.9</v>
      </c>
      <c r="AD4" s="2">
        <f t="shared" si="0"/>
        <v>0.88999999999999346</v>
      </c>
      <c r="AE4" s="138">
        <f t="shared" si="1"/>
        <v>5.5074744295831035E-3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42780</v>
      </c>
      <c r="X5" s="10">
        <v>63.75</v>
      </c>
      <c r="Y5" s="10">
        <v>64.13</v>
      </c>
      <c r="Z5" s="10">
        <v>63.37</v>
      </c>
      <c r="AA5" s="10">
        <v>63.55</v>
      </c>
      <c r="AB5" s="95">
        <v>2180900</v>
      </c>
      <c r="AC5" s="10">
        <v>63.55</v>
      </c>
      <c r="AD5" s="2">
        <f t="shared" si="0"/>
        <v>0.75999999999999801</v>
      </c>
      <c r="AE5" s="138">
        <f t="shared" si="1"/>
        <v>-7.8616352201266171E-4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42779</v>
      </c>
      <c r="X6" s="10">
        <v>64.2</v>
      </c>
      <c r="Y6" s="10">
        <v>64.2</v>
      </c>
      <c r="Z6" s="10">
        <v>63.35</v>
      </c>
      <c r="AA6" s="10">
        <v>63.6</v>
      </c>
      <c r="AB6" s="95">
        <v>1758800</v>
      </c>
      <c r="AC6" s="10">
        <v>63.6</v>
      </c>
      <c r="AD6" s="2">
        <f t="shared" si="0"/>
        <v>0.85000000000000142</v>
      </c>
      <c r="AE6" s="138">
        <f t="shared" si="1"/>
        <v>-5.4730258014074051E-3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42776</v>
      </c>
      <c r="X7" s="10">
        <v>63.85</v>
      </c>
      <c r="Y7" s="10">
        <v>64.28</v>
      </c>
      <c r="Z7" s="10">
        <v>63.5</v>
      </c>
      <c r="AA7" s="10">
        <v>63.95</v>
      </c>
      <c r="AB7" s="95">
        <v>2502100</v>
      </c>
      <c r="AC7" s="10">
        <v>63.95</v>
      </c>
      <c r="AD7" s="2">
        <f t="shared" si="0"/>
        <v>0.78000000000000114</v>
      </c>
      <c r="AE7" s="138">
        <f t="shared" si="1"/>
        <v>1.566170712607784E-3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3">
        <v>42775</v>
      </c>
      <c r="X8" s="10">
        <v>63.83</v>
      </c>
      <c r="Y8" s="10">
        <v>64.58</v>
      </c>
      <c r="Z8" s="10">
        <v>63.61</v>
      </c>
      <c r="AA8" s="10">
        <v>63.85</v>
      </c>
      <c r="AB8" s="95">
        <v>4070600</v>
      </c>
      <c r="AC8" s="10">
        <v>63.85</v>
      </c>
      <c r="AD8" s="2">
        <f t="shared" si="0"/>
        <v>0.96999999999999886</v>
      </c>
      <c r="AE8" s="138">
        <f t="shared" si="1"/>
        <v>4.7206923682141522E-3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213</v>
      </c>
      <c r="Q9" s="138">
        <f>IF(Q2=0, 0, Q8/Q6)</f>
        <v>0</v>
      </c>
      <c r="W9" s="133">
        <v>42774</v>
      </c>
      <c r="X9" s="10">
        <v>66.58</v>
      </c>
      <c r="Y9" s="10">
        <v>66.59</v>
      </c>
      <c r="Z9" s="10">
        <v>61.54</v>
      </c>
      <c r="AA9" s="10">
        <v>63.55</v>
      </c>
      <c r="AB9" s="95">
        <v>15935600</v>
      </c>
      <c r="AC9" s="10">
        <v>63.55</v>
      </c>
      <c r="AD9" s="2">
        <f t="shared" si="0"/>
        <v>5.0500000000000043</v>
      </c>
      <c r="AE9" s="138">
        <f t="shared" si="1"/>
        <v>-0.1064398200224973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3">
        <v>42773</v>
      </c>
      <c r="X10" s="10">
        <v>70</v>
      </c>
      <c r="Y10" s="10">
        <v>71.34</v>
      </c>
      <c r="Z10" s="10">
        <v>69.58</v>
      </c>
      <c r="AA10" s="10">
        <v>71.12</v>
      </c>
      <c r="AB10" s="95">
        <v>3662900</v>
      </c>
      <c r="AC10" s="10">
        <v>71.12</v>
      </c>
      <c r="AD10" s="2">
        <f t="shared" si="0"/>
        <v>1.7600000000000051</v>
      </c>
      <c r="AE10" s="138">
        <f t="shared" si="1"/>
        <v>2.0226653277865658E-2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69.22</v>
      </c>
      <c r="Y11" s="10">
        <v>69.709999999999994</v>
      </c>
      <c r="Z11" s="10">
        <v>68.63</v>
      </c>
      <c r="AA11" s="10">
        <v>69.709999999999994</v>
      </c>
      <c r="AB11" s="95">
        <v>1620200</v>
      </c>
      <c r="AC11" s="10">
        <v>69.709999999999994</v>
      </c>
      <c r="AD11" s="2">
        <f t="shared" si="0"/>
        <v>1.0799999999999983</v>
      </c>
      <c r="AE11" s="138">
        <f t="shared" si="1"/>
        <v>2.3005032350826848E-3</v>
      </c>
    </row>
    <row r="12" spans="1:31" x14ac:dyDescent="0.25">
      <c r="H12" s="72"/>
      <c r="W12" s="133">
        <v>42769</v>
      </c>
      <c r="X12" s="10">
        <v>69.849999999999994</v>
      </c>
      <c r="Y12" s="10">
        <v>69.849999999999994</v>
      </c>
      <c r="Z12" s="10">
        <v>69.010000000000005</v>
      </c>
      <c r="AA12" s="10">
        <v>69.55</v>
      </c>
      <c r="AB12" s="95">
        <v>1417300</v>
      </c>
      <c r="AC12" s="10">
        <v>69.55</v>
      </c>
      <c r="AD12" s="2">
        <f t="shared" si="0"/>
        <v>0.8399999999999892</v>
      </c>
      <c r="AE12" s="138">
        <f t="shared" si="1"/>
        <v>2.161383285302465E-3</v>
      </c>
    </row>
    <row r="13" spans="1:31" x14ac:dyDescent="0.25">
      <c r="H13" s="72"/>
      <c r="W13" s="133">
        <v>42768</v>
      </c>
      <c r="X13" s="10">
        <v>68.37</v>
      </c>
      <c r="Y13" s="10">
        <v>69.67</v>
      </c>
      <c r="Z13" s="10">
        <v>67.83</v>
      </c>
      <c r="AA13" s="10">
        <v>69.400000000000006</v>
      </c>
      <c r="AB13" s="95">
        <v>1329800</v>
      </c>
      <c r="AC13" s="10">
        <v>69.400000000000006</v>
      </c>
      <c r="AD13" s="2">
        <f t="shared" si="0"/>
        <v>1.8400000000000034</v>
      </c>
      <c r="AE13" s="138">
        <f t="shared" si="1"/>
        <v>1.0189228529839944E-2</v>
      </c>
    </row>
    <row r="14" spans="1:31" x14ac:dyDescent="0.25">
      <c r="H14" s="72"/>
      <c r="W14" s="133">
        <v>42767</v>
      </c>
      <c r="X14" s="10">
        <v>68.67</v>
      </c>
      <c r="Y14" s="10">
        <v>68.8</v>
      </c>
      <c r="Z14" s="10">
        <v>67.760000000000005</v>
      </c>
      <c r="AA14" s="10">
        <v>68.7</v>
      </c>
      <c r="AB14" s="95">
        <v>1574000</v>
      </c>
      <c r="AC14" s="10">
        <v>68.7</v>
      </c>
      <c r="AD14" s="2">
        <f t="shared" si="0"/>
        <v>1.039999999999992</v>
      </c>
      <c r="AE14" s="138">
        <f t="shared" si="1"/>
        <v>1.6037323224959987E-3</v>
      </c>
    </row>
    <row r="15" spans="1:31" x14ac:dyDescent="0.25">
      <c r="H15" s="72"/>
      <c r="W15" s="133">
        <v>42766</v>
      </c>
      <c r="X15" s="10">
        <v>67.569999999999993</v>
      </c>
      <c r="Y15" s="10">
        <v>68.849999999999994</v>
      </c>
      <c r="Z15" s="10">
        <v>67.2</v>
      </c>
      <c r="AA15" s="10">
        <v>68.59</v>
      </c>
      <c r="AB15" s="95">
        <v>1540900</v>
      </c>
      <c r="AC15" s="10">
        <v>68.59</v>
      </c>
      <c r="AD15" s="2">
        <f t="shared" si="0"/>
        <v>1.6499999999999915</v>
      </c>
      <c r="AE15" s="138">
        <f t="shared" si="1"/>
        <v>1.150272821117837E-2</v>
      </c>
    </row>
    <row r="16" spans="1:31" x14ac:dyDescent="0.25">
      <c r="H16" s="72"/>
      <c r="W16" s="133">
        <v>42765</v>
      </c>
      <c r="X16" s="10">
        <v>67.989999999999995</v>
      </c>
      <c r="Y16" s="10">
        <v>68.349999999999994</v>
      </c>
      <c r="Z16" s="10">
        <v>67.36</v>
      </c>
      <c r="AA16" s="10">
        <v>67.81</v>
      </c>
      <c r="AB16" s="95">
        <v>1880600</v>
      </c>
      <c r="AC16" s="10">
        <v>67.81</v>
      </c>
      <c r="AD16" s="2">
        <f t="shared" si="0"/>
        <v>0.98999999999999488</v>
      </c>
      <c r="AE16" s="138">
        <f t="shared" si="1"/>
        <v>-2.3539796969250792E-3</v>
      </c>
    </row>
    <row r="17" spans="1:31" x14ac:dyDescent="0.25">
      <c r="W17" s="133">
        <v>42762</v>
      </c>
      <c r="X17" s="10">
        <v>68.040000000000006</v>
      </c>
      <c r="Y17" s="10">
        <v>68.08</v>
      </c>
      <c r="Z17" s="10">
        <v>67.55</v>
      </c>
      <c r="AA17" s="10">
        <v>67.97</v>
      </c>
      <c r="AB17" s="95">
        <v>1535700</v>
      </c>
      <c r="AC17" s="10">
        <v>67.97</v>
      </c>
      <c r="AD17" s="2">
        <f t="shared" si="0"/>
        <v>0.53000000000000114</v>
      </c>
      <c r="AE17" s="138">
        <f t="shared" si="1"/>
        <v>2.803186780761191E-3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68.540000000000006</v>
      </c>
      <c r="Y18" s="10">
        <v>68.7</v>
      </c>
      <c r="Z18" s="10">
        <v>67.73</v>
      </c>
      <c r="AA18" s="10">
        <v>67.78</v>
      </c>
      <c r="AB18" s="95">
        <v>1414600</v>
      </c>
      <c r="AC18" s="10">
        <v>67.78</v>
      </c>
      <c r="AD18" s="2">
        <f t="shared" si="0"/>
        <v>0.96999999999999886</v>
      </c>
      <c r="AE18" s="138">
        <f t="shared" si="1"/>
        <v>-1.3822202822639351E-2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68.349999999999994</v>
      </c>
      <c r="Y19" s="10">
        <v>68.819999999999993</v>
      </c>
      <c r="Z19" s="10">
        <v>67.790000000000006</v>
      </c>
      <c r="AA19" s="10">
        <v>68.73</v>
      </c>
      <c r="AB19" s="95">
        <v>1751300</v>
      </c>
      <c r="AC19" s="10">
        <v>68.73</v>
      </c>
      <c r="AD19" s="2">
        <f t="shared" si="0"/>
        <v>1.0299999999999869</v>
      </c>
      <c r="AE19" s="138">
        <f t="shared" si="1"/>
        <v>1.4614703277236574E-2</v>
      </c>
    </row>
    <row r="20" spans="1:31" x14ac:dyDescent="0.25">
      <c r="W20" s="133">
        <v>42759</v>
      </c>
      <c r="X20" s="10">
        <v>67.97</v>
      </c>
      <c r="Y20" s="10">
        <v>68.28</v>
      </c>
      <c r="Z20" s="10">
        <v>67.47</v>
      </c>
      <c r="AA20" s="10">
        <v>67.739999999999995</v>
      </c>
      <c r="AB20" s="95">
        <v>1564000</v>
      </c>
      <c r="AC20" s="10">
        <v>67.739999999999995</v>
      </c>
      <c r="AD20" s="2">
        <f t="shared" si="0"/>
        <v>0.81000000000000227</v>
      </c>
      <c r="AE20" s="138">
        <f t="shared" si="1"/>
        <v>-3.3838458143299333E-3</v>
      </c>
    </row>
    <row r="21" spans="1:31" x14ac:dyDescent="0.25">
      <c r="W21" s="133">
        <v>42758</v>
      </c>
      <c r="X21" s="10">
        <v>69.05</v>
      </c>
      <c r="Y21" s="10">
        <v>69.349999999999994</v>
      </c>
      <c r="Z21" s="10">
        <v>67.84</v>
      </c>
      <c r="AA21" s="10">
        <v>67.97</v>
      </c>
      <c r="AB21" s="95">
        <v>1455800</v>
      </c>
      <c r="AC21" s="10">
        <v>67.97</v>
      </c>
      <c r="AD21" s="2">
        <f t="shared" si="0"/>
        <v>1.5099999999999909</v>
      </c>
      <c r="AE21" s="138">
        <f t="shared" si="1"/>
        <v>-1.7064352856109966E-2</v>
      </c>
    </row>
    <row r="22" spans="1:31" x14ac:dyDescent="0.25">
      <c r="W22" s="133">
        <v>42755</v>
      </c>
      <c r="X22" s="10">
        <v>69.36</v>
      </c>
      <c r="Y22" s="10">
        <v>69.599999999999994</v>
      </c>
      <c r="Z22" s="10">
        <v>68.849999999999994</v>
      </c>
      <c r="AA22" s="10">
        <v>69.150000000000006</v>
      </c>
      <c r="AB22" s="95">
        <v>1434900</v>
      </c>
      <c r="AC22" s="10">
        <v>69.150000000000006</v>
      </c>
      <c r="AD22" s="2">
        <f t="shared" si="0"/>
        <v>0.75</v>
      </c>
      <c r="AE22" s="138">
        <f t="shared" si="1"/>
        <v>2.4644824586836922E-3</v>
      </c>
    </row>
    <row r="23" spans="1:31" x14ac:dyDescent="0.25">
      <c r="W23" s="133">
        <v>42754</v>
      </c>
      <c r="X23" s="10">
        <v>69.36</v>
      </c>
      <c r="Y23" s="10">
        <v>69.739999999999995</v>
      </c>
      <c r="Z23" s="10">
        <v>68.959999999999994</v>
      </c>
      <c r="AA23" s="10">
        <v>68.98</v>
      </c>
      <c r="AB23" s="95">
        <v>1409700</v>
      </c>
      <c r="AC23" s="10">
        <v>68.98</v>
      </c>
      <c r="AD23" s="2">
        <f t="shared" si="0"/>
        <v>0.78000000000000114</v>
      </c>
      <c r="AE23" s="138">
        <f t="shared" si="1"/>
        <v>-8.9080459770113363E-3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69.739999999999995</v>
      </c>
      <c r="Y24" s="10">
        <v>69.81</v>
      </c>
      <c r="Z24" s="10">
        <v>68.94</v>
      </c>
      <c r="AA24" s="10">
        <v>69.599999999999994</v>
      </c>
      <c r="AB24" s="95">
        <v>1071500</v>
      </c>
      <c r="AC24" s="10">
        <v>69.599999999999994</v>
      </c>
      <c r="AD24" s="2">
        <f t="shared" si="0"/>
        <v>0.87000000000000455</v>
      </c>
      <c r="AE24" s="138">
        <f t="shared" si="1"/>
        <v>-2.7224530735063812E-3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1">
        <f t="shared" ref="H25:H33" si="4">(E25-D25)/D25</f>
        <v>0.11711538461538468</v>
      </c>
      <c r="I25" s="40" t="s">
        <v>262</v>
      </c>
      <c r="W25" s="133">
        <v>42752</v>
      </c>
      <c r="X25" s="10">
        <v>69.81</v>
      </c>
      <c r="Y25" s="10">
        <v>70</v>
      </c>
      <c r="Z25" s="10">
        <v>69.180000000000007</v>
      </c>
      <c r="AA25" s="10">
        <v>69.790000000000006</v>
      </c>
      <c r="AB25" s="95">
        <v>1011100</v>
      </c>
      <c r="AC25" s="10">
        <v>69.790000000000006</v>
      </c>
      <c r="AD25" s="2">
        <f t="shared" si="0"/>
        <v>0.81999999999999318</v>
      </c>
      <c r="AE25" s="138">
        <f t="shared" si="1"/>
        <v>-3.2847757783488474E-3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1">
        <f t="shared" si="4"/>
        <v>-1.9364527347454747E-3</v>
      </c>
      <c r="I26" s="40"/>
      <c r="W26" s="133">
        <v>42748</v>
      </c>
      <c r="X26" s="10">
        <v>70.23</v>
      </c>
      <c r="Y26" s="10">
        <v>70.42</v>
      </c>
      <c r="Z26" s="10">
        <v>69.86</v>
      </c>
      <c r="AA26" s="10">
        <v>70.02</v>
      </c>
      <c r="AB26" s="95">
        <v>1475000</v>
      </c>
      <c r="AC26" s="10">
        <v>70.02</v>
      </c>
      <c r="AD26" s="2">
        <f t="shared" si="0"/>
        <v>0.56000000000000227</v>
      </c>
      <c r="AE26" s="138">
        <f t="shared" si="1"/>
        <v>1.2870012870012104E-3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1">
        <f t="shared" si="4"/>
        <v>2.6489934816901562E-3</v>
      </c>
      <c r="I27" s="40" t="s">
        <v>265</v>
      </c>
      <c r="W27" s="133">
        <v>42747</v>
      </c>
      <c r="X27" s="10">
        <v>70.010000000000005</v>
      </c>
      <c r="Y27" s="10">
        <v>70.3</v>
      </c>
      <c r="Z27" s="10">
        <v>69.150000000000006</v>
      </c>
      <c r="AA27" s="10">
        <v>69.930000000000007</v>
      </c>
      <c r="AB27" s="95">
        <v>1259700</v>
      </c>
      <c r="AC27" s="10">
        <v>69.930000000000007</v>
      </c>
      <c r="AD27" s="2">
        <f t="shared" si="0"/>
        <v>1.1499999999999915</v>
      </c>
      <c r="AE27" s="138">
        <f t="shared" si="1"/>
        <v>-2.7096406160866948E-3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1">
        <f t="shared" si="4"/>
        <v>-8.6613157659758567E-3</v>
      </c>
      <c r="I28" s="40"/>
      <c r="W28" s="133">
        <v>42746</v>
      </c>
      <c r="X28" s="10">
        <v>70.59</v>
      </c>
      <c r="Y28" s="10">
        <v>71.64</v>
      </c>
      <c r="Z28" s="10">
        <v>70.09</v>
      </c>
      <c r="AA28" s="10">
        <v>70.12</v>
      </c>
      <c r="AB28" s="95">
        <v>2247200</v>
      </c>
      <c r="AC28" s="10">
        <v>70.12</v>
      </c>
      <c r="AD28" s="2">
        <f t="shared" si="0"/>
        <v>1.5499999999999972</v>
      </c>
      <c r="AE28" s="138">
        <f t="shared" si="1"/>
        <v>-2.2766078542970636E-3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1">
        <f t="shared" si="4"/>
        <v>3.22145387080452E-2</v>
      </c>
      <c r="I29" s="40"/>
      <c r="W29" s="133">
        <v>42745</v>
      </c>
      <c r="X29" s="10">
        <v>70</v>
      </c>
      <c r="Y29" s="10">
        <v>70.48</v>
      </c>
      <c r="Z29" s="10">
        <v>69.819999999999993</v>
      </c>
      <c r="AA29" s="10">
        <v>70.28</v>
      </c>
      <c r="AB29" s="95">
        <v>1458300</v>
      </c>
      <c r="AC29" s="10">
        <v>70.28</v>
      </c>
      <c r="AD29" s="2">
        <f t="shared" si="0"/>
        <v>0.6600000000000108</v>
      </c>
      <c r="AE29" s="138">
        <f t="shared" si="1"/>
        <v>4.0000000000000036E-3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1">
        <f t="shared" si="4"/>
        <v>5.0668201164763414E-2</v>
      </c>
      <c r="I30" s="40"/>
      <c r="W30" s="133">
        <v>42744</v>
      </c>
      <c r="X30" s="10">
        <v>69.739999999999995</v>
      </c>
      <c r="Y30" s="10">
        <v>70.290000000000006</v>
      </c>
      <c r="Z30" s="10">
        <v>69.7</v>
      </c>
      <c r="AA30" s="10">
        <v>70</v>
      </c>
      <c r="AB30" s="95">
        <v>1550300</v>
      </c>
      <c r="AC30" s="10">
        <v>70</v>
      </c>
      <c r="AD30" s="2">
        <f t="shared" si="0"/>
        <v>0.59000000000000341</v>
      </c>
      <c r="AE30" s="138">
        <f t="shared" si="1"/>
        <v>3.0090270812437314E-3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1">
        <f t="shared" si="4"/>
        <v>6.3565922236663228E-2</v>
      </c>
      <c r="I31" s="40"/>
      <c r="W31" s="133">
        <v>42741</v>
      </c>
      <c r="X31" s="10">
        <v>69.38</v>
      </c>
      <c r="Y31" s="10">
        <v>70.510000000000005</v>
      </c>
      <c r="Z31" s="10">
        <v>68.92</v>
      </c>
      <c r="AA31" s="10">
        <v>69.790000000000006</v>
      </c>
      <c r="AB31" s="95">
        <v>1967300</v>
      </c>
      <c r="AC31" s="10">
        <v>69.790000000000006</v>
      </c>
      <c r="AD31" s="2">
        <f t="shared" si="0"/>
        <v>1.5900000000000034</v>
      </c>
      <c r="AE31" s="138">
        <f t="shared" si="1"/>
        <v>3.4507548526241383E-3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1">
        <f t="shared" si="4"/>
        <v>7.1106128401773799E-2</v>
      </c>
      <c r="I32" s="40"/>
      <c r="W32" s="133">
        <v>42740</v>
      </c>
      <c r="X32" s="10">
        <v>68.12</v>
      </c>
      <c r="Y32" s="10">
        <v>69.75</v>
      </c>
      <c r="Z32" s="10">
        <v>68.12</v>
      </c>
      <c r="AA32" s="10">
        <v>69.55</v>
      </c>
      <c r="AB32" s="95">
        <v>1779800</v>
      </c>
      <c r="AC32" s="10">
        <v>69.55</v>
      </c>
      <c r="AD32" s="2">
        <f t="shared" si="0"/>
        <v>1.6299999999999955</v>
      </c>
      <c r="AE32" s="138">
        <f t="shared" si="1"/>
        <v>1.7854529489243376E-2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1">
        <f t="shared" si="4"/>
        <v>9.7496849979661265E-2</v>
      </c>
      <c r="I33" s="236"/>
      <c r="W33" s="133">
        <v>42739</v>
      </c>
      <c r="X33" s="10">
        <v>67.510000000000005</v>
      </c>
      <c r="Y33" s="10">
        <v>68.47</v>
      </c>
      <c r="Z33" s="10">
        <v>67.19</v>
      </c>
      <c r="AA33" s="10">
        <v>68.33</v>
      </c>
      <c r="AB33" s="95">
        <v>1171000</v>
      </c>
      <c r="AC33" s="10">
        <v>68.33</v>
      </c>
      <c r="AD33" s="2">
        <f t="shared" si="0"/>
        <v>1.2800000000000011</v>
      </c>
      <c r="AE33" s="138">
        <f t="shared" si="1"/>
        <v>1.1247595086576911E-2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42738</v>
      </c>
      <c r="X34" s="10">
        <v>67.27</v>
      </c>
      <c r="Y34" s="10">
        <v>68.37</v>
      </c>
      <c r="Z34" s="10">
        <v>67.11</v>
      </c>
      <c r="AA34" s="10">
        <v>67.569999999999993</v>
      </c>
      <c r="AB34" s="95">
        <v>1077400</v>
      </c>
      <c r="AC34" s="10">
        <v>67.569999999999993</v>
      </c>
      <c r="AD34" s="2">
        <f t="shared" si="0"/>
        <v>1.2600000000000051</v>
      </c>
      <c r="AE34" s="138">
        <f t="shared" si="1"/>
        <v>1.334733053389292E-2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42734</v>
      </c>
      <c r="X35" s="10">
        <v>67.25</v>
      </c>
      <c r="Y35" s="10">
        <v>67.55</v>
      </c>
      <c r="Z35" s="10">
        <v>66.349999999999994</v>
      </c>
      <c r="AA35" s="10">
        <v>66.680000000000007</v>
      </c>
      <c r="AB35" s="95">
        <v>966400</v>
      </c>
      <c r="AC35" s="10">
        <v>66.680000000000007</v>
      </c>
      <c r="AD35" s="2">
        <f t="shared" si="0"/>
        <v>1.2000000000000028</v>
      </c>
      <c r="AE35" s="138">
        <f t="shared" si="1"/>
        <v>-5.3699284009546266E-3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42733</v>
      </c>
      <c r="X36" s="10">
        <v>67.14</v>
      </c>
      <c r="Y36" s="10">
        <v>67.83</v>
      </c>
      <c r="Z36" s="10">
        <v>66.88</v>
      </c>
      <c r="AA36" s="10">
        <v>67.040000000000006</v>
      </c>
      <c r="AB36" s="95">
        <v>589400</v>
      </c>
      <c r="AC36" s="10">
        <v>67.040000000000006</v>
      </c>
      <c r="AD36" s="2">
        <f t="shared" si="0"/>
        <v>0.95000000000000284</v>
      </c>
      <c r="AE36" s="138">
        <f t="shared" si="1"/>
        <v>-3.4190575293591152E-3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42732</v>
      </c>
      <c r="X37" s="10">
        <v>68.13</v>
      </c>
      <c r="Y37" s="10">
        <v>68.3</v>
      </c>
      <c r="Z37" s="10">
        <v>67.12</v>
      </c>
      <c r="AA37" s="10">
        <v>67.27</v>
      </c>
      <c r="AB37" s="95">
        <v>703200</v>
      </c>
      <c r="AC37" s="10">
        <v>67.27</v>
      </c>
      <c r="AD37" s="2">
        <f t="shared" si="0"/>
        <v>1.1799999999999926</v>
      </c>
      <c r="AE37" s="138">
        <f t="shared" si="1"/>
        <v>-1.2042884417682642E-2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42731</v>
      </c>
      <c r="X38" s="10">
        <v>67.63</v>
      </c>
      <c r="Y38" s="10">
        <v>68.39</v>
      </c>
      <c r="Z38" s="10">
        <v>67.27</v>
      </c>
      <c r="AA38" s="10">
        <v>68.09</v>
      </c>
      <c r="AB38" s="95">
        <v>607100</v>
      </c>
      <c r="AC38" s="10">
        <v>68.09</v>
      </c>
      <c r="AD38" s="2">
        <f t="shared" si="0"/>
        <v>1.1200000000000045</v>
      </c>
      <c r="AE38" s="138">
        <f t="shared" si="1"/>
        <v>6.8017152151413907E-3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67.31</v>
      </c>
      <c r="Y39" s="10">
        <v>67.75</v>
      </c>
      <c r="Z39" s="10">
        <v>67.11</v>
      </c>
      <c r="AA39" s="10">
        <v>67.63</v>
      </c>
      <c r="AB39" s="95">
        <v>571500</v>
      </c>
      <c r="AC39" s="10">
        <v>67.63</v>
      </c>
      <c r="AD39" s="2">
        <f t="shared" si="0"/>
        <v>0.64000000000000057</v>
      </c>
      <c r="AE39" s="138">
        <f t="shared" si="1"/>
        <v>3.8592845480183158E-3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42726</v>
      </c>
      <c r="X40" s="10">
        <v>68.16</v>
      </c>
      <c r="Y40" s="10">
        <v>68.680000000000007</v>
      </c>
      <c r="Z40" s="10">
        <v>67.239999999999995</v>
      </c>
      <c r="AA40" s="10">
        <v>67.37</v>
      </c>
      <c r="AB40" s="95">
        <v>965900</v>
      </c>
      <c r="AC40" s="10">
        <v>67.37</v>
      </c>
      <c r="AD40" s="2">
        <f t="shared" si="0"/>
        <v>1.4400000000000119</v>
      </c>
      <c r="AE40" s="138">
        <f t="shared" si="1"/>
        <v>-7.3670251952261401E-3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68.574000000000012</v>
      </c>
      <c r="Q41" s="2"/>
      <c r="W41" s="133">
        <v>42725</v>
      </c>
      <c r="X41" s="10">
        <v>68.849999999999994</v>
      </c>
      <c r="Y41" s="10">
        <v>69.260000000000005</v>
      </c>
      <c r="Z41" s="10">
        <v>67.790000000000006</v>
      </c>
      <c r="AA41" s="10">
        <v>67.87</v>
      </c>
      <c r="AB41" s="95">
        <v>1002900</v>
      </c>
      <c r="AC41" s="10">
        <v>67.87</v>
      </c>
      <c r="AD41" s="2">
        <f t="shared" si="0"/>
        <v>1.4699999999999989</v>
      </c>
      <c r="AE41" s="138">
        <f t="shared" si="1"/>
        <v>-1.2081513828238744E-2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67.950600000000009</v>
      </c>
      <c r="Q42" s="2"/>
      <c r="T42" s="91" t="s">
        <v>113</v>
      </c>
      <c r="W42" s="133">
        <v>42724</v>
      </c>
      <c r="X42" s="10">
        <v>67.819999999999993</v>
      </c>
      <c r="Y42" s="10">
        <v>68.84</v>
      </c>
      <c r="Z42" s="10">
        <v>67.8</v>
      </c>
      <c r="AA42" s="10">
        <v>68.7</v>
      </c>
      <c r="AB42" s="95">
        <v>1274600</v>
      </c>
      <c r="AC42" s="10">
        <v>68.7</v>
      </c>
      <c r="AD42" s="2">
        <f t="shared" si="0"/>
        <v>1.0400000000000063</v>
      </c>
      <c r="AE42" s="138">
        <f t="shared" si="1"/>
        <v>1.387249114521838E-2</v>
      </c>
    </row>
    <row r="43" spans="1:31" ht="15.75" thickTop="1" x14ac:dyDescent="0.25">
      <c r="O43" s="83">
        <v>1.08</v>
      </c>
      <c r="P43" s="83">
        <f t="shared" si="5"/>
        <v>67.327200000000005</v>
      </c>
      <c r="Q43" s="2"/>
      <c r="T43" s="128" t="s">
        <v>98</v>
      </c>
      <c r="U43" s="129">
        <v>64.239999999999995</v>
      </c>
      <c r="W43" s="133">
        <v>42723</v>
      </c>
      <c r="X43" s="10">
        <v>67.34</v>
      </c>
      <c r="Y43" s="10">
        <v>68.069999999999993</v>
      </c>
      <c r="Z43" s="10">
        <v>66.44</v>
      </c>
      <c r="AA43" s="10">
        <v>67.760000000000005</v>
      </c>
      <c r="AB43" s="95">
        <v>923800</v>
      </c>
      <c r="AC43" s="10">
        <v>67.760000000000005</v>
      </c>
      <c r="AD43" s="2">
        <f t="shared" si="0"/>
        <v>1.6299999999999955</v>
      </c>
      <c r="AE43" s="138">
        <f t="shared" si="1"/>
        <v>8.4834052686413308E-3</v>
      </c>
    </row>
    <row r="44" spans="1:31" x14ac:dyDescent="0.25">
      <c r="O44" s="83">
        <v>1.07</v>
      </c>
      <c r="P44" s="83">
        <f t="shared" si="5"/>
        <v>66.703800000000001</v>
      </c>
      <c r="Q44" s="2"/>
      <c r="T44" s="93" t="s">
        <v>99</v>
      </c>
      <c r="U44" s="130">
        <v>63.83</v>
      </c>
      <c r="W44" s="133">
        <v>42720</v>
      </c>
      <c r="X44" s="10">
        <v>67.92</v>
      </c>
      <c r="Y44" s="10">
        <v>68.430000000000007</v>
      </c>
      <c r="Z44" s="10">
        <v>66.63</v>
      </c>
      <c r="AA44" s="10">
        <v>67.19</v>
      </c>
      <c r="AB44" s="95">
        <v>2565500</v>
      </c>
      <c r="AC44" s="10">
        <v>67.19</v>
      </c>
      <c r="AD44" s="2">
        <f t="shared" si="0"/>
        <v>1.8000000000000114</v>
      </c>
      <c r="AE44" s="138">
        <f t="shared" si="1"/>
        <v>-5.770938147380944E-3</v>
      </c>
    </row>
    <row r="45" spans="1:31" x14ac:dyDescent="0.25">
      <c r="O45" s="83">
        <v>1.06</v>
      </c>
      <c r="P45" s="83">
        <f t="shared" si="5"/>
        <v>66.080400000000012</v>
      </c>
      <c r="Q45" s="2"/>
      <c r="T45" s="93" t="s">
        <v>100</v>
      </c>
      <c r="U45" s="130" t="s">
        <v>572</v>
      </c>
      <c r="W45" s="133">
        <v>42719</v>
      </c>
      <c r="X45" s="10">
        <v>66.81</v>
      </c>
      <c r="Y45" s="10">
        <v>68.180000000000007</v>
      </c>
      <c r="Z45" s="10">
        <v>66.47</v>
      </c>
      <c r="AA45" s="10">
        <v>67.58</v>
      </c>
      <c r="AB45" s="95">
        <v>1543300</v>
      </c>
      <c r="AC45" s="10">
        <v>67.58</v>
      </c>
      <c r="AD45" s="2">
        <f t="shared" si="0"/>
        <v>1.710000000000008</v>
      </c>
      <c r="AE45" s="138">
        <f t="shared" si="1"/>
        <v>8.8072846693536544E-3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5"/>
        <v>65.457000000000008</v>
      </c>
      <c r="Q46" s="2"/>
      <c r="T46" s="93" t="s">
        <v>101</v>
      </c>
      <c r="U46" s="130" t="s">
        <v>573</v>
      </c>
      <c r="W46" s="133">
        <v>42718</v>
      </c>
      <c r="X46" s="10">
        <v>67</v>
      </c>
      <c r="Y46" s="10">
        <v>68.36</v>
      </c>
      <c r="Z46" s="10">
        <v>66.569999999999993</v>
      </c>
      <c r="AA46" s="10">
        <v>66.989999999999995</v>
      </c>
      <c r="AB46" s="95">
        <v>3112800</v>
      </c>
      <c r="AC46" s="10">
        <v>66.989999999999995</v>
      </c>
      <c r="AD46" s="2">
        <f t="shared" si="0"/>
        <v>1.7900000000000063</v>
      </c>
      <c r="AE46" s="138">
        <f t="shared" si="1"/>
        <v>2.8400368437212054E-2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5"/>
        <v>64.833600000000004</v>
      </c>
      <c r="Q47" s="2"/>
      <c r="T47" s="93" t="s">
        <v>102</v>
      </c>
      <c r="U47" s="130">
        <v>71.8</v>
      </c>
      <c r="W47" s="133">
        <v>42717</v>
      </c>
      <c r="X47" s="10">
        <v>64.61</v>
      </c>
      <c r="Y47" s="10">
        <v>65.92</v>
      </c>
      <c r="Z47" s="10">
        <v>64.48</v>
      </c>
      <c r="AA47" s="10">
        <v>65.14</v>
      </c>
      <c r="AB47" s="95">
        <v>1332200</v>
      </c>
      <c r="AC47" s="10">
        <v>65.14</v>
      </c>
      <c r="AD47" s="2">
        <f t="shared" si="0"/>
        <v>1.4399999999999977</v>
      </c>
      <c r="AE47" s="138">
        <f t="shared" si="1"/>
        <v>1.3852140077821096E-2</v>
      </c>
    </row>
    <row r="48" spans="1:31" x14ac:dyDescent="0.25">
      <c r="A48" s="265" t="s">
        <v>261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5"/>
        <v>64.2102</v>
      </c>
      <c r="Q48" s="2"/>
      <c r="T48" s="93" t="s">
        <v>103</v>
      </c>
      <c r="U48" s="130">
        <v>0.82749799999999996</v>
      </c>
      <c r="W48" s="133">
        <v>42716</v>
      </c>
      <c r="X48" s="10">
        <v>64.790000000000006</v>
      </c>
      <c r="Y48" s="10">
        <v>64.84</v>
      </c>
      <c r="Z48" s="10">
        <v>63.68</v>
      </c>
      <c r="AA48" s="10">
        <v>64.25</v>
      </c>
      <c r="AB48" s="95">
        <v>1054500</v>
      </c>
      <c r="AC48" s="10">
        <v>64.25</v>
      </c>
      <c r="AD48" s="2">
        <f t="shared" si="0"/>
        <v>1.1600000000000037</v>
      </c>
      <c r="AE48" s="138">
        <f t="shared" si="1"/>
        <v>-1.0625192485371082E-2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5"/>
        <v>63.586800000000004</v>
      </c>
      <c r="Q49" s="2"/>
      <c r="T49" s="93" t="s">
        <v>122</v>
      </c>
      <c r="U49" s="130" t="s">
        <v>455</v>
      </c>
      <c r="W49" s="133">
        <v>42713</v>
      </c>
      <c r="X49" s="10">
        <v>66.37</v>
      </c>
      <c r="Y49" s="10">
        <v>66.569999999999993</v>
      </c>
      <c r="Z49" s="10">
        <v>64.819999999999993</v>
      </c>
      <c r="AA49" s="10">
        <v>64.94</v>
      </c>
      <c r="AB49" s="95">
        <v>1219800</v>
      </c>
      <c r="AC49" s="10">
        <v>64.94</v>
      </c>
      <c r="AD49" s="2">
        <f t="shared" si="0"/>
        <v>1.75</v>
      </c>
      <c r="AE49" s="138">
        <f t="shared" si="1"/>
        <v>-2.0660533856130314E-2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5"/>
        <v>62.963400000000007</v>
      </c>
      <c r="Q50" s="2"/>
      <c r="T50" s="93"/>
      <c r="U50" s="130"/>
      <c r="W50" s="133">
        <v>42712</v>
      </c>
      <c r="X50" s="10">
        <v>65.86</v>
      </c>
      <c r="Y50" s="10">
        <v>66.790000000000006</v>
      </c>
      <c r="Z50" s="10">
        <v>65.58</v>
      </c>
      <c r="AA50" s="10">
        <v>66.31</v>
      </c>
      <c r="AB50" s="95">
        <v>1096700</v>
      </c>
      <c r="AC50" s="10">
        <v>66.31</v>
      </c>
      <c r="AD50" s="2">
        <f t="shared" si="0"/>
        <v>1.210000000000008</v>
      </c>
      <c r="AE50" s="138">
        <f t="shared" si="1"/>
        <v>2.4187452758881456E-3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5"/>
        <v>62.34</v>
      </c>
      <c r="Q51" s="2"/>
      <c r="T51" s="93" t="s">
        <v>105</v>
      </c>
      <c r="U51" s="130" t="s">
        <v>574</v>
      </c>
      <c r="W51" s="133">
        <v>42711</v>
      </c>
      <c r="X51" s="10">
        <v>64.709999999999994</v>
      </c>
      <c r="Y51" s="10">
        <v>66.180000000000007</v>
      </c>
      <c r="Z51" s="10">
        <v>64.400000000000006</v>
      </c>
      <c r="AA51" s="10">
        <v>66.150000000000006</v>
      </c>
      <c r="AB51" s="95">
        <v>1308300</v>
      </c>
      <c r="AC51" s="10">
        <v>66.150000000000006</v>
      </c>
      <c r="AD51" s="2">
        <f t="shared" si="0"/>
        <v>1.7800000000000011</v>
      </c>
      <c r="AE51" s="138">
        <f t="shared" si="1"/>
        <v>1.8789465578315179E-2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5"/>
        <v>61.7166</v>
      </c>
      <c r="Q52" s="2"/>
      <c r="T52" s="93" t="s">
        <v>106</v>
      </c>
      <c r="U52" s="130" t="s">
        <v>499</v>
      </c>
      <c r="W52" s="133">
        <v>42710</v>
      </c>
      <c r="X52" s="10">
        <v>64.41</v>
      </c>
      <c r="Y52" s="10">
        <v>64.98</v>
      </c>
      <c r="Z52" s="10">
        <v>64.040000000000006</v>
      </c>
      <c r="AA52" s="10">
        <v>64.930000000000007</v>
      </c>
      <c r="AB52" s="95">
        <v>1234200</v>
      </c>
      <c r="AC52" s="10">
        <v>64.930000000000007</v>
      </c>
      <c r="AD52" s="2">
        <f t="shared" si="0"/>
        <v>0.93999999999999773</v>
      </c>
      <c r="AE52" s="138">
        <f t="shared" si="1"/>
        <v>9.6408023635516926E-3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5"/>
        <v>61.093200000000003</v>
      </c>
      <c r="Q53" s="2"/>
      <c r="T53" s="93" t="s">
        <v>107</v>
      </c>
      <c r="U53" s="131">
        <v>3981112</v>
      </c>
      <c r="W53" s="133">
        <v>42709</v>
      </c>
      <c r="X53" s="10">
        <v>64</v>
      </c>
      <c r="Y53" s="10">
        <v>64.59</v>
      </c>
      <c r="Z53" s="10">
        <v>63.62</v>
      </c>
      <c r="AA53" s="10">
        <v>64.31</v>
      </c>
      <c r="AB53" s="95">
        <v>1970900</v>
      </c>
      <c r="AC53" s="10">
        <v>64.31</v>
      </c>
      <c r="AD53" s="2">
        <f t="shared" si="0"/>
        <v>0.97000000000000597</v>
      </c>
      <c r="AE53" s="138">
        <f t="shared" si="1"/>
        <v>6.8889932675748611E-3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5"/>
        <v>60.469799999999999</v>
      </c>
      <c r="T54" s="93" t="s">
        <v>110</v>
      </c>
      <c r="U54" s="131">
        <v>1858450</v>
      </c>
      <c r="W54" s="133">
        <v>42706</v>
      </c>
      <c r="X54" s="10">
        <v>63.34</v>
      </c>
      <c r="Y54" s="10">
        <v>64.14</v>
      </c>
      <c r="Z54" s="10">
        <v>62.83</v>
      </c>
      <c r="AA54" s="10">
        <v>63.87</v>
      </c>
      <c r="AB54" s="95">
        <v>2282300</v>
      </c>
      <c r="AC54" s="10">
        <v>63.87</v>
      </c>
      <c r="AD54" s="2">
        <f t="shared" si="0"/>
        <v>1.3100000000000023</v>
      </c>
      <c r="AE54" s="138">
        <f t="shared" si="1"/>
        <v>5.6683986773735651E-3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5"/>
        <v>59.846400000000003</v>
      </c>
      <c r="T55" s="93" t="s">
        <v>108</v>
      </c>
      <c r="U55" s="130" t="s">
        <v>575</v>
      </c>
      <c r="W55" s="133">
        <v>42705</v>
      </c>
      <c r="X55" s="10">
        <v>66.48</v>
      </c>
      <c r="Y55" s="10">
        <v>66.5</v>
      </c>
      <c r="Z55" s="10">
        <v>63.5</v>
      </c>
      <c r="AA55" s="10">
        <v>63.51</v>
      </c>
      <c r="AB55" s="95">
        <v>2879500</v>
      </c>
      <c r="AC55" s="10">
        <v>63.51</v>
      </c>
      <c r="AD55" s="2">
        <f t="shared" si="0"/>
        <v>3</v>
      </c>
      <c r="AE55" s="138">
        <f t="shared" si="1"/>
        <v>-4.7826086956521796E-2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5"/>
        <v>59.222999999999999</v>
      </c>
      <c r="T56" s="93" t="s">
        <v>111</v>
      </c>
      <c r="U56" s="130">
        <v>34.83</v>
      </c>
      <c r="W56" s="133">
        <v>42704</v>
      </c>
      <c r="X56" s="10">
        <v>67.3</v>
      </c>
      <c r="Y56" s="10">
        <v>67.48</v>
      </c>
      <c r="Z56" s="10">
        <v>66.44</v>
      </c>
      <c r="AA56" s="10">
        <v>66.7</v>
      </c>
      <c r="AB56" s="95">
        <v>1751100</v>
      </c>
      <c r="AC56" s="10">
        <v>66.7</v>
      </c>
      <c r="AD56" s="2">
        <f t="shared" si="0"/>
        <v>1.0400000000000063</v>
      </c>
      <c r="AE56" s="138">
        <f t="shared" si="1"/>
        <v>-8.6206896551723755E-3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5"/>
        <v>58.599600000000002</v>
      </c>
      <c r="T57" s="93" t="s">
        <v>112</v>
      </c>
      <c r="U57" s="130">
        <v>1.79</v>
      </c>
      <c r="W57" s="133">
        <v>42703</v>
      </c>
      <c r="X57" s="10">
        <v>66.34</v>
      </c>
      <c r="Y57" s="10">
        <v>67.760000000000005</v>
      </c>
      <c r="Z57" s="10">
        <v>66.11</v>
      </c>
      <c r="AA57" s="10">
        <v>67.28</v>
      </c>
      <c r="AB57" s="95">
        <v>1895700</v>
      </c>
      <c r="AC57" s="10">
        <v>67.28</v>
      </c>
      <c r="AD57" s="2">
        <f t="shared" si="0"/>
        <v>1.6500000000000057</v>
      </c>
      <c r="AE57" s="138">
        <f t="shared" si="1"/>
        <v>1.6774973552969641E-2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5"/>
        <v>57.976200000000006</v>
      </c>
      <c r="T58" s="93" t="s">
        <v>109</v>
      </c>
      <c r="U58" s="130" t="s">
        <v>123</v>
      </c>
      <c r="W58" s="133">
        <v>42702</v>
      </c>
      <c r="X58" s="10">
        <v>66.52</v>
      </c>
      <c r="Y58" s="10">
        <v>66.790000000000006</v>
      </c>
      <c r="Z58" s="10">
        <v>65.900000000000006</v>
      </c>
      <c r="AA58" s="10">
        <v>66.17</v>
      </c>
      <c r="AB58" s="95">
        <v>984300</v>
      </c>
      <c r="AC58" s="10">
        <v>66.17</v>
      </c>
      <c r="AD58" s="2">
        <f t="shared" si="0"/>
        <v>0.89000000000000057</v>
      </c>
      <c r="AE58" s="138">
        <f t="shared" si="1"/>
        <v>-1.1650485436893177E-2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5"/>
        <v>57.352800000000009</v>
      </c>
      <c r="W59" s="133">
        <v>42699</v>
      </c>
      <c r="X59" s="10">
        <v>66.7</v>
      </c>
      <c r="Y59" s="10">
        <v>66.97</v>
      </c>
      <c r="Z59" s="10">
        <v>66.099999999999994</v>
      </c>
      <c r="AA59" s="10">
        <v>66.95</v>
      </c>
      <c r="AB59" s="95">
        <v>439600</v>
      </c>
      <c r="AC59" s="10">
        <v>66.95</v>
      </c>
      <c r="AD59" s="2">
        <f t="shared" si="0"/>
        <v>0.87000000000000455</v>
      </c>
      <c r="AE59" s="138">
        <f t="shared" si="1"/>
        <v>7.0697954271961017E-3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5"/>
        <v>56.729400000000005</v>
      </c>
      <c r="W60" s="133">
        <v>42697</v>
      </c>
      <c r="X60" s="10">
        <v>66.8</v>
      </c>
      <c r="Y60" s="10">
        <v>66.930000000000007</v>
      </c>
      <c r="Z60" s="10">
        <v>65.86</v>
      </c>
      <c r="AA60" s="10">
        <v>66.48</v>
      </c>
      <c r="AB60" s="95">
        <v>1362000</v>
      </c>
      <c r="AC60" s="10">
        <v>66.48</v>
      </c>
      <c r="AD60" s="2">
        <f t="shared" si="0"/>
        <v>1.0700000000000074</v>
      </c>
      <c r="AE60" s="138">
        <f t="shared" si="1"/>
        <v>-5.0882969170905623E-3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5"/>
        <v>56.106000000000002</v>
      </c>
      <c r="W61" s="133">
        <v>42696</v>
      </c>
      <c r="X61" s="10">
        <v>66.260000000000005</v>
      </c>
      <c r="Y61" s="10">
        <v>67.03</v>
      </c>
      <c r="Z61" s="10">
        <v>66.260000000000005</v>
      </c>
      <c r="AA61" s="10">
        <v>66.819999999999993</v>
      </c>
      <c r="AB61" s="95">
        <v>1871900</v>
      </c>
      <c r="AC61" s="10">
        <v>66.819999999999993</v>
      </c>
      <c r="AD61" s="2">
        <f t="shared" si="0"/>
        <v>0.76999999999999602</v>
      </c>
      <c r="AE61" s="138">
        <f t="shared" si="1"/>
        <v>-1.1958146487296428E-3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42695</v>
      </c>
      <c r="X62" s="10">
        <v>66.5</v>
      </c>
      <c r="Y62" s="10">
        <v>67.099999999999994</v>
      </c>
      <c r="Z62" s="10">
        <v>66.05</v>
      </c>
      <c r="AA62" s="10">
        <v>66.900000000000006</v>
      </c>
      <c r="AB62" s="95">
        <v>2356100</v>
      </c>
      <c r="AC62" s="10">
        <v>66.900000000000006</v>
      </c>
      <c r="AD62" s="2">
        <f t="shared" si="0"/>
        <v>1.0499999999999972</v>
      </c>
      <c r="AE62" s="138">
        <f t="shared" si="1"/>
        <v>6.9235400361229438E-3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42692</v>
      </c>
      <c r="X63" s="10">
        <v>66.63</v>
      </c>
      <c r="Y63" s="10">
        <v>66.739999999999995</v>
      </c>
      <c r="Z63" s="10">
        <v>66.08</v>
      </c>
      <c r="AA63" s="10">
        <v>66.44</v>
      </c>
      <c r="AB63" s="95">
        <v>1514500</v>
      </c>
      <c r="AC63" s="10">
        <v>66.44</v>
      </c>
      <c r="AD63" s="2">
        <f t="shared" si="0"/>
        <v>0.65999999999999659</v>
      </c>
      <c r="AE63" s="138">
        <f t="shared" si="1"/>
        <v>-2.4024024024023038E-3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42691</v>
      </c>
      <c r="X64" s="10">
        <v>66.25</v>
      </c>
      <c r="Y64" s="10">
        <v>66.930000000000007</v>
      </c>
      <c r="Z64" s="10">
        <v>66.099999999999994</v>
      </c>
      <c r="AA64" s="10">
        <v>66.599999999999994</v>
      </c>
      <c r="AB64" s="95">
        <v>2342900</v>
      </c>
      <c r="AC64" s="10">
        <v>66.599999999999994</v>
      </c>
      <c r="AD64" s="2">
        <f t="shared" si="0"/>
        <v>0.83000000000001251</v>
      </c>
      <c r="AE64" s="138">
        <f t="shared" si="1"/>
        <v>1.0622154779969417E-2</v>
      </c>
    </row>
    <row r="65" spans="1:31" ht="15.75" thickBot="1" x14ac:dyDescent="0.3">
      <c r="A65" s="464" t="s">
        <v>197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>SumByColor($A$19,M48:M63)</f>
        <v>0</v>
      </c>
      <c r="W65" s="133">
        <v>42690</v>
      </c>
      <c r="X65" s="10">
        <v>65.400000000000006</v>
      </c>
      <c r="Y65" s="10">
        <v>66.099999999999994</v>
      </c>
      <c r="Z65" s="10">
        <v>65.209999999999994</v>
      </c>
      <c r="AA65" s="10">
        <v>65.900000000000006</v>
      </c>
      <c r="AB65" s="95">
        <v>1989700</v>
      </c>
      <c r="AC65" s="10">
        <v>65.900000000000006</v>
      </c>
      <c r="AD65" s="2">
        <f t="shared" si="0"/>
        <v>0.89000000000000057</v>
      </c>
      <c r="AE65" s="138">
        <f t="shared" si="1"/>
        <v>6.5678936917672459E-3</v>
      </c>
    </row>
    <row r="66" spans="1:31" x14ac:dyDescent="0.25">
      <c r="W66" s="133">
        <v>42689</v>
      </c>
      <c r="X66" s="10">
        <v>65.77</v>
      </c>
      <c r="Y66" s="10">
        <v>66.3</v>
      </c>
      <c r="Z66" s="10">
        <v>65.3</v>
      </c>
      <c r="AA66" s="10">
        <v>65.47</v>
      </c>
      <c r="AB66" s="95">
        <v>3418400</v>
      </c>
      <c r="AC66" s="10">
        <v>65.47</v>
      </c>
      <c r="AD66" s="2">
        <f t="shared" si="0"/>
        <v>1</v>
      </c>
      <c r="AE66" s="138">
        <f t="shared" si="1"/>
        <v>4.5843520782407055E-4</v>
      </c>
    </row>
    <row r="67" spans="1:31" x14ac:dyDescent="0.25">
      <c r="W67" s="133">
        <v>42688</v>
      </c>
      <c r="X67" s="10">
        <v>65.77</v>
      </c>
      <c r="Y67" s="10">
        <v>65.86</v>
      </c>
      <c r="Z67" s="10">
        <v>65.08</v>
      </c>
      <c r="AA67" s="10">
        <v>65.44</v>
      </c>
      <c r="AB67" s="95">
        <v>2373300</v>
      </c>
      <c r="AC67" s="10">
        <v>65.44</v>
      </c>
      <c r="AD67" s="2">
        <f>Y67-Z67</f>
        <v>0.78000000000000114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5" priority="11">
      <formula>F34&gt;0</formula>
    </cfRule>
    <cfRule type="expression" dxfId="874" priority="12">
      <formula>F34&lt;0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3">
    <cfRule type="expression" dxfId="869" priority="5">
      <formula>F25&gt;0</formula>
    </cfRule>
    <cfRule type="expression" dxfId="868" priority="6">
      <formula>F25&lt;0</formula>
    </cfRule>
  </conditionalFormatting>
  <conditionalFormatting sqref="H25:H33">
    <cfRule type="expression" dxfId="867" priority="3">
      <formula>H25&gt;0</formula>
    </cfRule>
    <cfRule type="expression" dxfId="866" priority="4">
      <formula>H25&lt;0</formula>
    </cfRule>
  </conditionalFormatting>
  <conditionalFormatting sqref="M46">
    <cfRule type="expression" dxfId="865" priority="1">
      <formula>M46&gt;0</formula>
    </cfRule>
    <cfRule type="expression" dxfId="8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291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42783</v>
      </c>
      <c r="X2" s="10">
        <v>79.45</v>
      </c>
      <c r="Y2" s="10">
        <v>79.989999999999995</v>
      </c>
      <c r="Z2" s="10">
        <v>79.319999999999993</v>
      </c>
      <c r="AA2" s="10">
        <v>79.69</v>
      </c>
      <c r="AB2" s="95">
        <v>6211600</v>
      </c>
      <c r="AC2" s="10">
        <v>79.69</v>
      </c>
      <c r="AD2" s="2"/>
      <c r="AE2" s="138">
        <f>AC2/AC3-1</f>
        <v>3.0207677784770404E-3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42782</v>
      </c>
      <c r="X3" s="10">
        <v>79.5</v>
      </c>
      <c r="Y3" s="10">
        <v>80.2</v>
      </c>
      <c r="Z3" s="10">
        <v>79.260000000000005</v>
      </c>
      <c r="AA3" s="10">
        <v>79.45</v>
      </c>
      <c r="AB3" s="95">
        <v>4934100</v>
      </c>
      <c r="AC3" s="10">
        <v>79.45</v>
      </c>
      <c r="AD3" s="2"/>
      <c r="AE3" s="138">
        <f t="shared" ref="AE3:AE66" si="1">AC3/AC4-1</f>
        <v>5.037148973681127E-4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79.69</v>
      </c>
      <c r="R4" s="502">
        <v>3.0000000000000001E-3</v>
      </c>
      <c r="T4" s="163"/>
      <c r="U4" s="1"/>
      <c r="W4" s="133">
        <v>42781</v>
      </c>
      <c r="X4" s="10">
        <v>78.88</v>
      </c>
      <c r="Y4" s="10">
        <v>79.52</v>
      </c>
      <c r="Z4" s="10">
        <v>78.83</v>
      </c>
      <c r="AA4" s="10">
        <v>79.41</v>
      </c>
      <c r="AB4" s="95">
        <v>5569100</v>
      </c>
      <c r="AC4" s="10">
        <v>79.41</v>
      </c>
      <c r="AD4" s="2"/>
      <c r="AE4" s="138">
        <f t="shared" si="1"/>
        <v>9.4063810855471441E-3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14344.199999999999</v>
      </c>
      <c r="W5" s="133">
        <v>42780</v>
      </c>
      <c r="X5" s="10">
        <v>78.760000000000005</v>
      </c>
      <c r="Y5" s="10">
        <v>78.95</v>
      </c>
      <c r="Z5" s="10">
        <v>78.06</v>
      </c>
      <c r="AA5" s="10">
        <v>78.67</v>
      </c>
      <c r="AB5" s="95">
        <v>5477200</v>
      </c>
      <c r="AC5" s="10">
        <v>78.67</v>
      </c>
      <c r="AD5" s="2"/>
      <c r="AE5" s="138">
        <f t="shared" si="1"/>
        <v>-3.8119440914863301E-4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42779</v>
      </c>
      <c r="X6" s="10">
        <v>78.98</v>
      </c>
      <c r="Y6" s="10">
        <v>79.23</v>
      </c>
      <c r="Z6" s="10">
        <v>78.349999999999994</v>
      </c>
      <c r="AA6" s="10">
        <v>78.7</v>
      </c>
      <c r="AB6" s="95">
        <v>5645800</v>
      </c>
      <c r="AC6" s="10">
        <v>78.7</v>
      </c>
      <c r="AD6" s="2"/>
      <c r="AE6" s="138">
        <f t="shared" si="1"/>
        <v>2.1647777919266975E-3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-118.27000000000407</v>
      </c>
      <c r="R7">
        <v>40</v>
      </c>
      <c r="W7" s="133">
        <v>42776</v>
      </c>
      <c r="X7" s="10">
        <v>77.44</v>
      </c>
      <c r="Y7" s="10">
        <v>79.12</v>
      </c>
      <c r="Z7" s="10">
        <v>76.95</v>
      </c>
      <c r="AA7" s="10">
        <v>78.53</v>
      </c>
      <c r="AB7" s="95">
        <v>9367000</v>
      </c>
      <c r="AC7" s="10">
        <v>78.53</v>
      </c>
      <c r="AD7" s="2"/>
      <c r="AE7" s="138">
        <f t="shared" si="1"/>
        <v>1.5780623463976129E-2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-118.27000000000407</v>
      </c>
      <c r="W8" s="133">
        <v>42775</v>
      </c>
      <c r="X8" s="10">
        <v>77.03</v>
      </c>
      <c r="Y8" s="10">
        <v>77.8</v>
      </c>
      <c r="Z8" s="10">
        <v>75.209999999999994</v>
      </c>
      <c r="AA8" s="10">
        <v>77.31</v>
      </c>
      <c r="AB8" s="95">
        <v>13944000</v>
      </c>
      <c r="AC8" s="10">
        <v>77.31</v>
      </c>
      <c r="AD8" s="2"/>
      <c r="AE8" s="138">
        <f t="shared" si="1"/>
        <v>3.6349474230819023E-3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-8.1777179140218818E-3</v>
      </c>
      <c r="W9" s="133">
        <v>42774</v>
      </c>
      <c r="X9" s="10">
        <v>76.209999999999994</v>
      </c>
      <c r="Y9" s="10">
        <v>77.150000000000006</v>
      </c>
      <c r="Z9" s="10">
        <v>76.13</v>
      </c>
      <c r="AA9" s="10">
        <v>77.03</v>
      </c>
      <c r="AB9" s="95">
        <v>6788500</v>
      </c>
      <c r="AC9" s="10">
        <v>77.03</v>
      </c>
      <c r="AD9" s="2"/>
      <c r="AE9" s="138">
        <f t="shared" si="1"/>
        <v>8.7742273441593355E-3</v>
      </c>
    </row>
    <row r="10" spans="1:31" x14ac:dyDescent="0.25">
      <c r="H10" s="72"/>
      <c r="O10" s="11" t="s">
        <v>212</v>
      </c>
      <c r="P10" s="34"/>
      <c r="Q10" s="2">
        <v>0</v>
      </c>
      <c r="W10" s="133">
        <v>42773</v>
      </c>
      <c r="X10" s="10">
        <v>76.12</v>
      </c>
      <c r="Y10" s="10">
        <v>76.73</v>
      </c>
      <c r="Z10" s="10">
        <v>75.5</v>
      </c>
      <c r="AA10" s="10">
        <v>76.36</v>
      </c>
      <c r="AB10" s="95">
        <v>5739900</v>
      </c>
      <c r="AC10" s="10">
        <v>76.36</v>
      </c>
      <c r="AD10" s="2"/>
      <c r="AE10" s="138">
        <f t="shared" si="1"/>
        <v>3.8122781648481929E-3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2.5100000000000001E-2</v>
      </c>
      <c r="W11" s="133">
        <v>42772</v>
      </c>
      <c r="X11" s="10">
        <v>75.599999999999994</v>
      </c>
      <c r="Y11" s="10">
        <v>76.819999999999993</v>
      </c>
      <c r="Z11" s="10">
        <v>75.53</v>
      </c>
      <c r="AA11" s="10">
        <v>76.069999999999993</v>
      </c>
      <c r="AB11" s="95">
        <v>9559500</v>
      </c>
      <c r="AC11" s="10">
        <v>76.069999999999993</v>
      </c>
      <c r="AD11" s="2"/>
      <c r="AE11" s="138">
        <f t="shared" si="1"/>
        <v>8.0837529817121556E-3</v>
      </c>
    </row>
    <row r="12" spans="1:31" x14ac:dyDescent="0.25">
      <c r="H12" s="72"/>
      <c r="W12" s="133">
        <v>42769</v>
      </c>
      <c r="X12" s="10">
        <v>75.34</v>
      </c>
      <c r="Y12" s="10">
        <v>76.42</v>
      </c>
      <c r="Z12" s="10">
        <v>75.28</v>
      </c>
      <c r="AA12" s="10">
        <v>75.459999999999994</v>
      </c>
      <c r="AB12" s="95">
        <v>11937000</v>
      </c>
      <c r="AC12" s="10">
        <v>75.459999999999994</v>
      </c>
      <c r="AD12" s="2"/>
      <c r="AE12" s="138">
        <f t="shared" si="1"/>
        <v>8.8235294117646745E-3</v>
      </c>
    </row>
    <row r="13" spans="1:31" x14ac:dyDescent="0.25">
      <c r="H13" s="72"/>
      <c r="W13" s="133">
        <v>42768</v>
      </c>
      <c r="X13" s="10">
        <v>76.349999999999994</v>
      </c>
      <c r="Y13" s="10">
        <v>76.349999999999994</v>
      </c>
      <c r="Z13" s="10">
        <v>74.05</v>
      </c>
      <c r="AA13" s="10">
        <v>74.8</v>
      </c>
      <c r="AB13" s="95">
        <v>18840200</v>
      </c>
      <c r="AC13" s="10">
        <v>74.8</v>
      </c>
      <c r="AD13" s="2"/>
      <c r="AE13" s="138">
        <f t="shared" si="1"/>
        <v>-4.0656662819033018E-2</v>
      </c>
    </row>
    <row r="14" spans="1:31" x14ac:dyDescent="0.25">
      <c r="H14" s="72"/>
      <c r="W14" s="133">
        <v>42767</v>
      </c>
      <c r="X14" s="10">
        <v>78.650000000000006</v>
      </c>
      <c r="Y14" s="10">
        <v>79.099999999999994</v>
      </c>
      <c r="Z14" s="10">
        <v>77.69</v>
      </c>
      <c r="AA14" s="10">
        <v>77.97</v>
      </c>
      <c r="AB14" s="95">
        <v>6463100</v>
      </c>
      <c r="AC14" s="10">
        <v>77.97</v>
      </c>
      <c r="AD14" s="2"/>
      <c r="AE14" s="138">
        <f t="shared" si="1"/>
        <v>-1.0658545869813518E-2</v>
      </c>
    </row>
    <row r="15" spans="1:31" x14ac:dyDescent="0.25">
      <c r="H15" s="72"/>
      <c r="W15" s="133">
        <v>42766</v>
      </c>
      <c r="X15" s="10">
        <v>78.55</v>
      </c>
      <c r="Y15" s="10">
        <v>79.3</v>
      </c>
      <c r="Z15" s="10">
        <v>78.510000000000005</v>
      </c>
      <c r="AA15" s="10">
        <v>78.81</v>
      </c>
      <c r="AB15" s="95">
        <v>6435200</v>
      </c>
      <c r="AC15" s="10">
        <v>78.81</v>
      </c>
      <c r="AD15" s="2"/>
      <c r="AE15" s="138">
        <f t="shared" si="1"/>
        <v>1.6522623284187521E-3</v>
      </c>
    </row>
    <row r="16" spans="1:31" x14ac:dyDescent="0.25">
      <c r="H16" s="72"/>
      <c r="W16" s="133">
        <v>42765</v>
      </c>
      <c r="X16" s="10">
        <v>77.459999999999994</v>
      </c>
      <c r="Y16" s="10">
        <v>79.02</v>
      </c>
      <c r="Z16" s="10">
        <v>77.319999999999993</v>
      </c>
      <c r="AA16" s="10">
        <v>78.680000000000007</v>
      </c>
      <c r="AB16" s="95">
        <v>7488500</v>
      </c>
      <c r="AC16" s="10">
        <v>78.680000000000007</v>
      </c>
      <c r="AD16" s="2"/>
      <c r="AE16" s="138">
        <f t="shared" si="1"/>
        <v>1.1961414790996772E-2</v>
      </c>
    </row>
    <row r="17" spans="1:31" x14ac:dyDescent="0.25">
      <c r="W17" s="133">
        <v>42762</v>
      </c>
      <c r="X17" s="10">
        <v>79.83</v>
      </c>
      <c r="Y17" s="10">
        <v>79.89</v>
      </c>
      <c r="Z17" s="10">
        <v>77.03</v>
      </c>
      <c r="AA17" s="10">
        <v>77.75</v>
      </c>
      <c r="AB17" s="95">
        <v>10924400</v>
      </c>
      <c r="AC17" s="10">
        <v>77.75</v>
      </c>
      <c r="AD17" s="2"/>
      <c r="AE17" s="138">
        <f t="shared" si="1"/>
        <v>-1.991680322702627E-2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42761</v>
      </c>
      <c r="X18" s="10">
        <v>79.08</v>
      </c>
      <c r="Y18" s="10">
        <v>80.42</v>
      </c>
      <c r="Z18" s="10">
        <v>78.44</v>
      </c>
      <c r="AA18" s="10">
        <v>79.33</v>
      </c>
      <c r="AB18" s="95">
        <v>7627500</v>
      </c>
      <c r="AC18" s="10">
        <v>79.33</v>
      </c>
      <c r="AD18" s="2"/>
      <c r="AE18" s="138">
        <f t="shared" si="1"/>
        <v>-2.0128318027424763E-3</v>
      </c>
    </row>
    <row r="19" spans="1:31" ht="15.75" thickBot="1" x14ac:dyDescent="0.3">
      <c r="A19" s="355" t="s">
        <v>197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>SumByColor($A$19,M2:M17)</f>
        <v>57</v>
      </c>
      <c r="W19" s="133">
        <v>42760</v>
      </c>
      <c r="X19" s="10">
        <v>81.92</v>
      </c>
      <c r="Y19" s="10">
        <v>82.2</v>
      </c>
      <c r="Z19" s="10">
        <v>79.42</v>
      </c>
      <c r="AA19" s="10">
        <v>79.489999999999995</v>
      </c>
      <c r="AB19" s="95">
        <v>10652200</v>
      </c>
      <c r="AC19" s="10">
        <v>79.489999999999995</v>
      </c>
      <c r="AD19" s="2"/>
      <c r="AE19" s="138">
        <f t="shared" si="1"/>
        <v>-2.8001956468574285E-2</v>
      </c>
    </row>
    <row r="20" spans="1:31" x14ac:dyDescent="0.25">
      <c r="W20" s="133">
        <v>42759</v>
      </c>
      <c r="X20" s="10">
        <v>81.349999999999994</v>
      </c>
      <c r="Y20" s="10">
        <v>82.15</v>
      </c>
      <c r="Z20" s="10">
        <v>81.12</v>
      </c>
      <c r="AA20" s="10">
        <v>81.78</v>
      </c>
      <c r="AB20" s="95">
        <v>4743700</v>
      </c>
      <c r="AC20" s="10">
        <v>81.78</v>
      </c>
      <c r="AD20" s="2"/>
      <c r="AE20" s="138">
        <f t="shared" si="1"/>
        <v>6.5230769230768537E-3</v>
      </c>
    </row>
    <row r="21" spans="1:31" x14ac:dyDescent="0.25">
      <c r="W21" s="133">
        <v>42758</v>
      </c>
      <c r="X21" s="10">
        <v>81.5</v>
      </c>
      <c r="Y21" s="10">
        <v>81.93</v>
      </c>
      <c r="Z21" s="10">
        <v>81.02</v>
      </c>
      <c r="AA21" s="10">
        <v>81.25</v>
      </c>
      <c r="AB21" s="95">
        <v>6305900</v>
      </c>
      <c r="AC21" s="10">
        <v>81.25</v>
      </c>
      <c r="AD21" s="2"/>
      <c r="AE21" s="138">
        <f t="shared" si="1"/>
        <v>-3.8008827856792493E-3</v>
      </c>
    </row>
    <row r="22" spans="1:31" x14ac:dyDescent="0.25">
      <c r="W22" s="133">
        <v>42755</v>
      </c>
      <c r="X22" s="10">
        <v>83.29</v>
      </c>
      <c r="Y22" s="10">
        <v>83.43</v>
      </c>
      <c r="Z22" s="10">
        <v>81.31</v>
      </c>
      <c r="AA22" s="10">
        <v>81.56</v>
      </c>
      <c r="AB22" s="95">
        <v>8004100</v>
      </c>
      <c r="AC22" s="10">
        <v>81.56</v>
      </c>
      <c r="AD22" s="2"/>
      <c r="AE22" s="138" t="e">
        <f t="shared" si="1"/>
        <v>#DIV/0!</v>
      </c>
    </row>
    <row r="23" spans="1:31" x14ac:dyDescent="0.25">
      <c r="W23" s="133">
        <v>42755</v>
      </c>
      <c r="X23" s="10" t="s">
        <v>396</v>
      </c>
      <c r="Y23" s="10"/>
      <c r="Z23" s="10"/>
      <c r="AA23" s="10"/>
      <c r="AB23" s="95"/>
      <c r="AC23" s="10"/>
      <c r="AD23" s="2"/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42754</v>
      </c>
      <c r="X24" s="10">
        <v>83.17</v>
      </c>
      <c r="Y24" s="10">
        <v>83.86</v>
      </c>
      <c r="Z24" s="10">
        <v>82.32</v>
      </c>
      <c r="AA24" s="10">
        <v>83.2</v>
      </c>
      <c r="AB24" s="95">
        <v>5220700</v>
      </c>
      <c r="AC24" s="10">
        <v>82.7</v>
      </c>
      <c r="AD24" s="2"/>
      <c r="AE24" s="138">
        <f t="shared" si="1"/>
        <v>-4.0944123314066161E-3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:F41" si="2">C25*(E25-D25)</f>
        <v>1.6000000000002501</v>
      </c>
      <c r="G25" s="40">
        <f t="shared" ref="G25:G41" si="3">D25*C25</f>
        <v>1817</v>
      </c>
      <c r="H25" s="231">
        <f t="shared" ref="H25:H41" si="4">(E25-D25)/D25</f>
        <v>8.8057237204196487E-4</v>
      </c>
      <c r="I25" s="40"/>
      <c r="W25" s="133">
        <v>42753</v>
      </c>
      <c r="X25" s="10">
        <v>84.49</v>
      </c>
      <c r="Y25" s="10">
        <v>84.72</v>
      </c>
      <c r="Z25" s="10">
        <v>83.2</v>
      </c>
      <c r="AA25" s="10">
        <v>83.54</v>
      </c>
      <c r="AB25" s="95">
        <v>5263100</v>
      </c>
      <c r="AC25" s="10">
        <v>83.04</v>
      </c>
      <c r="AD25" s="2"/>
      <c r="AE25" s="138">
        <f t="shared" si="1"/>
        <v>-4.5552625269719149E-3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1">
        <f t="shared" si="4"/>
        <v>-1.5520088057237168E-2</v>
      </c>
      <c r="I26" s="40"/>
      <c r="W26" s="133">
        <v>42752</v>
      </c>
      <c r="X26" s="10">
        <v>81.96</v>
      </c>
      <c r="Y26" s="10">
        <v>83.98</v>
      </c>
      <c r="Z26" s="10">
        <v>81.91</v>
      </c>
      <c r="AA26" s="10">
        <v>83.92</v>
      </c>
      <c r="AB26" s="95">
        <v>7292700</v>
      </c>
      <c r="AC26" s="10">
        <v>83.42</v>
      </c>
      <c r="AD26" s="2"/>
      <c r="AE26" s="138">
        <f t="shared" si="1"/>
        <v>2.3683887593569874E-2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1">
        <f t="shared" si="4"/>
        <v>-3.1920748486515362E-3</v>
      </c>
      <c r="I27" s="40"/>
      <c r="W27" s="133">
        <v>42748</v>
      </c>
      <c r="X27" s="10">
        <v>82.7</v>
      </c>
      <c r="Y27" s="10">
        <v>82.91</v>
      </c>
      <c r="Z27" s="10">
        <v>81.75</v>
      </c>
      <c r="AA27" s="10">
        <v>81.98</v>
      </c>
      <c r="AB27" s="95">
        <v>4809200</v>
      </c>
      <c r="AC27" s="10">
        <v>81.489999999999995</v>
      </c>
      <c r="AD27" s="2"/>
      <c r="AE27" s="138">
        <f t="shared" si="1"/>
        <v>-7.4299634591961095E-3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1">
        <f t="shared" si="4"/>
        <v>-2.3709433327728211E-2</v>
      </c>
      <c r="I28" s="40"/>
      <c r="W28" s="133">
        <v>42747</v>
      </c>
      <c r="X28" s="10">
        <v>82.92</v>
      </c>
      <c r="Y28" s="10">
        <v>83.21</v>
      </c>
      <c r="Z28" s="10">
        <v>82.38</v>
      </c>
      <c r="AA28" s="10">
        <v>82.6</v>
      </c>
      <c r="AB28" s="95">
        <v>5774300</v>
      </c>
      <c r="AC28" s="10">
        <v>82.1</v>
      </c>
      <c r="AD28" s="2"/>
      <c r="AE28" s="138">
        <f t="shared" si="1"/>
        <v>-2.0663668408897884E-3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1">
        <f t="shared" si="4"/>
        <v>-3.1444425760887761E-2</v>
      </c>
      <c r="I29" s="40"/>
      <c r="W29" s="133">
        <v>42746</v>
      </c>
      <c r="X29" s="10">
        <v>82.22</v>
      </c>
      <c r="Y29" s="10">
        <v>83.11</v>
      </c>
      <c r="Z29" s="10">
        <v>81.73</v>
      </c>
      <c r="AA29" s="10">
        <v>82.77</v>
      </c>
      <c r="AB29" s="95">
        <v>6404200</v>
      </c>
      <c r="AC29" s="10">
        <v>82.27</v>
      </c>
      <c r="AD29" s="2"/>
      <c r="AE29" s="138">
        <f t="shared" si="1"/>
        <v>1.2169891687963119E-3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1">
        <f t="shared" si="4"/>
        <v>-5.7227733871419807E-2</v>
      </c>
      <c r="I30" s="40"/>
      <c r="W30" s="133">
        <v>42745</v>
      </c>
      <c r="X30" s="10">
        <v>81.72</v>
      </c>
      <c r="Y30" s="10">
        <v>82.89</v>
      </c>
      <c r="Z30" s="10">
        <v>81.510000000000005</v>
      </c>
      <c r="AA30" s="10">
        <v>82.67</v>
      </c>
      <c r="AB30" s="95">
        <v>7053300</v>
      </c>
      <c r="AC30" s="10">
        <v>82.17</v>
      </c>
      <c r="AD30" s="2"/>
      <c r="AE30" s="138">
        <f t="shared" si="1"/>
        <v>1.1821204285186626E-2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1">
        <f t="shared" si="4"/>
        <v>-4.4624033731553089E-2</v>
      </c>
      <c r="I31" s="40" t="s">
        <v>188</v>
      </c>
      <c r="W31" s="133">
        <v>42744</v>
      </c>
      <c r="X31" s="10">
        <v>82.2</v>
      </c>
      <c r="Y31" s="10">
        <v>82.38</v>
      </c>
      <c r="Z31" s="10">
        <v>81.16</v>
      </c>
      <c r="AA31" s="10">
        <v>81.7</v>
      </c>
      <c r="AB31" s="95">
        <v>6847600</v>
      </c>
      <c r="AC31" s="10">
        <v>81.209999999999994</v>
      </c>
      <c r="AD31" s="2"/>
      <c r="AE31" s="138">
        <f t="shared" si="1"/>
        <v>-6.1192020560518756E-3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1">
        <f t="shared" si="4"/>
        <v>-0.13258374326540165</v>
      </c>
      <c r="I32" s="40"/>
      <c r="W32" s="133">
        <v>42741</v>
      </c>
      <c r="X32" s="10">
        <v>81.41</v>
      </c>
      <c r="Y32" s="10">
        <v>82.46</v>
      </c>
      <c r="Z32" s="10">
        <v>80.94</v>
      </c>
      <c r="AA32" s="10">
        <v>82.2</v>
      </c>
      <c r="AB32" s="95">
        <v>7087100</v>
      </c>
      <c r="AC32" s="10">
        <v>81.709999999999994</v>
      </c>
      <c r="AD32" s="2"/>
      <c r="AE32" s="138">
        <f t="shared" si="1"/>
        <v>9.6379587297663605E-3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1">
        <f t="shared" si="4"/>
        <v>-9.9437807449051244E-2</v>
      </c>
      <c r="I33" s="40"/>
      <c r="W33" s="133">
        <v>42740</v>
      </c>
      <c r="X33" s="10">
        <v>79.849999999999994</v>
      </c>
      <c r="Y33" s="10">
        <v>81.52</v>
      </c>
      <c r="Z33" s="10">
        <v>78.8</v>
      </c>
      <c r="AA33" s="10">
        <v>81.42</v>
      </c>
      <c r="AB33" s="95">
        <v>8805400</v>
      </c>
      <c r="AC33" s="10">
        <v>80.930000000000007</v>
      </c>
      <c r="AD33" s="2"/>
      <c r="AE33" s="138">
        <f t="shared" si="1"/>
        <v>2.0941087422732485E-2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1">
        <f t="shared" si="4"/>
        <v>-7.3085031623330937E-2</v>
      </c>
      <c r="I34" s="40"/>
      <c r="W34" s="133">
        <v>42739</v>
      </c>
      <c r="X34" s="10">
        <v>80.34</v>
      </c>
      <c r="Y34" s="10">
        <v>80.42</v>
      </c>
      <c r="Z34" s="10">
        <v>79.44</v>
      </c>
      <c r="AA34" s="10">
        <v>79.75</v>
      </c>
      <c r="AB34" s="95">
        <v>7101800</v>
      </c>
      <c r="AC34" s="10">
        <v>79.27</v>
      </c>
      <c r="AD34" s="2"/>
      <c r="AE34" s="138">
        <f t="shared" si="1"/>
        <v>-7.5122073369225939E-3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1">
        <f t="shared" si="4"/>
        <v>-3.1740454438978612E-2</v>
      </c>
      <c r="I35" s="40"/>
      <c r="W35" s="133">
        <v>42738</v>
      </c>
      <c r="X35" s="10">
        <v>79.58</v>
      </c>
      <c r="Y35" s="10">
        <v>80.45</v>
      </c>
      <c r="Z35" s="10">
        <v>78.97</v>
      </c>
      <c r="AA35" s="10">
        <v>80.349999999999994</v>
      </c>
      <c r="AB35" s="95">
        <v>5922800</v>
      </c>
      <c r="AC35" s="10">
        <v>79.87</v>
      </c>
      <c r="AD35" s="2"/>
      <c r="AE35" s="138">
        <f t="shared" si="1"/>
        <v>1.8230494645589124E-2</v>
      </c>
    </row>
    <row r="36" spans="1:31" x14ac:dyDescent="0.25">
      <c r="B36" s="193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1">
        <f t="shared" si="4"/>
        <v>-4.4741157179667292E-2</v>
      </c>
      <c r="I36" s="40"/>
      <c r="W36" s="133">
        <v>42734</v>
      </c>
      <c r="X36" s="10">
        <v>78.959999999999994</v>
      </c>
      <c r="Y36" s="10">
        <v>79.31</v>
      </c>
      <c r="Z36" s="10">
        <v>78.459999999999994</v>
      </c>
      <c r="AA36" s="10">
        <v>78.91</v>
      </c>
      <c r="AB36" s="95">
        <v>4326100</v>
      </c>
      <c r="AC36" s="10">
        <v>78.44</v>
      </c>
      <c r="AD36" s="2"/>
      <c r="AE36" s="138">
        <f t="shared" si="1"/>
        <v>-1.1460588310200359E-3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1">
        <f t="shared" si="4"/>
        <v>-5.7728781412991995E-2</v>
      </c>
      <c r="I37" s="40"/>
      <c r="W37" s="133">
        <v>42733</v>
      </c>
      <c r="X37" s="10">
        <v>78.89</v>
      </c>
      <c r="Y37" s="10">
        <v>79.47</v>
      </c>
      <c r="Z37" s="10">
        <v>78.81</v>
      </c>
      <c r="AA37" s="10">
        <v>79</v>
      </c>
      <c r="AB37" s="95">
        <v>3580000</v>
      </c>
      <c r="AC37" s="10">
        <v>78.53</v>
      </c>
      <c r="AD37" s="2"/>
      <c r="AE37" s="138">
        <f t="shared" si="1"/>
        <v>-3.8187372708764489E-4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1">
        <f t="shared" si="4"/>
        <v>-4.2125296663959574E-2</v>
      </c>
      <c r="I38" s="40"/>
      <c r="W38" s="133">
        <v>42732</v>
      </c>
      <c r="X38" s="10">
        <v>79.3</v>
      </c>
      <c r="Y38" s="10">
        <v>79.37</v>
      </c>
      <c r="Z38" s="10">
        <v>78.64</v>
      </c>
      <c r="AA38" s="10">
        <v>79.040000000000006</v>
      </c>
      <c r="AB38" s="95">
        <v>3390700</v>
      </c>
      <c r="AC38" s="10">
        <v>78.56</v>
      </c>
      <c r="AD38" s="2"/>
      <c r="AE38" s="138">
        <f t="shared" si="1"/>
        <v>-3.1721862707778659E-3</v>
      </c>
    </row>
    <row r="39" spans="1:31" x14ac:dyDescent="0.25">
      <c r="A39" t="s">
        <v>429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1">
        <f t="shared" si="4"/>
        <v>-5.3418140574771865E-2</v>
      </c>
      <c r="I39" s="40"/>
      <c r="W39" s="133">
        <v>42731</v>
      </c>
      <c r="X39" s="10">
        <v>78.95</v>
      </c>
      <c r="Y39" s="10">
        <v>79.72</v>
      </c>
      <c r="Z39" s="10">
        <v>78.900000000000006</v>
      </c>
      <c r="AA39" s="10">
        <v>79.290000000000006</v>
      </c>
      <c r="AB39" s="95">
        <v>2947700</v>
      </c>
      <c r="AC39" s="10">
        <v>78.81</v>
      </c>
      <c r="AD39" s="2"/>
      <c r="AE39" s="138">
        <f t="shared" si="1"/>
        <v>1.9069412662091612E-3</v>
      </c>
    </row>
    <row r="40" spans="1:31" ht="20.25" thickBot="1" x14ac:dyDescent="0.35">
      <c r="A40" t="s">
        <v>452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1">
        <f t="shared" si="4"/>
        <v>-6.903874267459198E-2</v>
      </c>
      <c r="I40" s="40" t="s">
        <v>188</v>
      </c>
      <c r="O40" s="644" t="s">
        <v>78</v>
      </c>
      <c r="P40" s="644"/>
      <c r="W40" s="133">
        <v>42727</v>
      </c>
      <c r="X40" s="10">
        <v>78.790000000000006</v>
      </c>
      <c r="Y40" s="10">
        <v>79.3</v>
      </c>
      <c r="Z40" s="10">
        <v>78.69</v>
      </c>
      <c r="AA40" s="10">
        <v>79.14</v>
      </c>
      <c r="AB40" s="95">
        <v>2754200</v>
      </c>
      <c r="AC40" s="10">
        <v>78.66</v>
      </c>
      <c r="AD40" s="2"/>
      <c r="AE40" s="138">
        <f t="shared" si="1"/>
        <v>4.3411644535240601E-3</v>
      </c>
    </row>
    <row r="41" spans="1:31" ht="15.75" thickTop="1" x14ac:dyDescent="0.25">
      <c r="A41" t="s">
        <v>452</v>
      </c>
      <c r="B41" s="193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1">
        <f t="shared" si="4"/>
        <v>-2.2615139869461284E-2</v>
      </c>
      <c r="I41" s="40"/>
      <c r="O41" s="83">
        <v>1.1000000000000001</v>
      </c>
      <c r="P41" s="83">
        <f>O41*$Q$4</f>
        <v>87.659000000000006</v>
      </c>
      <c r="Q41" s="2"/>
      <c r="W41" s="133">
        <v>42726</v>
      </c>
      <c r="X41" s="10">
        <v>79.540000000000006</v>
      </c>
      <c r="Y41" s="10">
        <v>79.75</v>
      </c>
      <c r="Z41" s="10">
        <v>78.5</v>
      </c>
      <c r="AA41" s="10">
        <v>78.790000000000006</v>
      </c>
      <c r="AB41" s="95">
        <v>5850400</v>
      </c>
      <c r="AC41" s="10">
        <v>78.319999999999993</v>
      </c>
      <c r="AD41" s="2"/>
      <c r="AE41" s="138">
        <f t="shared" si="1"/>
        <v>-1.3229179790853141E-2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86.862099999999998</v>
      </c>
      <c r="Q42" s="2"/>
      <c r="T42" s="91" t="s">
        <v>113</v>
      </c>
      <c r="W42" s="133">
        <v>42725</v>
      </c>
      <c r="X42" s="10">
        <v>79.53</v>
      </c>
      <c r="Y42" s="10">
        <v>80.19</v>
      </c>
      <c r="Z42" s="10">
        <v>79.040000000000006</v>
      </c>
      <c r="AA42" s="10">
        <v>79.849999999999994</v>
      </c>
      <c r="AB42" s="95">
        <v>5808100</v>
      </c>
      <c r="AC42" s="10">
        <v>79.37</v>
      </c>
      <c r="AD42" s="2"/>
      <c r="AE42" s="138">
        <f t="shared" si="1"/>
        <v>1.2600806451623647E-4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86.065200000000004</v>
      </c>
      <c r="Q43" s="2"/>
      <c r="T43" s="128" t="s">
        <v>98</v>
      </c>
      <c r="U43" s="129">
        <v>79.45</v>
      </c>
      <c r="W43" s="133">
        <v>42724</v>
      </c>
      <c r="X43" s="10">
        <v>79.98</v>
      </c>
      <c r="Y43" s="10">
        <v>81.239999999999995</v>
      </c>
      <c r="Z43" s="10">
        <v>79.67</v>
      </c>
      <c r="AA43" s="10">
        <v>79.84</v>
      </c>
      <c r="AB43" s="95">
        <v>6109100</v>
      </c>
      <c r="AC43" s="10">
        <v>79.36</v>
      </c>
      <c r="AD43" s="2"/>
      <c r="AE43" s="138">
        <f t="shared" si="1"/>
        <v>-1.1327879169289456E-3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85.268299999999996</v>
      </c>
      <c r="Q44" s="2"/>
      <c r="T44" s="93" t="s">
        <v>99</v>
      </c>
      <c r="U44" s="130">
        <v>79.45</v>
      </c>
      <c r="W44" s="133">
        <v>42723</v>
      </c>
      <c r="X44" s="10">
        <v>79.28</v>
      </c>
      <c r="Y44" s="10">
        <v>80.22</v>
      </c>
      <c r="Z44" s="10">
        <v>79.27</v>
      </c>
      <c r="AA44" s="10">
        <v>79.930000000000007</v>
      </c>
      <c r="AB44" s="95">
        <v>6936100</v>
      </c>
      <c r="AC44" s="10">
        <v>79.45</v>
      </c>
      <c r="AD44" s="2"/>
      <c r="AE44" s="138">
        <f t="shared" si="1"/>
        <v>4.6788062721294654E-3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84.471400000000003</v>
      </c>
      <c r="Q45" s="2"/>
      <c r="T45" s="93" t="s">
        <v>100</v>
      </c>
      <c r="U45" s="130" t="s">
        <v>129</v>
      </c>
      <c r="W45" s="133">
        <v>42720</v>
      </c>
      <c r="X45" s="10">
        <v>78.650000000000006</v>
      </c>
      <c r="Y45" s="10">
        <v>79.7</v>
      </c>
      <c r="Z45" s="10">
        <v>78.61</v>
      </c>
      <c r="AA45" s="10">
        <v>79.56</v>
      </c>
      <c r="AB45" s="95">
        <v>11546800</v>
      </c>
      <c r="AC45" s="10">
        <v>79.08</v>
      </c>
      <c r="AD45" s="2"/>
      <c r="AE45" s="138">
        <f t="shared" si="1"/>
        <v>1.6191210485736462E-2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83.674499999999995</v>
      </c>
      <c r="Q46" s="2"/>
      <c r="T46" s="93" t="s">
        <v>101</v>
      </c>
      <c r="U46" s="130" t="s">
        <v>129</v>
      </c>
      <c r="W46" s="133">
        <v>42719</v>
      </c>
      <c r="X46" s="10">
        <v>78</v>
      </c>
      <c r="Y46" s="10">
        <v>79.239999999999995</v>
      </c>
      <c r="Z46" s="10">
        <v>76.11</v>
      </c>
      <c r="AA46" s="10">
        <v>78.290000000000006</v>
      </c>
      <c r="AB46" s="95">
        <v>10621500</v>
      </c>
      <c r="AC46" s="10">
        <v>77.819999999999993</v>
      </c>
      <c r="AD46" s="2"/>
      <c r="AE46" s="138">
        <f t="shared" si="1"/>
        <v>-8.5361192508599526E-3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82.877600000000001</v>
      </c>
      <c r="Q47" s="2"/>
      <c r="T47" s="93" t="s">
        <v>102</v>
      </c>
      <c r="U47" s="130">
        <v>86.34</v>
      </c>
      <c r="W47" s="133">
        <v>42718</v>
      </c>
      <c r="X47" s="10">
        <v>80.3</v>
      </c>
      <c r="Y47" s="10">
        <v>81.13</v>
      </c>
      <c r="Z47" s="10">
        <v>78.52</v>
      </c>
      <c r="AA47" s="10">
        <v>78.959999999999994</v>
      </c>
      <c r="AB47" s="95">
        <v>7278800</v>
      </c>
      <c r="AC47" s="10">
        <v>78.489999999999995</v>
      </c>
      <c r="AD47" s="2"/>
      <c r="AE47" s="138">
        <f t="shared" si="1"/>
        <v>-1.4811095770051574E-2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5"/>
        <v>82.080699999999993</v>
      </c>
      <c r="Q48" s="2"/>
      <c r="T48" s="93" t="s">
        <v>103</v>
      </c>
      <c r="U48" s="130">
        <v>0.67122300000000001</v>
      </c>
      <c r="W48" s="133">
        <v>42717</v>
      </c>
      <c r="X48" s="10">
        <v>79.709999999999994</v>
      </c>
      <c r="Y48" s="10">
        <v>80.31</v>
      </c>
      <c r="Z48" s="10">
        <v>78.73</v>
      </c>
      <c r="AA48" s="10">
        <v>80.150000000000006</v>
      </c>
      <c r="AB48" s="95">
        <v>8152500</v>
      </c>
      <c r="AC48" s="10">
        <v>79.67</v>
      </c>
      <c r="AD48" s="2"/>
      <c r="AE48" s="138">
        <f t="shared" si="1"/>
        <v>5.29968454258678E-3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5"/>
        <v>81.283799999999999</v>
      </c>
      <c r="Q49" s="2"/>
      <c r="T49" s="93" t="s">
        <v>122</v>
      </c>
      <c r="U49" s="130" t="s">
        <v>510</v>
      </c>
      <c r="W49" s="133">
        <v>42716</v>
      </c>
      <c r="X49" s="10">
        <v>79.459999999999994</v>
      </c>
      <c r="Y49" s="10">
        <v>80.53</v>
      </c>
      <c r="Z49" s="10">
        <v>79.260000000000005</v>
      </c>
      <c r="AA49" s="10">
        <v>79.73</v>
      </c>
      <c r="AB49" s="95">
        <v>6619800</v>
      </c>
      <c r="AC49" s="10">
        <v>79.25</v>
      </c>
      <c r="AD49" s="2"/>
      <c r="AE49" s="138">
        <f t="shared" si="1"/>
        <v>-5.0219711236660913E-3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5"/>
        <v>80.486899999999991</v>
      </c>
      <c r="Q50" s="2"/>
      <c r="T50" s="93"/>
      <c r="U50" s="130"/>
      <c r="W50" s="133">
        <v>42713</v>
      </c>
      <c r="X50" s="10">
        <v>78.88</v>
      </c>
      <c r="Y50" s="10">
        <v>80.540000000000006</v>
      </c>
      <c r="Z50" s="10">
        <v>78.739999999999995</v>
      </c>
      <c r="AA50" s="10">
        <v>80.13</v>
      </c>
      <c r="AB50" s="95">
        <v>6730100</v>
      </c>
      <c r="AC50" s="10">
        <v>79.650000000000006</v>
      </c>
      <c r="AD50" s="2"/>
      <c r="AE50" s="138">
        <f t="shared" si="1"/>
        <v>2.5888717156105079E-2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5"/>
        <v>79.69</v>
      </c>
      <c r="Q51" s="2"/>
      <c r="T51" s="93" t="s">
        <v>105</v>
      </c>
      <c r="U51" s="130" t="s">
        <v>576</v>
      </c>
      <c r="W51" s="133">
        <v>42712</v>
      </c>
      <c r="X51" s="10">
        <v>80.53</v>
      </c>
      <c r="Y51" s="10">
        <v>80.56</v>
      </c>
      <c r="Z51" s="10">
        <v>77.39</v>
      </c>
      <c r="AA51" s="10">
        <v>78.11</v>
      </c>
      <c r="AB51" s="95">
        <v>16110200</v>
      </c>
      <c r="AC51" s="10">
        <v>77.64</v>
      </c>
      <c r="AD51" s="2"/>
      <c r="AE51" s="138">
        <f t="shared" si="1"/>
        <v>-3.010618363522799E-2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5"/>
        <v>78.893100000000004</v>
      </c>
      <c r="Q52" s="2"/>
      <c r="T52" s="93" t="s">
        <v>106</v>
      </c>
      <c r="U52" s="130" t="s">
        <v>327</v>
      </c>
      <c r="W52" s="133">
        <v>42711</v>
      </c>
      <c r="X52" s="10">
        <v>79.239999999999995</v>
      </c>
      <c r="Y52" s="10">
        <v>80.61</v>
      </c>
      <c r="Z52" s="10">
        <v>78.489999999999995</v>
      </c>
      <c r="AA52" s="10">
        <v>80.53</v>
      </c>
      <c r="AB52" s="95">
        <v>10532900</v>
      </c>
      <c r="AC52" s="10">
        <v>80.05</v>
      </c>
      <c r="AD52" s="2"/>
      <c r="AE52" s="138">
        <f t="shared" si="1"/>
        <v>1.4061312389156422E-2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5"/>
        <v>78.096199999999996</v>
      </c>
      <c r="Q53" s="2"/>
      <c r="T53" s="93" t="s">
        <v>107</v>
      </c>
      <c r="U53" s="131">
        <v>6215697</v>
      </c>
      <c r="W53" s="133">
        <v>42710</v>
      </c>
      <c r="X53" s="10">
        <v>78.599999999999994</v>
      </c>
      <c r="Y53" s="10">
        <v>79.78</v>
      </c>
      <c r="Z53" s="10">
        <v>78.260000000000005</v>
      </c>
      <c r="AA53" s="10">
        <v>79.42</v>
      </c>
      <c r="AB53" s="95">
        <v>9800700</v>
      </c>
      <c r="AC53" s="10">
        <v>78.94</v>
      </c>
      <c r="AD53" s="2"/>
      <c r="AE53" s="138">
        <f t="shared" si="1"/>
        <v>1.8317853457172406E-2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5"/>
        <v>77.299300000000002</v>
      </c>
      <c r="T54" s="93" t="s">
        <v>110</v>
      </c>
      <c r="U54" s="131">
        <v>7676720</v>
      </c>
      <c r="W54" s="133">
        <v>42709</v>
      </c>
      <c r="X54" s="10">
        <v>77.569999999999993</v>
      </c>
      <c r="Y54" s="10">
        <v>78.28</v>
      </c>
      <c r="Z54" s="10">
        <v>76.88</v>
      </c>
      <c r="AA54" s="10">
        <v>77.989999999999995</v>
      </c>
      <c r="AB54" s="95">
        <v>9173900</v>
      </c>
      <c r="AC54" s="10">
        <v>77.52</v>
      </c>
      <c r="AD54" s="2"/>
      <c r="AE54" s="138">
        <f t="shared" si="1"/>
        <v>4.7958522359039524E-3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5"/>
        <v>76.502399999999994</v>
      </c>
      <c r="T55" s="93" t="s">
        <v>108</v>
      </c>
      <c r="U55" s="130" t="s">
        <v>577</v>
      </c>
      <c r="W55" s="133">
        <v>42706</v>
      </c>
      <c r="X55" s="10">
        <v>77.13</v>
      </c>
      <c r="Y55" s="10">
        <v>78.31</v>
      </c>
      <c r="Z55" s="10">
        <v>76.349999999999994</v>
      </c>
      <c r="AA55" s="10">
        <v>77.62</v>
      </c>
      <c r="AB55" s="95">
        <v>11911300</v>
      </c>
      <c r="AC55" s="10">
        <v>77.150000000000006</v>
      </c>
      <c r="AD55" s="2"/>
      <c r="AE55" s="138">
        <f t="shared" si="1"/>
        <v>1.1140235910878316E-2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5"/>
        <v>75.705500000000001</v>
      </c>
      <c r="T56" s="93" t="s">
        <v>111</v>
      </c>
      <c r="U56" s="130">
        <v>16.23</v>
      </c>
      <c r="W56" s="133">
        <v>42705</v>
      </c>
      <c r="X56" s="10">
        <v>76.62</v>
      </c>
      <c r="Y56" s="10">
        <v>77.13</v>
      </c>
      <c r="Z56" s="10">
        <v>76.290000000000006</v>
      </c>
      <c r="AA56" s="10">
        <v>76.760000000000005</v>
      </c>
      <c r="AB56" s="95">
        <v>7316300</v>
      </c>
      <c r="AC56" s="10">
        <v>76.3</v>
      </c>
      <c r="AD56" s="2"/>
      <c r="AE56" s="138">
        <f t="shared" si="1"/>
        <v>-1.700902786863967E-3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5"/>
        <v>74.908599999999993</v>
      </c>
      <c r="T57" s="93" t="s">
        <v>112</v>
      </c>
      <c r="U57" s="130">
        <v>4.91</v>
      </c>
      <c r="W57" s="133">
        <v>42704</v>
      </c>
      <c r="X57" s="10">
        <v>76.19</v>
      </c>
      <c r="Y57" s="10">
        <v>77.37</v>
      </c>
      <c r="Z57" s="10">
        <v>75.92</v>
      </c>
      <c r="AA57" s="10">
        <v>76.89</v>
      </c>
      <c r="AB57" s="95">
        <v>12781800</v>
      </c>
      <c r="AC57" s="10">
        <v>76.430000000000007</v>
      </c>
      <c r="AD57" s="2"/>
      <c r="AE57" s="138">
        <f t="shared" si="1"/>
        <v>1.3391673296208051E-2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5"/>
        <v>74.111699999999999</v>
      </c>
      <c r="T58" s="93" t="s">
        <v>109</v>
      </c>
      <c r="U58" s="130" t="s">
        <v>578</v>
      </c>
      <c r="W58" s="133">
        <v>42703</v>
      </c>
      <c r="X58" s="10">
        <v>75.89</v>
      </c>
      <c r="Y58" s="10">
        <v>76.069999999999993</v>
      </c>
      <c r="Z58" s="10">
        <v>75</v>
      </c>
      <c r="AA58" s="10">
        <v>75.88</v>
      </c>
      <c r="AB58" s="95">
        <v>8649600</v>
      </c>
      <c r="AC58" s="10">
        <v>75.42</v>
      </c>
      <c r="AD58" s="2"/>
      <c r="AE58" s="138">
        <f t="shared" si="1"/>
        <v>1.4664334723530237E-2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5"/>
        <v>73.314800000000005</v>
      </c>
      <c r="W59" s="133">
        <v>42702</v>
      </c>
      <c r="X59" s="10">
        <v>73.73</v>
      </c>
      <c r="Y59" s="10">
        <v>75</v>
      </c>
      <c r="Z59" s="10">
        <v>73.66</v>
      </c>
      <c r="AA59" s="10">
        <v>74.78</v>
      </c>
      <c r="AB59" s="95">
        <v>8625100</v>
      </c>
      <c r="AC59" s="10">
        <v>74.33</v>
      </c>
      <c r="AD59" s="2"/>
      <c r="AE59" s="138">
        <f t="shared" si="1"/>
        <v>9.7812797174297028E-3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5"/>
        <v>72.517899999999997</v>
      </c>
      <c r="W60" s="133">
        <v>42699</v>
      </c>
      <c r="X60" s="10">
        <v>74.010000000000005</v>
      </c>
      <c r="Y60" s="10">
        <v>74.290000000000006</v>
      </c>
      <c r="Z60" s="10">
        <v>73.55</v>
      </c>
      <c r="AA60" s="10">
        <v>74.06</v>
      </c>
      <c r="AB60" s="95">
        <v>3529200</v>
      </c>
      <c r="AC60" s="10">
        <v>73.61</v>
      </c>
      <c r="AD60" s="2"/>
      <c r="AE60" s="138">
        <f t="shared" si="1"/>
        <v>5.1891301379216603E-3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5"/>
        <v>71.721000000000004</v>
      </c>
      <c r="W61" s="133">
        <v>42697</v>
      </c>
      <c r="X61" s="10">
        <v>73.38</v>
      </c>
      <c r="Y61" s="10">
        <v>74.03</v>
      </c>
      <c r="Z61" s="10">
        <v>72.86</v>
      </c>
      <c r="AA61" s="10">
        <v>73.67</v>
      </c>
      <c r="AB61" s="95">
        <v>6572900</v>
      </c>
      <c r="AC61" s="10">
        <v>73.23</v>
      </c>
      <c r="AD61" s="2"/>
      <c r="AE61" s="138">
        <f t="shared" si="1"/>
        <v>1.0936431989063689E-3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42696</v>
      </c>
      <c r="X62" s="10">
        <v>72.930000000000007</v>
      </c>
      <c r="Y62" s="10">
        <v>74.099999999999994</v>
      </c>
      <c r="Z62" s="10">
        <v>72.83</v>
      </c>
      <c r="AA62" s="10">
        <v>73.59</v>
      </c>
      <c r="AB62" s="95">
        <v>12425200</v>
      </c>
      <c r="AC62" s="10">
        <v>73.150000000000006</v>
      </c>
      <c r="AD62" s="2"/>
      <c r="AE62" s="138">
        <f t="shared" si="1"/>
        <v>-8.1355932203388548E-3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42695</v>
      </c>
      <c r="X63" s="10">
        <v>74.040000000000006</v>
      </c>
      <c r="Y63" s="10">
        <v>74.48</v>
      </c>
      <c r="Z63" s="10">
        <v>73.38</v>
      </c>
      <c r="AA63" s="10">
        <v>74.2</v>
      </c>
      <c r="AB63" s="95">
        <v>8025600</v>
      </c>
      <c r="AC63" s="10">
        <v>73.75</v>
      </c>
      <c r="AD63" s="2"/>
      <c r="AE63" s="138">
        <f t="shared" si="1"/>
        <v>2.0380434782609758E-3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42692</v>
      </c>
      <c r="X64" s="10">
        <v>74.03</v>
      </c>
      <c r="Y64" s="10">
        <v>74.56</v>
      </c>
      <c r="Z64" s="10">
        <v>73.67</v>
      </c>
      <c r="AA64" s="10">
        <v>74.040000000000006</v>
      </c>
      <c r="AB64" s="95">
        <v>7498500</v>
      </c>
      <c r="AC64" s="10">
        <v>73.599999999999994</v>
      </c>
      <c r="AD64" s="2"/>
      <c r="AE64" s="138">
        <f t="shared" si="1"/>
        <v>-2.9802221620156555E-3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42691</v>
      </c>
      <c r="X65" s="10">
        <v>74.349999999999994</v>
      </c>
      <c r="Y65" s="10">
        <v>74.73</v>
      </c>
      <c r="Z65" s="10">
        <v>74.12</v>
      </c>
      <c r="AA65" s="10">
        <v>74.27</v>
      </c>
      <c r="AB65" s="95">
        <v>8305400</v>
      </c>
      <c r="AC65" s="10">
        <v>73.819999999999993</v>
      </c>
      <c r="AD65" s="2"/>
      <c r="AE65" s="138">
        <f t="shared" si="1"/>
        <v>-3.9131021454595905E-3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42690</v>
      </c>
      <c r="X66" s="10">
        <v>75.11</v>
      </c>
      <c r="Y66" s="10">
        <v>75.400000000000006</v>
      </c>
      <c r="Z66" s="10">
        <v>74.5</v>
      </c>
      <c r="AA66" s="10">
        <v>74.56</v>
      </c>
      <c r="AB66" s="95">
        <v>7551100</v>
      </c>
      <c r="AC66" s="10">
        <v>74.11</v>
      </c>
      <c r="AD66" s="2"/>
      <c r="AE66" s="138">
        <f t="shared" si="1"/>
        <v>-6.4351789784153901E-3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42689</v>
      </c>
      <c r="X67" s="10">
        <v>75.650000000000006</v>
      </c>
      <c r="Y67" s="10">
        <v>75.75</v>
      </c>
      <c r="Z67" s="10">
        <v>74.27</v>
      </c>
      <c r="AA67" s="10">
        <v>75.040000000000006</v>
      </c>
      <c r="AB67" s="95">
        <v>10465200</v>
      </c>
      <c r="AC67" s="10">
        <v>74.59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42688</v>
      </c>
      <c r="X68" s="10">
        <v>74.45</v>
      </c>
      <c r="Y68" s="10">
        <v>76.540000000000006</v>
      </c>
      <c r="Z68" s="10">
        <v>74.45</v>
      </c>
      <c r="AA68" s="10">
        <v>76</v>
      </c>
      <c r="AB68" s="95">
        <v>10521900</v>
      </c>
      <c r="AC68" s="10">
        <v>75.540000000000006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3" priority="9">
      <formula>F48&gt;0</formula>
    </cfRule>
    <cfRule type="expression" dxfId="862" priority="10">
      <formula>F48&lt;0</formula>
    </cfRule>
  </conditionalFormatting>
  <conditionalFormatting sqref="Q7">
    <cfRule type="expression" dxfId="861" priority="7">
      <formula>Q7&gt;0</formula>
    </cfRule>
    <cfRule type="expression" dxfId="860" priority="8">
      <formula>Q7&lt;0</formula>
    </cfRule>
  </conditionalFormatting>
  <conditionalFormatting sqref="Q8">
    <cfRule type="expression" dxfId="859" priority="5">
      <formula>Q8&gt;0</formula>
    </cfRule>
    <cfRule type="expression" dxfId="858" priority="6">
      <formula>Q8&lt;0</formula>
    </cfRule>
  </conditionalFormatting>
  <conditionalFormatting sqref="F25:F47">
    <cfRule type="expression" dxfId="857" priority="3">
      <formula>F25&gt;0</formula>
    </cfRule>
    <cfRule type="expression" dxfId="856" priority="4">
      <formula>F25&lt;0</formula>
    </cfRule>
  </conditionalFormatting>
  <conditionalFormatting sqref="H25:H47">
    <cfRule type="expression" dxfId="855" priority="1">
      <formula>H25&gt;0</formula>
    </cfRule>
    <cfRule type="expression" dxfId="8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485" activePane="bottomLeft" state="frozen"/>
      <selection pane="bottomLeft" activeCell="E519" sqref="E519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5700</v>
      </c>
      <c r="W2" s="133">
        <v>42783</v>
      </c>
      <c r="X2" s="10">
        <v>16.05</v>
      </c>
      <c r="Y2" s="10">
        <v>16.260000000000002</v>
      </c>
      <c r="Z2" s="10">
        <v>15.93</v>
      </c>
      <c r="AA2" s="10">
        <v>16.23</v>
      </c>
      <c r="AB2" s="95">
        <v>13785700</v>
      </c>
      <c r="AC2" s="10">
        <v>16.23</v>
      </c>
      <c r="AE2" s="138">
        <f t="shared" ref="AE2:AE14" si="0">AC2/AC3-1</f>
        <v>3.7105751391464104E-3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14.102952456140041</v>
      </c>
      <c r="W3" s="133">
        <v>42782</v>
      </c>
      <c r="X3" s="10">
        <v>16.600000000000001</v>
      </c>
      <c r="Y3" s="10">
        <v>17.05</v>
      </c>
      <c r="Z3" s="10">
        <v>16.13</v>
      </c>
      <c r="AA3" s="10">
        <v>16.170000000000002</v>
      </c>
      <c r="AB3" s="95">
        <v>23847500</v>
      </c>
      <c r="AC3" s="10">
        <v>16.170000000000002</v>
      </c>
      <c r="AE3" s="138">
        <f t="shared" si="0"/>
        <v>-7.9754601226993405E-3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16.23</v>
      </c>
      <c r="R4" s="502">
        <v>3.7000000000000002E-3</v>
      </c>
      <c r="W4" s="133">
        <v>42781</v>
      </c>
      <c r="X4" s="10">
        <v>16.39</v>
      </c>
      <c r="Y4" s="10">
        <v>16.57</v>
      </c>
      <c r="Z4" s="10">
        <v>16.190000000000001</v>
      </c>
      <c r="AA4" s="10">
        <v>16.3</v>
      </c>
      <c r="AB4" s="95">
        <v>13152600</v>
      </c>
      <c r="AC4" s="10">
        <v>16.3</v>
      </c>
      <c r="AE4" s="138">
        <f t="shared" si="0"/>
        <v>-6.7032297379646666E-3</v>
      </c>
      <c r="AJ4" s="235"/>
      <c r="AL4" s="234"/>
      <c r="AO4" s="234"/>
    </row>
    <row r="5" spans="1:41" x14ac:dyDescent="0.25">
      <c r="B5" s="64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92511</v>
      </c>
      <c r="T5" s="67"/>
      <c r="W5" s="133">
        <v>42780</v>
      </c>
      <c r="X5" s="10">
        <v>16.16</v>
      </c>
      <c r="Y5" s="10">
        <v>16.43</v>
      </c>
      <c r="Z5" s="10">
        <v>15.97</v>
      </c>
      <c r="AA5" s="10">
        <v>16.41</v>
      </c>
      <c r="AB5" s="95">
        <v>11078300</v>
      </c>
      <c r="AC5" s="10">
        <v>16.41</v>
      </c>
      <c r="AE5" s="138">
        <f t="shared" si="0"/>
        <v>2.1793275217932839E-2</v>
      </c>
    </row>
    <row r="6" spans="1:41" x14ac:dyDescent="0.25">
      <c r="B6" s="64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80386.828999998237</v>
      </c>
      <c r="W6" s="133">
        <v>42779</v>
      </c>
      <c r="X6" s="10">
        <v>16.079999999999998</v>
      </c>
      <c r="Y6" s="10">
        <v>16.14</v>
      </c>
      <c r="Z6" s="10">
        <v>15.79</v>
      </c>
      <c r="AA6" s="10">
        <v>16.059999999999999</v>
      </c>
      <c r="AB6" s="95">
        <v>14778800</v>
      </c>
      <c r="AC6" s="10">
        <v>16.059999999999999</v>
      </c>
      <c r="AE6" s="138" t="e">
        <f t="shared" si="0"/>
        <v>#DIV/0!</v>
      </c>
    </row>
    <row r="7" spans="1:41" x14ac:dyDescent="0.25">
      <c r="B7" s="64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12124.171000001719</v>
      </c>
      <c r="R7" s="30">
        <v>42793</v>
      </c>
      <c r="U7" s="184"/>
      <c r="W7" s="133">
        <v>42779</v>
      </c>
      <c r="X7" s="10" t="s">
        <v>414</v>
      </c>
      <c r="Y7" s="10"/>
      <c r="Z7" s="10"/>
      <c r="AA7" s="10"/>
      <c r="AB7" s="95"/>
      <c r="AC7" s="10"/>
      <c r="AE7" s="138">
        <f t="shared" si="0"/>
        <v>-1</v>
      </c>
    </row>
    <row r="8" spans="1:41" x14ac:dyDescent="0.25">
      <c r="B8" s="64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183</v>
      </c>
      <c r="P8" s="34"/>
      <c r="Q8" s="2">
        <f>K263+M263-F263+Q2*Q4</f>
        <v>12124.171000001719</v>
      </c>
      <c r="W8" s="133">
        <v>42776</v>
      </c>
      <c r="X8" s="10">
        <v>16.38</v>
      </c>
      <c r="Y8" s="10">
        <v>16.399999999999999</v>
      </c>
      <c r="Z8" s="10">
        <v>16.05</v>
      </c>
      <c r="AA8" s="10">
        <v>16.190000000000001</v>
      </c>
      <c r="AB8" s="95">
        <v>11992600</v>
      </c>
      <c r="AC8" s="10">
        <v>16.14</v>
      </c>
      <c r="AE8" s="138">
        <f t="shared" si="0"/>
        <v>8.7500000000000355E-3</v>
      </c>
    </row>
    <row r="9" spans="1:41" x14ac:dyDescent="0.25">
      <c r="B9" s="64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213</v>
      </c>
      <c r="Q9" s="138">
        <f>IF(Q2=0, 0, Q8/Q6)</f>
        <v>0.15082285432607356</v>
      </c>
      <c r="W9" s="133">
        <v>42775</v>
      </c>
      <c r="X9" s="10">
        <v>15.88</v>
      </c>
      <c r="Y9" s="10">
        <v>16.23</v>
      </c>
      <c r="Z9" s="10">
        <v>15.88</v>
      </c>
      <c r="AA9" s="10">
        <v>16.05</v>
      </c>
      <c r="AB9" s="95">
        <v>8911600</v>
      </c>
      <c r="AC9" s="10">
        <v>16</v>
      </c>
      <c r="AE9" s="138">
        <f t="shared" si="0"/>
        <v>1.073910296904601E-2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8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212</v>
      </c>
      <c r="P10" s="34"/>
      <c r="Q10" s="2">
        <f>M30</f>
        <v>0</v>
      </c>
      <c r="W10" s="133">
        <v>42774</v>
      </c>
      <c r="X10" s="10">
        <v>15.86</v>
      </c>
      <c r="Y10" s="10">
        <v>16.239999999999998</v>
      </c>
      <c r="Z10" s="10">
        <v>15.63</v>
      </c>
      <c r="AA10" s="10">
        <v>15.88</v>
      </c>
      <c r="AB10" s="95">
        <v>13282300</v>
      </c>
      <c r="AC10" s="10">
        <v>15.83</v>
      </c>
      <c r="AE10" s="138">
        <f t="shared" si="0"/>
        <v>-9.386733416770987E-3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1.23E-2</v>
      </c>
      <c r="W11" s="133">
        <v>42773</v>
      </c>
      <c r="X11" s="10">
        <v>16.39</v>
      </c>
      <c r="Y11" s="10">
        <v>16.43</v>
      </c>
      <c r="Z11" s="10">
        <v>15.75</v>
      </c>
      <c r="AA11" s="10">
        <v>16.03</v>
      </c>
      <c r="AB11" s="95">
        <v>14647800</v>
      </c>
      <c r="AC11" s="10">
        <v>15.98</v>
      </c>
      <c r="AE11" s="138">
        <f t="shared" si="0"/>
        <v>-2.9751062537947681E-2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42772</v>
      </c>
      <c r="X12" s="10">
        <v>17.25</v>
      </c>
      <c r="Y12" s="10">
        <v>17.25</v>
      </c>
      <c r="Z12" s="10">
        <v>16.46</v>
      </c>
      <c r="AA12" s="10">
        <v>16.52</v>
      </c>
      <c r="AB12" s="95">
        <v>9566000</v>
      </c>
      <c r="AC12" s="10">
        <v>16.47</v>
      </c>
      <c r="AE12" s="138">
        <f t="shared" si="0"/>
        <v>-4.1327124563445894E-2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42769</v>
      </c>
      <c r="X13" s="10">
        <v>16.7</v>
      </c>
      <c r="Y13" s="10">
        <v>17.36</v>
      </c>
      <c r="Z13" s="10">
        <v>16.66</v>
      </c>
      <c r="AA13" s="10">
        <v>17.23</v>
      </c>
      <c r="AB13" s="95">
        <v>12758600</v>
      </c>
      <c r="AC13" s="10">
        <v>17.18</v>
      </c>
      <c r="AE13" s="138">
        <f t="shared" si="0"/>
        <v>3.3072760072158758E-2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42768</v>
      </c>
      <c r="X14" s="10">
        <v>16.64</v>
      </c>
      <c r="Y14" s="10">
        <v>16.77</v>
      </c>
      <c r="Z14" s="10">
        <v>16.29</v>
      </c>
      <c r="AA14" s="10">
        <v>16.68</v>
      </c>
      <c r="AB14" s="95">
        <v>9235800</v>
      </c>
      <c r="AC14" s="10">
        <v>16.63</v>
      </c>
      <c r="AE14" s="138">
        <f t="shared" si="0"/>
        <v>5.4413542926239344E-3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42767</v>
      </c>
      <c r="X15" s="10">
        <v>17.03</v>
      </c>
      <c r="Y15" s="10">
        <v>17.12</v>
      </c>
      <c r="Z15" s="10">
        <v>16.23</v>
      </c>
      <c r="AA15" s="10">
        <v>16.59</v>
      </c>
      <c r="AB15" s="95">
        <v>11449100</v>
      </c>
      <c r="AC15" s="10">
        <v>16.54</v>
      </c>
      <c r="AE15" s="138">
        <f>AC15/AC16-1</f>
        <v>-9.5808383233533245E-3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42766</v>
      </c>
      <c r="X16" s="10">
        <v>16.55</v>
      </c>
      <c r="Y16" s="10">
        <v>16.75</v>
      </c>
      <c r="Z16" s="10">
        <v>16.28</v>
      </c>
      <c r="AA16" s="10">
        <v>16.75</v>
      </c>
      <c r="AB16" s="95">
        <v>10892700</v>
      </c>
      <c r="AC16" s="10">
        <v>16.7</v>
      </c>
      <c r="AE16" s="138">
        <f t="shared" ref="AE16:AE66" si="4">AC16/AC17-1</f>
        <v>1.3349514563106624E-2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42765</v>
      </c>
      <c r="X17" s="10">
        <v>17.27</v>
      </c>
      <c r="Y17" s="10">
        <v>17.34</v>
      </c>
      <c r="Z17" s="10">
        <v>16.36</v>
      </c>
      <c r="AA17" s="10">
        <v>16.53</v>
      </c>
      <c r="AB17" s="95">
        <v>13623400</v>
      </c>
      <c r="AC17" s="10">
        <v>16.48</v>
      </c>
      <c r="AE17" s="138">
        <f t="shared" si="4"/>
        <v>-5.0691244239631228E-2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42762</v>
      </c>
      <c r="X18" s="10">
        <v>17.68</v>
      </c>
      <c r="Y18" s="10">
        <v>17.7</v>
      </c>
      <c r="Z18" s="10">
        <v>17.28</v>
      </c>
      <c r="AA18" s="10">
        <v>17.41</v>
      </c>
      <c r="AB18" s="95">
        <v>6444500</v>
      </c>
      <c r="AC18" s="10">
        <v>17.36</v>
      </c>
      <c r="AE18" s="138">
        <f t="shared" si="4"/>
        <v>-1.9209039548022555E-2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42761</v>
      </c>
      <c r="X19" s="10">
        <v>17.8</v>
      </c>
      <c r="Y19" s="10">
        <v>17.93</v>
      </c>
      <c r="Z19" s="10">
        <v>17.64</v>
      </c>
      <c r="AA19" s="10">
        <v>17.75</v>
      </c>
      <c r="AB19" s="95">
        <v>6978400</v>
      </c>
      <c r="AC19" s="10">
        <v>17.7</v>
      </c>
      <c r="AE19" s="138">
        <f t="shared" si="4"/>
        <v>0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42760</v>
      </c>
      <c r="X20" s="10">
        <v>17.690000000000001</v>
      </c>
      <c r="Y20" s="10">
        <v>17.88</v>
      </c>
      <c r="Z20" s="10">
        <v>17.670000000000002</v>
      </c>
      <c r="AA20" s="10">
        <v>17.75</v>
      </c>
      <c r="AB20" s="95">
        <v>8053500</v>
      </c>
      <c r="AC20" s="10">
        <v>17.7</v>
      </c>
      <c r="AE20" s="138">
        <f t="shared" si="4"/>
        <v>2.8328611898016387E-3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42759</v>
      </c>
      <c r="X21" s="10">
        <v>17.55</v>
      </c>
      <c r="Y21" s="10">
        <v>17.91</v>
      </c>
      <c r="Z21" s="10">
        <v>17.5</v>
      </c>
      <c r="AA21" s="10">
        <v>17.7</v>
      </c>
      <c r="AB21" s="95">
        <v>8316000</v>
      </c>
      <c r="AC21" s="10">
        <v>17.649999999999999</v>
      </c>
      <c r="AE21" s="138">
        <f t="shared" si="4"/>
        <v>1.6119746689694736E-2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42758</v>
      </c>
      <c r="X22" s="10">
        <v>17.48</v>
      </c>
      <c r="Y22" s="10">
        <v>17.61</v>
      </c>
      <c r="Z22" s="10">
        <v>17.27</v>
      </c>
      <c r="AA22" s="10">
        <v>17.420000000000002</v>
      </c>
      <c r="AB22" s="95">
        <v>9514800</v>
      </c>
      <c r="AC22" s="10">
        <v>17.37</v>
      </c>
      <c r="AE22" s="138">
        <f t="shared" si="4"/>
        <v>-1.0820045558086466E-2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42755</v>
      </c>
      <c r="X23" s="10">
        <v>17.489999999999998</v>
      </c>
      <c r="Y23" s="10">
        <v>17.75</v>
      </c>
      <c r="Z23" s="10">
        <v>17.420000000000002</v>
      </c>
      <c r="AA23" s="10">
        <v>17.61</v>
      </c>
      <c r="AB23" s="95">
        <v>11179200</v>
      </c>
      <c r="AC23" s="10">
        <v>17.559999999999999</v>
      </c>
      <c r="AE23" s="138">
        <f t="shared" si="4"/>
        <v>1.9744483159117365E-2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42754</v>
      </c>
      <c r="X24" s="10">
        <v>17.329999999999998</v>
      </c>
      <c r="Y24" s="10">
        <v>17.510000000000002</v>
      </c>
      <c r="Z24" s="10">
        <v>17.21</v>
      </c>
      <c r="AA24" s="10">
        <v>17.27</v>
      </c>
      <c r="AB24" s="95">
        <v>6267100</v>
      </c>
      <c r="AC24" s="10">
        <v>17.22</v>
      </c>
      <c r="AE24" s="138">
        <f t="shared" si="4"/>
        <v>-3.4722222222223209E-3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42753</v>
      </c>
      <c r="X25" s="10">
        <v>17.260000000000002</v>
      </c>
      <c r="Y25" s="10">
        <v>17.48</v>
      </c>
      <c r="Z25" s="10">
        <v>17.149999999999999</v>
      </c>
      <c r="AA25" s="10">
        <v>17.329999999999998</v>
      </c>
      <c r="AB25" s="95">
        <v>9286700</v>
      </c>
      <c r="AC25" s="10">
        <v>17.28</v>
      </c>
      <c r="AE25" s="138">
        <f t="shared" si="4"/>
        <v>-6.3254744105807337E-3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42752</v>
      </c>
      <c r="X26" s="10">
        <v>17.63</v>
      </c>
      <c r="Y26" s="10">
        <v>17.7</v>
      </c>
      <c r="Z26" s="10">
        <v>17.399999999999999</v>
      </c>
      <c r="AA26" s="10">
        <v>17.440000000000001</v>
      </c>
      <c r="AB26" s="95">
        <v>6865000</v>
      </c>
      <c r="AC26" s="10">
        <v>17.39</v>
      </c>
      <c r="AE26" s="138">
        <f t="shared" si="4"/>
        <v>-5.7471264367803254E-4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42748</v>
      </c>
      <c r="X27" s="10">
        <v>17.329999999999998</v>
      </c>
      <c r="Y27" s="10">
        <v>17.489999999999998</v>
      </c>
      <c r="Z27" s="10">
        <v>17.239999999999998</v>
      </c>
      <c r="AA27" s="10">
        <v>17.45</v>
      </c>
      <c r="AB27" s="95">
        <v>5406800</v>
      </c>
      <c r="AC27" s="10">
        <v>17.399999999999999</v>
      </c>
      <c r="AE27" s="138">
        <f t="shared" si="4"/>
        <v>5.7504312823453141E-4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42747</v>
      </c>
      <c r="X28" s="10">
        <v>18.03</v>
      </c>
      <c r="Y28" s="10">
        <v>18.100000000000001</v>
      </c>
      <c r="Z28" s="10">
        <v>17.329999999999998</v>
      </c>
      <c r="AA28" s="10">
        <v>17.440000000000001</v>
      </c>
      <c r="AB28" s="95">
        <v>10282400</v>
      </c>
      <c r="AC28" s="10">
        <v>17.39</v>
      </c>
      <c r="AE28" s="138">
        <f t="shared" si="4"/>
        <v>-1.4172335600907027E-2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42746</v>
      </c>
      <c r="X29" s="10">
        <v>17.559999999999999</v>
      </c>
      <c r="Y29" s="10">
        <v>17.760000000000002</v>
      </c>
      <c r="Z29" s="10">
        <v>17.47</v>
      </c>
      <c r="AA29" s="10">
        <v>17.690000000000001</v>
      </c>
      <c r="AB29" s="95">
        <v>9787400</v>
      </c>
      <c r="AC29" s="10">
        <v>17.64</v>
      </c>
      <c r="AE29" s="138">
        <f t="shared" si="4"/>
        <v>1.2048192771084487E-2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42745</v>
      </c>
      <c r="X30" s="10">
        <v>17.5</v>
      </c>
      <c r="Y30" s="10">
        <v>17.579999999999998</v>
      </c>
      <c r="Z30" s="10">
        <v>17.350000000000001</v>
      </c>
      <c r="AA30" s="10">
        <v>17.48</v>
      </c>
      <c r="AB30" s="95">
        <v>6969500</v>
      </c>
      <c r="AC30" s="10">
        <v>17.43</v>
      </c>
      <c r="AE30" s="138">
        <f t="shared" si="4"/>
        <v>4.610951008645392E-3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42744</v>
      </c>
      <c r="X31" s="10">
        <v>17.64</v>
      </c>
      <c r="Y31" s="10">
        <v>17.75</v>
      </c>
      <c r="Z31" s="10">
        <v>17.399999999999999</v>
      </c>
      <c r="AA31" s="10">
        <v>17.399999999999999</v>
      </c>
      <c r="AB31" s="95">
        <v>8839500</v>
      </c>
      <c r="AC31" s="10">
        <v>17.350000000000001</v>
      </c>
      <c r="AE31" s="138">
        <f t="shared" si="4"/>
        <v>-2.6374859708192977E-2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42741</v>
      </c>
      <c r="X32" s="10">
        <v>18.170000000000002</v>
      </c>
      <c r="Y32" s="10">
        <v>18.170000000000002</v>
      </c>
      <c r="Z32" s="10">
        <v>17.829999999999998</v>
      </c>
      <c r="AA32" s="10">
        <v>17.88</v>
      </c>
      <c r="AB32" s="95">
        <v>7807800</v>
      </c>
      <c r="AC32" s="10">
        <v>17.82</v>
      </c>
      <c r="AE32" s="138">
        <f t="shared" si="4"/>
        <v>-1.6556291390728561E-2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42740</v>
      </c>
      <c r="X33" s="10">
        <v>18.100000000000001</v>
      </c>
      <c r="Y33" s="10">
        <v>18.27</v>
      </c>
      <c r="Z33" s="10">
        <v>17.88</v>
      </c>
      <c r="AA33" s="10">
        <v>18.18</v>
      </c>
      <c r="AB33" s="95">
        <v>9764700</v>
      </c>
      <c r="AC33" s="10">
        <v>18.12</v>
      </c>
      <c r="AE33" s="138">
        <f t="shared" si="4"/>
        <v>7.2262367982214304E-3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42739</v>
      </c>
      <c r="X34" s="10">
        <v>17.71</v>
      </c>
      <c r="Y34" s="10">
        <v>18.09</v>
      </c>
      <c r="Z34" s="10">
        <v>17.54</v>
      </c>
      <c r="AA34" s="10">
        <v>18.05</v>
      </c>
      <c r="AB34" s="95">
        <v>9323100</v>
      </c>
      <c r="AC34" s="10">
        <v>17.989999999999998</v>
      </c>
      <c r="AE34" s="138">
        <f t="shared" si="4"/>
        <v>1.5810276679841806E-2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42738</v>
      </c>
      <c r="X35" s="10">
        <v>17.739999999999998</v>
      </c>
      <c r="Y35" s="10">
        <v>18.059999999999999</v>
      </c>
      <c r="Z35" s="10">
        <v>17.29</v>
      </c>
      <c r="AA35" s="10">
        <v>17.760000000000002</v>
      </c>
      <c r="AB35" s="95">
        <v>13526000</v>
      </c>
      <c r="AC35" s="10">
        <v>17.71</v>
      </c>
      <c r="AE35" s="138">
        <f t="shared" si="4"/>
        <v>2.6071842410196888E-2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42734</v>
      </c>
      <c r="X36" s="10">
        <v>17.57</v>
      </c>
      <c r="Y36" s="10">
        <v>17.82</v>
      </c>
      <c r="Z36" s="10">
        <v>17.21</v>
      </c>
      <c r="AA36" s="10">
        <v>17.309999999999999</v>
      </c>
      <c r="AB36" s="95">
        <v>7920500</v>
      </c>
      <c r="AC36" s="10">
        <v>17.260000000000002</v>
      </c>
      <c r="AE36" s="138">
        <f t="shared" si="4"/>
        <v>-1.4840182648401701E-2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42733</v>
      </c>
      <c r="X37" s="10">
        <v>17.78</v>
      </c>
      <c r="Y37" s="10">
        <v>17.829999999999998</v>
      </c>
      <c r="Z37" s="10">
        <v>17.440000000000001</v>
      </c>
      <c r="AA37" s="10">
        <v>17.57</v>
      </c>
      <c r="AB37" s="95">
        <v>7020000</v>
      </c>
      <c r="AC37" s="10">
        <v>17.52</v>
      </c>
      <c r="AE37" s="138">
        <f t="shared" si="4"/>
        <v>-1.5177065767284947E-2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42732</v>
      </c>
      <c r="X38" s="10">
        <v>18.11</v>
      </c>
      <c r="Y38" s="10">
        <v>18.29</v>
      </c>
      <c r="Z38" s="10">
        <v>17.84</v>
      </c>
      <c r="AA38" s="10">
        <v>17.850000000000001</v>
      </c>
      <c r="AB38" s="95">
        <v>8333800</v>
      </c>
      <c r="AC38" s="10">
        <v>17.79</v>
      </c>
      <c r="AE38" s="138">
        <f t="shared" si="4"/>
        <v>-1.6039823008849541E-2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42731</v>
      </c>
      <c r="X39" s="10">
        <v>18.100000000000001</v>
      </c>
      <c r="Y39" s="10">
        <v>18.2</v>
      </c>
      <c r="Z39" s="10">
        <v>18</v>
      </c>
      <c r="AA39" s="10">
        <v>18.14</v>
      </c>
      <c r="AB39" s="95">
        <v>5384100</v>
      </c>
      <c r="AC39" s="10">
        <v>18.079999999999998</v>
      </c>
      <c r="AE39" s="138">
        <f t="shared" si="4"/>
        <v>4.444444444444251E-3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42727</v>
      </c>
      <c r="X40" s="10">
        <v>17.98</v>
      </c>
      <c r="Y40" s="10">
        <v>18.2</v>
      </c>
      <c r="Z40" s="10">
        <v>17.940000000000001</v>
      </c>
      <c r="AA40" s="10">
        <v>18.059999999999999</v>
      </c>
      <c r="AB40" s="95">
        <v>7624400</v>
      </c>
      <c r="AC40" s="10">
        <v>18</v>
      </c>
      <c r="AE40" s="138">
        <f t="shared" si="4"/>
        <v>1.1123470522802492E-3</v>
      </c>
    </row>
    <row r="41" spans="2:31" ht="20.25" thickBot="1" x14ac:dyDescent="0.35">
      <c r="B41" s="64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4" t="s">
        <v>78</v>
      </c>
      <c r="P41" s="644"/>
      <c r="W41" s="133">
        <v>42726</v>
      </c>
      <c r="X41" s="10">
        <v>18.12</v>
      </c>
      <c r="Y41" s="10">
        <v>18.350000000000001</v>
      </c>
      <c r="Z41" s="10">
        <v>18</v>
      </c>
      <c r="AA41" s="10">
        <v>18.04</v>
      </c>
      <c r="AB41" s="95">
        <v>9169500</v>
      </c>
      <c r="AC41" s="10">
        <v>17.98</v>
      </c>
      <c r="AE41" s="138">
        <f t="shared" si="4"/>
        <v>-2.2197558268589601E-3</v>
      </c>
    </row>
    <row r="42" spans="2:31" ht="21" thickTop="1" thickBot="1" x14ac:dyDescent="0.35">
      <c r="B42" s="649"/>
      <c r="C42" s="7">
        <v>340</v>
      </c>
      <c r="D42" s="79">
        <v>17.8</v>
      </c>
      <c r="E42" s="44">
        <v>0</v>
      </c>
      <c r="F42" s="44">
        <f t="shared" si="1"/>
        <v>6052</v>
      </c>
      <c r="G42" s="652" t="s">
        <v>184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19.800599999999999</v>
      </c>
      <c r="T42" s="134" t="s">
        <v>92</v>
      </c>
      <c r="W42" s="133">
        <v>42725</v>
      </c>
      <c r="X42" s="10">
        <v>18.559999999999999</v>
      </c>
      <c r="Y42" s="10">
        <v>18.59</v>
      </c>
      <c r="Z42" s="10">
        <v>18.05</v>
      </c>
      <c r="AA42" s="10">
        <v>18.079999999999998</v>
      </c>
      <c r="AB42" s="95">
        <v>8167300</v>
      </c>
      <c r="AC42" s="10">
        <v>18.02</v>
      </c>
      <c r="AE42" s="138">
        <f t="shared" si="4"/>
        <v>-1.2602739726027434E-2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19.638300000000001</v>
      </c>
      <c r="T43" s="135" t="s">
        <v>98</v>
      </c>
      <c r="U43" s="129">
        <v>16.170000000000002</v>
      </c>
      <c r="W43" s="133">
        <v>42724</v>
      </c>
      <c r="X43" s="10">
        <v>18.61</v>
      </c>
      <c r="Y43" s="10">
        <v>18.79</v>
      </c>
      <c r="Z43" s="10">
        <v>18.239999999999998</v>
      </c>
      <c r="AA43" s="10">
        <v>18.309999999999999</v>
      </c>
      <c r="AB43" s="95">
        <v>10116000</v>
      </c>
      <c r="AC43" s="10">
        <v>18.25</v>
      </c>
      <c r="AE43" s="138">
        <f t="shared" si="4"/>
        <v>-1.0840108401083959E-2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19.475999999999999</v>
      </c>
      <c r="T44" s="136" t="s">
        <v>99</v>
      </c>
      <c r="U44" s="130">
        <v>16.05</v>
      </c>
      <c r="W44" s="133">
        <v>42723</v>
      </c>
      <c r="X44" s="10">
        <v>18.649999999999999</v>
      </c>
      <c r="Y44" s="10">
        <v>18.7</v>
      </c>
      <c r="Z44" s="10">
        <v>18.3</v>
      </c>
      <c r="AA44" s="10">
        <v>18.510000000000002</v>
      </c>
      <c r="AB44" s="95">
        <v>10731700</v>
      </c>
      <c r="AC44" s="10">
        <v>18.45</v>
      </c>
      <c r="AE44" s="138">
        <f t="shared" si="4"/>
        <v>-4.31732325957912E-3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19.313700000000001</v>
      </c>
      <c r="T45" s="136" t="s">
        <v>100</v>
      </c>
      <c r="U45" s="130" t="s">
        <v>129</v>
      </c>
      <c r="W45" s="133">
        <v>42720</v>
      </c>
      <c r="X45" s="10">
        <v>18.34</v>
      </c>
      <c r="Y45" s="10">
        <v>19.02</v>
      </c>
      <c r="Z45" s="10">
        <v>18.22</v>
      </c>
      <c r="AA45" s="10">
        <v>18.59</v>
      </c>
      <c r="AB45" s="95">
        <v>20606500</v>
      </c>
      <c r="AC45" s="10">
        <v>18.53</v>
      </c>
      <c r="AE45" s="138">
        <f t="shared" si="4"/>
        <v>1.9251925192519392E-2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19.151399999999999</v>
      </c>
      <c r="T46" s="136" t="s">
        <v>101</v>
      </c>
      <c r="U46" s="130" t="s">
        <v>129</v>
      </c>
      <c r="W46" s="133">
        <v>42719</v>
      </c>
      <c r="X46" s="10">
        <v>17.86</v>
      </c>
      <c r="Y46" s="10">
        <v>18.59</v>
      </c>
      <c r="Z46" s="10">
        <v>17.559999999999999</v>
      </c>
      <c r="AA46" s="10">
        <v>18.239999999999998</v>
      </c>
      <c r="AB46" s="95">
        <v>18064000</v>
      </c>
      <c r="AC46" s="10">
        <v>18.18</v>
      </c>
      <c r="AE46" s="138">
        <f t="shared" si="4"/>
        <v>2.2050716648289725E-3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18.989100000000001</v>
      </c>
      <c r="T47" s="136" t="s">
        <v>102</v>
      </c>
      <c r="U47" s="130">
        <v>20.68</v>
      </c>
      <c r="W47" s="133">
        <v>42718</v>
      </c>
      <c r="X47" s="10">
        <v>18.59</v>
      </c>
      <c r="Y47" s="10">
        <v>18.95</v>
      </c>
      <c r="Z47" s="10">
        <v>18.16</v>
      </c>
      <c r="AA47" s="10">
        <v>18.2</v>
      </c>
      <c r="AB47" s="95">
        <v>21319000</v>
      </c>
      <c r="AC47" s="10">
        <v>18.14</v>
      </c>
      <c r="AE47" s="138">
        <f t="shared" si="4"/>
        <v>-3.2017075773745907E-2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18.826799999999999</v>
      </c>
      <c r="T48" s="136" t="s">
        <v>103</v>
      </c>
      <c r="U48" s="130">
        <v>2.7965300000000002</v>
      </c>
      <c r="W48" s="133">
        <v>42717</v>
      </c>
      <c r="X48" s="10">
        <v>18.809999999999999</v>
      </c>
      <c r="Y48" s="10">
        <v>19</v>
      </c>
      <c r="Z48" s="10">
        <v>18.329999999999998</v>
      </c>
      <c r="AA48" s="10">
        <v>18.8</v>
      </c>
      <c r="AB48" s="95">
        <v>18022900</v>
      </c>
      <c r="AC48" s="10">
        <v>18.739999999999998</v>
      </c>
      <c r="AE48" s="138">
        <f t="shared" si="4"/>
        <v>1.6820401519261896E-2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18.6645</v>
      </c>
      <c r="T49" s="136" t="s">
        <v>122</v>
      </c>
      <c r="U49" s="130" t="s">
        <v>508</v>
      </c>
      <c r="W49" s="133">
        <v>42716</v>
      </c>
      <c r="X49" s="10">
        <v>19.149999999999999</v>
      </c>
      <c r="Y49" s="10">
        <v>19.28</v>
      </c>
      <c r="Z49" s="10">
        <v>18.48</v>
      </c>
      <c r="AA49" s="10">
        <v>18.489999999999998</v>
      </c>
      <c r="AB49" s="95">
        <v>21518400</v>
      </c>
      <c r="AC49" s="10">
        <v>18.43</v>
      </c>
      <c r="AE49" s="138">
        <f t="shared" si="4"/>
        <v>1.3194062671797679E-2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18.502199999999998</v>
      </c>
      <c r="T50" s="136"/>
      <c r="U50" s="130"/>
      <c r="W50" s="133">
        <v>42713</v>
      </c>
      <c r="X50" s="10">
        <v>18.559999999999999</v>
      </c>
      <c r="Y50" s="10">
        <v>18.579999999999998</v>
      </c>
      <c r="Z50" s="10">
        <v>18.079999999999998</v>
      </c>
      <c r="AA50" s="10">
        <v>18.25</v>
      </c>
      <c r="AB50" s="95">
        <v>10999700</v>
      </c>
      <c r="AC50" s="10">
        <v>18.190000000000001</v>
      </c>
      <c r="AE50" s="138">
        <f t="shared" si="4"/>
        <v>-7.0960698689955803E-3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18.3399</v>
      </c>
      <c r="T51" s="136" t="s">
        <v>105</v>
      </c>
      <c r="U51" s="130" t="s">
        <v>579</v>
      </c>
      <c r="W51" s="133">
        <v>42712</v>
      </c>
      <c r="X51" s="10">
        <v>18.5</v>
      </c>
      <c r="Y51" s="10">
        <v>18.59</v>
      </c>
      <c r="Z51" s="10">
        <v>18.170000000000002</v>
      </c>
      <c r="AA51" s="10">
        <v>18.38</v>
      </c>
      <c r="AB51" s="95">
        <v>14506400</v>
      </c>
      <c r="AC51" s="10">
        <v>18.32</v>
      </c>
      <c r="AE51" s="138">
        <f t="shared" si="4"/>
        <v>-2.1786492374726851E-3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18.177600000000002</v>
      </c>
      <c r="T52" s="136" t="s">
        <v>106</v>
      </c>
      <c r="U52" s="130" t="s">
        <v>580</v>
      </c>
      <c r="W52" s="133">
        <v>42711</v>
      </c>
      <c r="X52" s="10">
        <v>18.21</v>
      </c>
      <c r="Y52" s="10">
        <v>18.489999999999998</v>
      </c>
      <c r="Z52" s="10">
        <v>18.09</v>
      </c>
      <c r="AA52" s="10">
        <v>18.420000000000002</v>
      </c>
      <c r="AB52" s="95">
        <v>14177800</v>
      </c>
      <c r="AC52" s="10">
        <v>18.36</v>
      </c>
      <c r="AE52" s="138">
        <f t="shared" si="4"/>
        <v>3.8272279934390419E-3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8" t="s">
        <v>186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18.015300000000003</v>
      </c>
      <c r="T53" s="136" t="s">
        <v>107</v>
      </c>
      <c r="U53" s="131">
        <v>13921148</v>
      </c>
      <c r="W53" s="133">
        <v>42710</v>
      </c>
      <c r="X53" s="10">
        <v>18.12</v>
      </c>
      <c r="Y53" s="10">
        <v>18.62</v>
      </c>
      <c r="Z53" s="10">
        <v>17.93</v>
      </c>
      <c r="AA53" s="10">
        <v>18.350000000000001</v>
      </c>
      <c r="AB53" s="95">
        <v>13954500</v>
      </c>
      <c r="AC53" s="10">
        <v>18.29</v>
      </c>
      <c r="AE53" s="138">
        <f t="shared" si="4"/>
        <v>-2.1822149481723896E-3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17.853000000000002</v>
      </c>
      <c r="T54" s="136" t="s">
        <v>110</v>
      </c>
      <c r="U54" s="131">
        <v>13354800</v>
      </c>
      <c r="W54" s="133">
        <v>42709</v>
      </c>
      <c r="X54" s="10">
        <v>18.55</v>
      </c>
      <c r="Y54" s="10">
        <v>18.73</v>
      </c>
      <c r="Z54" s="10">
        <v>18.29</v>
      </c>
      <c r="AA54" s="10">
        <v>18.39</v>
      </c>
      <c r="AB54" s="95">
        <v>14032100</v>
      </c>
      <c r="AC54" s="10">
        <v>18.329999999999998</v>
      </c>
      <c r="AE54" s="138">
        <f t="shared" si="4"/>
        <v>1.0474090407938119E-2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17.690700000000003</v>
      </c>
      <c r="T55" s="136" t="s">
        <v>108</v>
      </c>
      <c r="U55" s="130" t="s">
        <v>581</v>
      </c>
      <c r="W55" s="133">
        <v>42706</v>
      </c>
      <c r="X55" s="10">
        <v>17.84</v>
      </c>
      <c r="Y55" s="10">
        <v>18.39</v>
      </c>
      <c r="Z55" s="10">
        <v>17.84</v>
      </c>
      <c r="AA55" s="10">
        <v>18.2</v>
      </c>
      <c r="AB55" s="95">
        <v>16678700</v>
      </c>
      <c r="AC55" s="10">
        <v>18.14</v>
      </c>
      <c r="AE55" s="138">
        <f t="shared" si="4"/>
        <v>1.7386427369601831E-2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17.528400000000001</v>
      </c>
      <c r="T56" s="136" t="s">
        <v>111</v>
      </c>
      <c r="U56" s="130" t="s">
        <v>129</v>
      </c>
      <c r="W56" s="133">
        <v>42705</v>
      </c>
      <c r="X56" s="10">
        <v>19.12</v>
      </c>
      <c r="Y56" s="10">
        <v>19.14</v>
      </c>
      <c r="Z56" s="10">
        <v>17.579999999999998</v>
      </c>
      <c r="AA56" s="10">
        <v>17.89</v>
      </c>
      <c r="AB56" s="95">
        <v>36112900</v>
      </c>
      <c r="AC56" s="10">
        <v>17.829999999999998</v>
      </c>
      <c r="AE56" s="138">
        <f t="shared" si="4"/>
        <v>-9.4444444444445885E-3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17.366100000000003</v>
      </c>
      <c r="T57" s="136" t="s">
        <v>112</v>
      </c>
      <c r="U57" s="130">
        <v>-2.61</v>
      </c>
      <c r="W57" s="133">
        <v>42704</v>
      </c>
      <c r="X57" s="10">
        <v>16.38</v>
      </c>
      <c r="Y57" s="10">
        <v>18.55</v>
      </c>
      <c r="Z57" s="10">
        <v>16.38</v>
      </c>
      <c r="AA57" s="10">
        <v>18.059999999999999</v>
      </c>
      <c r="AB57" s="95">
        <v>74592400</v>
      </c>
      <c r="AC57" s="10">
        <v>18</v>
      </c>
      <c r="AE57" s="138">
        <f t="shared" si="4"/>
        <v>0.20805369127516782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17.203800000000001</v>
      </c>
      <c r="T58" s="136" t="s">
        <v>109</v>
      </c>
      <c r="U58" s="130" t="s">
        <v>582</v>
      </c>
      <c r="W58" s="133">
        <v>42703</v>
      </c>
      <c r="X58" s="10">
        <v>15.14</v>
      </c>
      <c r="Y58" s="10">
        <v>15.16</v>
      </c>
      <c r="Z58" s="10">
        <v>14.71</v>
      </c>
      <c r="AA58" s="10">
        <v>14.95</v>
      </c>
      <c r="AB58" s="95">
        <v>20300500</v>
      </c>
      <c r="AC58" s="10">
        <v>14.9</v>
      </c>
      <c r="AE58" s="138">
        <f t="shared" si="4"/>
        <v>-3.8089089735313109E-2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17.041500000000003</v>
      </c>
      <c r="W59" s="133">
        <v>42702</v>
      </c>
      <c r="X59" s="10">
        <v>16.55</v>
      </c>
      <c r="Y59" s="10">
        <v>16.579999999999998</v>
      </c>
      <c r="Z59" s="10">
        <v>15.51</v>
      </c>
      <c r="AA59" s="10">
        <v>15.54</v>
      </c>
      <c r="AB59" s="95">
        <v>20131700</v>
      </c>
      <c r="AC59" s="10">
        <v>15.49</v>
      </c>
      <c r="AE59" s="138">
        <f t="shared" si="4"/>
        <v>-4.5594577942082548E-2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16.879200000000001</v>
      </c>
      <c r="W60" s="133">
        <v>42699</v>
      </c>
      <c r="X60" s="10">
        <v>16.63</v>
      </c>
      <c r="Y60" s="10">
        <v>16.63</v>
      </c>
      <c r="Z60" s="10">
        <v>16.14</v>
      </c>
      <c r="AA60" s="10">
        <v>16.28</v>
      </c>
      <c r="AB60" s="95">
        <v>7921600</v>
      </c>
      <c r="AC60" s="10">
        <v>16.23</v>
      </c>
      <c r="AE60" s="138">
        <f t="shared" si="4"/>
        <v>-2.9886431560071758E-2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16.716900000000003</v>
      </c>
      <c r="W61" s="133">
        <v>42697</v>
      </c>
      <c r="X61" s="10">
        <v>16.37</v>
      </c>
      <c r="Y61" s="10">
        <v>16.8</v>
      </c>
      <c r="Z61" s="10">
        <v>16.29</v>
      </c>
      <c r="AA61" s="10">
        <v>16.78</v>
      </c>
      <c r="AB61" s="95">
        <v>11208800</v>
      </c>
      <c r="AC61" s="10">
        <v>16.73</v>
      </c>
      <c r="AE61" s="138">
        <f t="shared" si="4"/>
        <v>1.3939393939393918E-2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16.554600000000001</v>
      </c>
      <c r="W62" s="133">
        <v>42696</v>
      </c>
      <c r="X62" s="10">
        <v>16.41</v>
      </c>
      <c r="Y62" s="10">
        <v>16.73</v>
      </c>
      <c r="Z62" s="10">
        <v>16.010000000000002</v>
      </c>
      <c r="AA62" s="10">
        <v>16.55</v>
      </c>
      <c r="AB62" s="95">
        <v>17922600</v>
      </c>
      <c r="AC62" s="10">
        <v>16.5</v>
      </c>
      <c r="AE62" s="138">
        <f t="shared" si="4"/>
        <v>4.2604990870358517E-3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16.392300000000002</v>
      </c>
      <c r="W63" s="133">
        <v>42695</v>
      </c>
      <c r="X63" s="10">
        <v>16.079999999999998</v>
      </c>
      <c r="Y63" s="10">
        <v>16.579999999999998</v>
      </c>
      <c r="Z63" s="10">
        <v>16.04</v>
      </c>
      <c r="AA63" s="10">
        <v>16.48</v>
      </c>
      <c r="AB63" s="95">
        <v>19714300</v>
      </c>
      <c r="AC63" s="10">
        <v>16.43</v>
      </c>
      <c r="AE63" s="138">
        <f t="shared" si="4"/>
        <v>5.5234425176621693E-2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16.23</v>
      </c>
      <c r="W64" s="133">
        <v>42692</v>
      </c>
      <c r="X64" s="10">
        <v>15.52</v>
      </c>
      <c r="Y64" s="10">
        <v>15.83</v>
      </c>
      <c r="Z64" s="10">
        <v>15.49</v>
      </c>
      <c r="AA64" s="10">
        <v>15.62</v>
      </c>
      <c r="AB64" s="95">
        <v>13993800</v>
      </c>
      <c r="AC64" s="10">
        <v>15.57</v>
      </c>
      <c r="AE64" s="138">
        <f t="shared" si="4"/>
        <v>1.0382868267358791E-2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16.067699999999999</v>
      </c>
      <c r="W65" s="133">
        <v>42691</v>
      </c>
      <c r="X65" s="10">
        <v>15.8</v>
      </c>
      <c r="Y65" s="10">
        <v>16.07</v>
      </c>
      <c r="Z65" s="10">
        <v>15.44</v>
      </c>
      <c r="AA65" s="10">
        <v>15.46</v>
      </c>
      <c r="AB65" s="95">
        <v>17795700</v>
      </c>
      <c r="AC65" s="10">
        <v>15.41</v>
      </c>
      <c r="AE65" s="138">
        <f t="shared" si="4"/>
        <v>-6.4474532559638531E-3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15.9054</v>
      </c>
      <c r="W66" s="133">
        <v>42690</v>
      </c>
      <c r="X66" s="10">
        <v>15.55</v>
      </c>
      <c r="Y66" s="10">
        <v>15.93</v>
      </c>
      <c r="Z66" s="10">
        <v>15.35</v>
      </c>
      <c r="AA66" s="10">
        <v>15.56</v>
      </c>
      <c r="AB66" s="95">
        <v>16469400</v>
      </c>
      <c r="AC66" s="10">
        <v>15.51</v>
      </c>
      <c r="AE66" s="138">
        <f t="shared" si="4"/>
        <v>-8.9456869009585382E-3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15.7431</v>
      </c>
      <c r="W67" s="133">
        <v>42689</v>
      </c>
      <c r="X67" s="10">
        <v>15.24</v>
      </c>
      <c r="Y67" s="10">
        <v>15.85</v>
      </c>
      <c r="Z67" s="10">
        <v>15.15</v>
      </c>
      <c r="AA67" s="10">
        <v>15.7</v>
      </c>
      <c r="AB67" s="95">
        <v>20432700</v>
      </c>
      <c r="AC67" s="10">
        <v>15.65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15.5808</v>
      </c>
      <c r="W68" s="133">
        <v>42688</v>
      </c>
      <c r="X68" s="10">
        <v>14.7</v>
      </c>
      <c r="Y68" s="10">
        <v>15</v>
      </c>
      <c r="Z68" s="10">
        <v>14.45</v>
      </c>
      <c r="AA68" s="10">
        <v>14.93</v>
      </c>
      <c r="AB68" s="95">
        <v>15132700</v>
      </c>
      <c r="AC68" s="10">
        <v>14.88</v>
      </c>
      <c r="AE68" s="138" t="e">
        <f>#REF!/AC70-1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15.4185</v>
      </c>
      <c r="W69" s="133">
        <v>42688</v>
      </c>
      <c r="X69" s="10" t="s">
        <v>414</v>
      </c>
      <c r="Y69" s="10"/>
      <c r="Z69" s="10"/>
      <c r="AA69" s="10"/>
      <c r="AB69" s="95"/>
      <c r="AC69" s="10"/>
      <c r="AE69" s="138" t="e">
        <f>AC70/AC71-1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15.2562</v>
      </c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15.093900000000001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14.931600000000001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14.769300000000001</v>
      </c>
    </row>
    <row r="74" spans="1:31" ht="15" customHeight="1" x14ac:dyDescent="0.25">
      <c r="B74" s="651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14.607000000000001</v>
      </c>
    </row>
    <row r="75" spans="1:31" x14ac:dyDescent="0.25">
      <c r="B75" s="651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14.444700000000001</v>
      </c>
    </row>
    <row r="76" spans="1:31" x14ac:dyDescent="0.25">
      <c r="B76" s="651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14.282400000000001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14.120100000000001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13.957800000000001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13.795500000000001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0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9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1" t="s">
        <v>196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1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1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1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7" t="s">
        <v>225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55" t="s">
        <v>201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55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55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55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56" t="s">
        <v>205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56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56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55" t="s">
        <v>208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55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55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31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2" t="s">
        <v>236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64" si="14">C148*D148+E148</f>
        <v>7310</v>
      </c>
      <c r="G148" s="65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 t="shared" si="14"/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 t="shared" si="14"/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 t="shared" si="14"/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 t="shared" si="14"/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si="14"/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4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4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si="14"/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4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4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si="14"/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si="14"/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4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5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5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5"/>
        <v>7325</v>
      </c>
      <c r="G167" s="654" t="s">
        <v>271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5"/>
        <v>3617.8999999999996</v>
      </c>
      <c r="G168" s="65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5"/>
        <v>2990</v>
      </c>
      <c r="G169" s="65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5"/>
        <v>538.19999999999993</v>
      </c>
      <c r="G170" s="65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5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16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16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16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16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16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53" t="s">
        <v>284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16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53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16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53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16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16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16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16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16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16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294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16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16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16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16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16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16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16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16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16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16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16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16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16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16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16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16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6" t="s">
        <v>310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16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6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16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6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16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6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16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16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16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16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16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16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17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17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17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17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17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17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17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17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17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17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7" si="18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18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18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18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18"/>
        <v>8080</v>
      </c>
      <c r="G227" s="456">
        <v>42769</v>
      </c>
      <c r="H227" s="631">
        <v>400</v>
      </c>
      <c r="I227" s="632">
        <v>16.95</v>
      </c>
      <c r="J227" s="633">
        <v>0.15</v>
      </c>
      <c r="K227" s="633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18"/>
        <v>8029.9999999999991</v>
      </c>
      <c r="G228" s="456">
        <v>42769</v>
      </c>
      <c r="H228" s="631">
        <v>300</v>
      </c>
      <c r="I228" s="632">
        <v>17.32</v>
      </c>
      <c r="J228" s="633">
        <v>0.11</v>
      </c>
      <c r="K228" s="633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18"/>
        <v>3160</v>
      </c>
      <c r="G229" s="456">
        <v>42781</v>
      </c>
      <c r="H229" s="82">
        <v>600</v>
      </c>
      <c r="I229" s="79">
        <v>16.52</v>
      </c>
      <c r="J229" s="44">
        <v>0.22</v>
      </c>
      <c r="K229" s="44">
        <f t="shared" si="13"/>
        <v>9911.7800000000007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18"/>
        <v>4695</v>
      </c>
      <c r="G230" s="456">
        <v>42781</v>
      </c>
      <c r="H230" s="82">
        <v>300</v>
      </c>
      <c r="I230" s="79">
        <v>16.440000000000001</v>
      </c>
      <c r="J230" s="44">
        <v>0.11</v>
      </c>
      <c r="K230" s="44">
        <f t="shared" si="13"/>
        <v>4931.8900000000003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18"/>
        <v>4434</v>
      </c>
      <c r="G231" s="456">
        <v>42782</v>
      </c>
      <c r="H231" s="82">
        <v>300</v>
      </c>
      <c r="I231" s="79">
        <v>17</v>
      </c>
      <c r="J231" s="44">
        <v>0.11</v>
      </c>
      <c r="K231" s="44">
        <f t="shared" si="13"/>
        <v>5099.8900000000003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18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18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18"/>
        <v>9060</v>
      </c>
      <c r="P234" s="1"/>
    </row>
    <row r="235" spans="1:17" x14ac:dyDescent="0.25">
      <c r="B235" s="503">
        <v>42718</v>
      </c>
      <c r="C235" s="7">
        <v>200</v>
      </c>
      <c r="D235" s="79">
        <v>18.73</v>
      </c>
      <c r="E235" s="44">
        <v>-1</v>
      </c>
      <c r="F235" s="44">
        <f t="shared" si="18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18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18"/>
        <v>17330</v>
      </c>
      <c r="P237" s="1"/>
    </row>
    <row r="238" spans="1:17" x14ac:dyDescent="0.25">
      <c r="B238" s="503">
        <v>42741</v>
      </c>
      <c r="C238" s="7">
        <v>500</v>
      </c>
      <c r="D238" s="79">
        <v>17.88</v>
      </c>
      <c r="E238" s="44">
        <v>0</v>
      </c>
      <c r="F238" s="44">
        <f t="shared" si="18"/>
        <v>8940</v>
      </c>
    </row>
    <row r="239" spans="1:17" x14ac:dyDescent="0.25">
      <c r="B239" s="503">
        <v>42748</v>
      </c>
      <c r="C239" s="7">
        <v>500</v>
      </c>
      <c r="D239" s="79">
        <v>17.260000000000002</v>
      </c>
      <c r="E239" s="44">
        <v>0</v>
      </c>
      <c r="F239" s="44">
        <f t="shared" si="18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18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18"/>
        <v>8887.5</v>
      </c>
    </row>
    <row r="242" spans="1:6" x14ac:dyDescent="0.25">
      <c r="A242" s="645" t="s">
        <v>440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18"/>
        <v>1728</v>
      </c>
    </row>
    <row r="243" spans="1:6" x14ac:dyDescent="0.25">
      <c r="A243" s="645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18"/>
        <v>1680</v>
      </c>
    </row>
    <row r="244" spans="1:6" x14ac:dyDescent="0.25">
      <c r="A244" s="645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18"/>
        <v>8325</v>
      </c>
    </row>
    <row r="245" spans="1:6" x14ac:dyDescent="0.25">
      <c r="A245" s="645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18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18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18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18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18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18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18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18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18"/>
        <v>6688</v>
      </c>
    </row>
    <row r="254" spans="1:6" x14ac:dyDescent="0.25">
      <c r="B254" s="507">
        <v>42772</v>
      </c>
      <c r="C254" s="4">
        <v>300</v>
      </c>
      <c r="D254" s="240">
        <v>16.48</v>
      </c>
      <c r="E254" s="3">
        <v>0</v>
      </c>
      <c r="F254" s="3">
        <f t="shared" si="18"/>
        <v>4944</v>
      </c>
    </row>
    <row r="255" spans="1:6" x14ac:dyDescent="0.25">
      <c r="B255" s="507">
        <v>42773</v>
      </c>
      <c r="C255" s="4">
        <v>300</v>
      </c>
      <c r="D255" s="240">
        <v>16.079999999999998</v>
      </c>
      <c r="E255" s="3">
        <v>0</v>
      </c>
      <c r="F255" s="3">
        <f t="shared" si="18"/>
        <v>4823.9999999999991</v>
      </c>
    </row>
    <row r="256" spans="1:6" x14ac:dyDescent="0.25">
      <c r="B256" s="507">
        <v>42773</v>
      </c>
      <c r="C256" s="4">
        <v>300</v>
      </c>
      <c r="D256" s="240">
        <v>15.85</v>
      </c>
      <c r="E256" s="3">
        <v>0</v>
      </c>
      <c r="F256" s="3">
        <f t="shared" si="18"/>
        <v>4755</v>
      </c>
    </row>
    <row r="257" spans="1:13" x14ac:dyDescent="0.25">
      <c r="B257" s="507">
        <v>42782</v>
      </c>
      <c r="C257" s="4">
        <v>300</v>
      </c>
      <c r="D257" s="240">
        <v>16.28</v>
      </c>
      <c r="E257" s="3">
        <v>0</v>
      </c>
      <c r="F257" s="3">
        <f t="shared" si="18"/>
        <v>4884</v>
      </c>
    </row>
    <row r="258" spans="1:13" x14ac:dyDescent="0.25">
      <c r="C258" s="4"/>
    </row>
    <row r="263" spans="1:13" x14ac:dyDescent="0.25">
      <c r="A263" s="32" t="s">
        <v>81</v>
      </c>
      <c r="B263" s="508"/>
      <c r="C263" s="73">
        <f>SUM(C2:C262)</f>
        <v>139512</v>
      </c>
      <c r="D263" s="18"/>
      <c r="E263" s="18"/>
      <c r="F263" s="18">
        <f>SUM(F2:F262)</f>
        <v>1994453.2389999998</v>
      </c>
      <c r="G263" s="14"/>
      <c r="H263" s="73">
        <f>SUM(H2:H262)</f>
        <v>133812</v>
      </c>
      <c r="I263" s="81"/>
      <c r="J263" s="18"/>
      <c r="K263" s="18">
        <f>SUM(K2:K262)</f>
        <v>1911314.2100000016</v>
      </c>
      <c r="L263" s="14"/>
      <c r="M263" s="18">
        <f>SUM(M2:M12)</f>
        <v>2752.2000000000003</v>
      </c>
    </row>
    <row r="264" spans="1:13" ht="15.75" thickBot="1" x14ac:dyDescent="0.3">
      <c r="A264" s="355" t="s">
        <v>197</v>
      </c>
      <c r="B264" s="509"/>
      <c r="C264" s="357">
        <f>SumByColor($A$264, C2:C262)</f>
        <v>133812</v>
      </c>
      <c r="D264" s="357"/>
      <c r="E264" s="357"/>
      <c r="F264" s="358">
        <f>SumByColor($A$264, F2:F262)</f>
        <v>1899454</v>
      </c>
      <c r="G264" s="357"/>
      <c r="H264" s="357">
        <f>SumByColor($A$264, H2:H262)</f>
        <v>133812</v>
      </c>
      <c r="I264" s="357"/>
      <c r="J264" s="358"/>
      <c r="K264" s="358">
        <f>SumByColor($A$264, K2:K262)</f>
        <v>1911338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19">IF(C267=0, 0,D267*C267)</f>
        <v>68120</v>
      </c>
      <c r="H267" s="232">
        <f t="shared" ref="H267:H273" si="20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19"/>
        <v>0</v>
      </c>
      <c r="H268" s="232" t="str">
        <f t="shared" si="20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19"/>
        <v>0</v>
      </c>
      <c r="H269" s="232" t="str">
        <f t="shared" si="20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19"/>
        <v>75600</v>
      </c>
      <c r="H270" s="232">
        <f t="shared" si="20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19"/>
        <v>0</v>
      </c>
      <c r="H271" s="232" t="str">
        <f t="shared" si="20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19"/>
        <v>82367.28</v>
      </c>
      <c r="H272" s="232">
        <f t="shared" si="20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19"/>
        <v>0</v>
      </c>
      <c r="H273" s="232" t="str">
        <f t="shared" si="20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1">C275*(E275-D275)</f>
        <v>-29017.579999999998</v>
      </c>
      <c r="G275" s="40">
        <f t="shared" ref="G275:G304" si="22">D275*C275</f>
        <v>91417.900000000009</v>
      </c>
      <c r="H275" s="231">
        <f t="shared" ref="H275:H304" si="23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1"/>
        <v>-31836.35999999999</v>
      </c>
      <c r="G276" s="40">
        <f t="shared" si="22"/>
        <v>101483.62</v>
      </c>
      <c r="H276" s="231">
        <f t="shared" si="23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1"/>
        <v>-34009.06</v>
      </c>
      <c r="G277" s="40">
        <f t="shared" si="22"/>
        <v>109418.42</v>
      </c>
      <c r="H277" s="231">
        <f t="shared" si="23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1"/>
        <v>-34008.920000000006</v>
      </c>
      <c r="G278" s="40">
        <f t="shared" si="22"/>
        <v>101358.28000000001</v>
      </c>
      <c r="H278" s="231">
        <f t="shared" si="23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1"/>
        <v>-39575.879999999997</v>
      </c>
      <c r="G279" s="40">
        <f t="shared" si="22"/>
        <v>108716.71999999999</v>
      </c>
      <c r="H279" s="231">
        <f t="shared" si="23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1"/>
        <v>-38892.919999999991</v>
      </c>
      <c r="G280" s="40">
        <f t="shared" si="22"/>
        <v>110180.68</v>
      </c>
      <c r="H280" s="231">
        <f t="shared" si="23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1"/>
        <v>-39649.22</v>
      </c>
      <c r="G281" s="40">
        <f t="shared" si="22"/>
        <v>101232.94</v>
      </c>
      <c r="H281" s="231">
        <f t="shared" si="23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1"/>
        <v>-41303.94</v>
      </c>
      <c r="G282" s="40">
        <f t="shared" si="22"/>
        <v>94046.46</v>
      </c>
      <c r="H282" s="231">
        <f t="shared" si="23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1"/>
        <v>-42699.159999999996</v>
      </c>
      <c r="G283" s="40">
        <f t="shared" si="22"/>
        <v>101024.04</v>
      </c>
      <c r="H283" s="231">
        <f t="shared" si="23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1"/>
        <v>-47715.600000000006</v>
      </c>
      <c r="G284" s="40">
        <f t="shared" si="22"/>
        <v>107500.44</v>
      </c>
      <c r="H284" s="231">
        <f t="shared" si="23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1"/>
        <v>-46809.119999999995</v>
      </c>
      <c r="G285" s="40">
        <f t="shared" si="22"/>
        <v>113864.21999999999</v>
      </c>
      <c r="H285" s="231">
        <f t="shared" si="23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1"/>
        <v>-47694.16</v>
      </c>
      <c r="G286" s="40">
        <f t="shared" si="22"/>
        <v>126525.44</v>
      </c>
      <c r="H286" s="231">
        <f t="shared" si="23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1"/>
        <v>-48128</v>
      </c>
      <c r="G287" s="40">
        <f t="shared" si="22"/>
        <v>129280</v>
      </c>
      <c r="H287" s="231">
        <f t="shared" si="23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1"/>
        <v>-48155.4</v>
      </c>
      <c r="G288" s="40">
        <f t="shared" si="22"/>
        <v>113708.88</v>
      </c>
      <c r="H288" s="231">
        <f t="shared" si="23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1"/>
        <v>-42239.579999999994</v>
      </c>
      <c r="G289" s="40">
        <f t="shared" si="22"/>
        <v>100564.46</v>
      </c>
      <c r="H289" s="231">
        <f t="shared" si="23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1"/>
        <v>-42072.46</v>
      </c>
      <c r="G290" s="40">
        <f t="shared" si="22"/>
        <v>100397.34000000001</v>
      </c>
      <c r="H290" s="231">
        <f t="shared" si="23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1"/>
        <v>-45543.96</v>
      </c>
      <c r="G291" s="40">
        <f t="shared" si="22"/>
        <v>132958.98000000001</v>
      </c>
      <c r="H291" s="231">
        <f t="shared" si="23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1"/>
        <v>-45906.62000000001</v>
      </c>
      <c r="G292" s="40">
        <f t="shared" si="22"/>
        <v>158980.96</v>
      </c>
      <c r="H292" s="231">
        <f t="shared" si="23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1"/>
        <v>-51777.299999999996</v>
      </c>
      <c r="G293" s="40">
        <f t="shared" si="22"/>
        <v>171590.94</v>
      </c>
      <c r="H293" s="232">
        <f t="shared" si="23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1"/>
        <v>-49664.193999999989</v>
      </c>
      <c r="G294" s="40">
        <f t="shared" si="22"/>
        <v>158920.21399999998</v>
      </c>
      <c r="H294" s="232">
        <f t="shared" si="23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1"/>
        <v>-47987.500000000015</v>
      </c>
      <c r="G295" s="40">
        <f t="shared" si="22"/>
        <v>145958.78</v>
      </c>
      <c r="H295" s="232">
        <f t="shared" si="23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1"/>
        <v>-47702.966000000015</v>
      </c>
      <c r="G296" s="40">
        <f t="shared" si="22"/>
        <v>158434.24600000001</v>
      </c>
      <c r="H296" s="232">
        <f t="shared" si="23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1"/>
        <v>-60971.399999999987</v>
      </c>
      <c r="G297" s="40">
        <f t="shared" si="22"/>
        <v>170139.24</v>
      </c>
      <c r="H297" s="232">
        <f t="shared" si="23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1"/>
        <v>-77656.859999999986</v>
      </c>
      <c r="G298" s="40">
        <f t="shared" si="22"/>
        <v>166354.54</v>
      </c>
      <c r="H298" s="232">
        <f t="shared" si="23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1"/>
        <v>-85359.959999999992</v>
      </c>
      <c r="G299" s="40">
        <f t="shared" si="22"/>
        <v>169945.68</v>
      </c>
      <c r="H299" s="232">
        <f t="shared" si="23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1"/>
        <v>-100883.47199999999</v>
      </c>
      <c r="G300" s="40">
        <f t="shared" si="22"/>
        <v>169887.61199999999</v>
      </c>
      <c r="H300" s="231">
        <f t="shared" si="23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1"/>
        <v>-97651.02</v>
      </c>
      <c r="G301" s="40">
        <f t="shared" si="22"/>
        <v>169848.9</v>
      </c>
      <c r="H301" s="231">
        <f t="shared" si="23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1"/>
        <v>-97231.731999999989</v>
      </c>
      <c r="G302" s="40">
        <f t="shared" si="22"/>
        <v>165974.95199999999</v>
      </c>
      <c r="H302" s="231">
        <f t="shared" si="23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1"/>
        <v>-97234.865999999995</v>
      </c>
      <c r="G303" s="40">
        <f t="shared" si="22"/>
        <v>169723.08599999998</v>
      </c>
      <c r="H303" s="231">
        <f t="shared" si="23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1"/>
        <v>-104373.632</v>
      </c>
      <c r="G304" s="40">
        <f t="shared" si="22"/>
        <v>197776.17199999999</v>
      </c>
      <c r="H304" s="231">
        <f t="shared" si="23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1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1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24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24"/>
        <v>-94166.28</v>
      </c>
      <c r="G308" s="40">
        <f t="shared" ref="G308:G315" si="25">IF(C308=0, 0,D308*C308)</f>
        <v>165387.56</v>
      </c>
      <c r="H308" s="231">
        <f t="shared" ref="H308:H315" si="26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24"/>
        <v>-91969.787999999986</v>
      </c>
      <c r="G309" s="40">
        <f t="shared" si="25"/>
        <v>157393.788</v>
      </c>
      <c r="H309" s="231">
        <f t="shared" si="26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24"/>
        <v>-91154.7</v>
      </c>
      <c r="G310" s="40">
        <f t="shared" si="25"/>
        <v>145246.5</v>
      </c>
      <c r="H310" s="231">
        <f t="shared" si="26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24"/>
        <v>-92238.461999999985</v>
      </c>
      <c r="G311" s="40">
        <f t="shared" si="25"/>
        <v>161141.78199999998</v>
      </c>
      <c r="H311" s="231">
        <f t="shared" si="26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24"/>
        <v>-89571.54800000001</v>
      </c>
      <c r="G312" s="40">
        <f t="shared" si="25"/>
        <v>152607.92800000001</v>
      </c>
      <c r="H312" s="231">
        <f t="shared" si="26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24"/>
        <v>-89550.534</v>
      </c>
      <c r="G313" s="40">
        <f t="shared" si="25"/>
        <v>169006.91400000002</v>
      </c>
      <c r="H313" s="231">
        <f t="shared" si="26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24"/>
        <v>-89678.238000000012</v>
      </c>
      <c r="G314" s="40">
        <f t="shared" si="25"/>
        <v>165029.61800000002</v>
      </c>
      <c r="H314" s="231">
        <f t="shared" si="26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24"/>
        <v>-89511.821999999986</v>
      </c>
      <c r="G315" s="40">
        <f t="shared" si="25"/>
        <v>168968.20199999999</v>
      </c>
      <c r="H315" s="231">
        <f t="shared" si="26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27">C316*(E316-D316)</f>
        <v>-89632.347999999984</v>
      </c>
      <c r="G316" s="40">
        <f t="shared" ref="G316:G327" si="28">IF(C316=0, 0,D316*C316)</f>
        <v>164983.728</v>
      </c>
      <c r="H316" s="231">
        <f t="shared" ref="H316:H367" si="29">IF(C316=0, D316, (E316-D316)/D316)</f>
        <v>-0.54327992879394738</v>
      </c>
      <c r="I316" s="40" t="s">
        <v>189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27"/>
        <v>-93372.971999999994</v>
      </c>
      <c r="G317" s="40">
        <f t="shared" si="28"/>
        <v>172761.372</v>
      </c>
      <c r="H317" s="231">
        <f t="shared" si="29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27"/>
        <v>-91747.44</v>
      </c>
      <c r="G318" s="40">
        <f t="shared" si="28"/>
        <v>168784.32</v>
      </c>
      <c r="H318" s="231">
        <f t="shared" si="29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27"/>
        <v>-80757.467999999993</v>
      </c>
      <c r="G319" s="40">
        <f t="shared" si="28"/>
        <v>159727.26799999998</v>
      </c>
      <c r="H319" s="232">
        <f t="shared" si="29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27"/>
        <v>-72386.955999999976</v>
      </c>
      <c r="G320" s="40">
        <f t="shared" si="28"/>
        <v>164888.61599999998</v>
      </c>
      <c r="H320" s="232">
        <f t="shared" si="29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27"/>
        <v>-62830.615999999987</v>
      </c>
      <c r="G321" s="40">
        <f t="shared" si="28"/>
        <v>164888.61599999998</v>
      </c>
      <c r="H321" s="232">
        <f t="shared" si="29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27"/>
        <v>-66133.584000000003</v>
      </c>
      <c r="G322" s="40">
        <f t="shared" si="28"/>
        <v>164387.60399999999</v>
      </c>
      <c r="H322" s="232">
        <f t="shared" si="29"/>
        <v>-0.40230274297324753</v>
      </c>
      <c r="I322" s="40" t="s">
        <v>188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27"/>
        <v>-61160.576000000008</v>
      </c>
      <c r="G323" s="40">
        <f t="shared" si="28"/>
        <v>164331.93599999999</v>
      </c>
      <c r="H323" s="232">
        <f t="shared" si="29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27"/>
        <v>-58033.889999999992</v>
      </c>
      <c r="G324" s="40">
        <f t="shared" si="28"/>
        <v>164266.99</v>
      </c>
      <c r="H324" s="232">
        <f t="shared" si="29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27"/>
        <v>-56328.439999999988</v>
      </c>
      <c r="G325" s="40">
        <f t="shared" si="28"/>
        <v>148531.07999999999</v>
      </c>
      <c r="H325" s="232">
        <f t="shared" si="29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27"/>
        <v>-57894.720000000016</v>
      </c>
      <c r="G326" s="40">
        <f t="shared" si="28"/>
        <v>163942.26</v>
      </c>
      <c r="H326" s="231">
        <f t="shared" si="29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27"/>
        <v>-58904.104000000007</v>
      </c>
      <c r="G327" s="40">
        <f t="shared" si="28"/>
        <v>167796.78400000001</v>
      </c>
      <c r="H327" s="231">
        <f t="shared" si="29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0">C328*(E328-D328)</f>
        <v>-69928.587000000014</v>
      </c>
      <c r="G328" s="40">
        <f t="shared" ref="G328:G367" si="31">IF(C328=0, 0,D328*C328)</f>
        <v>206559.20699999999</v>
      </c>
      <c r="H328" s="231">
        <f t="shared" si="29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0"/>
        <v>-66302.234199999992</v>
      </c>
      <c r="G329" s="40">
        <f t="shared" si="31"/>
        <v>185059.5742</v>
      </c>
      <c r="H329" s="231">
        <f t="shared" si="29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0"/>
        <v>-59729.712599999977</v>
      </c>
      <c r="G330" s="40">
        <f t="shared" si="31"/>
        <v>167542.63259999998</v>
      </c>
      <c r="H330" s="231">
        <f t="shared" si="29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0"/>
        <v>-65233.308000000005</v>
      </c>
      <c r="G331" s="40">
        <f t="shared" si="31"/>
        <v>188202.64799999999</v>
      </c>
      <c r="H331" s="231">
        <f t="shared" si="29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0"/>
        <v>-64902.603600000009</v>
      </c>
      <c r="G332" s="40">
        <f t="shared" si="31"/>
        <v>167102.28360000002</v>
      </c>
      <c r="H332" s="231">
        <f t="shared" si="29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0"/>
        <v>-66452.265800000008</v>
      </c>
      <c r="G333" s="40">
        <f t="shared" si="31"/>
        <v>168143.46580000001</v>
      </c>
      <c r="H333" s="231">
        <f t="shared" si="29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0"/>
        <v>-64191.270599999982</v>
      </c>
      <c r="G334" s="40">
        <f t="shared" si="31"/>
        <v>167068.4106</v>
      </c>
      <c r="H334" s="231">
        <f t="shared" si="29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0"/>
        <v>-53072.044600000016</v>
      </c>
      <c r="G335" s="40">
        <f t="shared" si="31"/>
        <v>155298.88460000002</v>
      </c>
      <c r="H335" s="231">
        <f t="shared" si="29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0"/>
        <v>-54016.789200000007</v>
      </c>
      <c r="G336" s="40">
        <f t="shared" si="31"/>
        <v>166959.04920000001</v>
      </c>
      <c r="H336" s="231">
        <f t="shared" si="29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0"/>
        <v>-40694.080000000002</v>
      </c>
      <c r="G337" s="40">
        <f t="shared" si="31"/>
        <v>148852.48000000001</v>
      </c>
      <c r="H337" s="231">
        <f t="shared" si="29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0"/>
        <v>-41622.116400000006</v>
      </c>
      <c r="G338" s="40">
        <f t="shared" si="31"/>
        <v>161235.47640000001</v>
      </c>
      <c r="H338" s="231">
        <f t="shared" si="29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0"/>
        <v>-39713.673000000003</v>
      </c>
      <c r="G339" s="40">
        <f t="shared" si="31"/>
        <v>166592.253</v>
      </c>
      <c r="H339" s="231">
        <f t="shared" si="29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0"/>
        <v>-39679.2474</v>
      </c>
      <c r="G340" s="40">
        <f t="shared" si="31"/>
        <v>160002.82739999998</v>
      </c>
      <c r="H340" s="231">
        <f t="shared" si="29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0"/>
        <v>-40600.177800000019</v>
      </c>
      <c r="G341" s="40">
        <f t="shared" si="31"/>
        <v>166510.9578</v>
      </c>
      <c r="H341" s="231">
        <f t="shared" si="29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0"/>
        <v>-37192.92720000002</v>
      </c>
      <c r="G342" s="40">
        <f t="shared" si="31"/>
        <v>159811.00720000002</v>
      </c>
      <c r="H342" s="231">
        <f t="shared" si="29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0"/>
        <v>-28198.487200000018</v>
      </c>
      <c r="G343" s="40">
        <f t="shared" si="31"/>
        <v>159811.00720000002</v>
      </c>
      <c r="H343" s="231">
        <f t="shared" si="29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0"/>
        <v>-32939.072999999997</v>
      </c>
      <c r="G344" s="40">
        <f t="shared" si="31"/>
        <v>166785.81299999999</v>
      </c>
      <c r="H344" s="231">
        <f t="shared" si="29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0"/>
        <v>-27080.606799999998</v>
      </c>
      <c r="G345" s="40">
        <f t="shared" si="31"/>
        <v>159610.92679999999</v>
      </c>
      <c r="H345" s="232">
        <f t="shared" si="29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0"/>
        <v>-23278.161400000005</v>
      </c>
      <c r="G346" s="40">
        <f t="shared" si="31"/>
        <v>159479.6814</v>
      </c>
      <c r="H346" s="232">
        <f t="shared" si="29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0"/>
        <v>-27860.058600000004</v>
      </c>
      <c r="G347" s="40">
        <f t="shared" si="31"/>
        <v>166739.35860000001</v>
      </c>
      <c r="H347" s="232">
        <f t="shared" si="29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0"/>
        <v>-29897.277600000016</v>
      </c>
      <c r="G348" s="40">
        <f t="shared" si="31"/>
        <v>166260.29760000002</v>
      </c>
      <c r="H348" s="232">
        <f t="shared" si="29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0"/>
        <v>-34709.179199999977</v>
      </c>
      <c r="G349" s="40">
        <f t="shared" si="31"/>
        <v>165846.07919999998</v>
      </c>
      <c r="H349" s="232">
        <f t="shared" si="29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0"/>
        <v>-41926.063800000004</v>
      </c>
      <c r="G350" s="40">
        <f t="shared" si="31"/>
        <v>165707.6838</v>
      </c>
      <c r="H350" s="232">
        <f t="shared" si="29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0"/>
        <v>-48426.330400000006</v>
      </c>
      <c r="G351" s="40">
        <f t="shared" si="31"/>
        <v>190547.59040000002</v>
      </c>
      <c r="H351" s="232">
        <f t="shared" si="29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0"/>
        <v>-48374.515200000002</v>
      </c>
      <c r="G352" s="40">
        <f t="shared" si="31"/>
        <v>165187.97520000002</v>
      </c>
      <c r="H352" s="231">
        <f t="shared" si="29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0"/>
        <v>-54432.172800000015</v>
      </c>
      <c r="G353" s="40">
        <f t="shared" si="31"/>
        <v>176588.49280000001</v>
      </c>
      <c r="H353" s="231">
        <f t="shared" si="29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0"/>
        <v>-49378.123800000016</v>
      </c>
      <c r="G354" s="40">
        <f t="shared" si="31"/>
        <v>164933.44380000001</v>
      </c>
      <c r="H354" s="231">
        <f t="shared" si="29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0"/>
        <v>-45614.280400000011</v>
      </c>
      <c r="G355" s="40">
        <f t="shared" si="31"/>
        <v>177274.02040000001</v>
      </c>
      <c r="H355" s="231">
        <f t="shared" si="29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0"/>
        <v>-45519.5052</v>
      </c>
      <c r="G356" s="40">
        <f t="shared" si="31"/>
        <v>164849.2452</v>
      </c>
      <c r="H356" s="231">
        <f t="shared" si="29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0"/>
        <v>-45770.165399999983</v>
      </c>
      <c r="G357" s="40">
        <f t="shared" si="31"/>
        <v>164809.56539999999</v>
      </c>
      <c r="H357" s="231">
        <f t="shared" si="29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0"/>
        <v>-41109.240599999997</v>
      </c>
      <c r="G358" s="40">
        <f t="shared" si="31"/>
        <v>164794.08059999999</v>
      </c>
      <c r="H358" s="231">
        <f t="shared" si="29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0"/>
        <v>-37211.283199999991</v>
      </c>
      <c r="G359" s="40">
        <f t="shared" si="31"/>
        <v>158269.10319999998</v>
      </c>
      <c r="H359" s="231">
        <f t="shared" si="29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0"/>
        <v>-38770.067999999999</v>
      </c>
      <c r="G360" s="40">
        <f t="shared" si="31"/>
        <v>164777.628</v>
      </c>
      <c r="H360" s="231">
        <f t="shared" si="29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0"/>
        <v>-33653.890400000018</v>
      </c>
      <c r="G361" s="40">
        <f t="shared" si="31"/>
        <v>157924.0104</v>
      </c>
      <c r="H361" s="231">
        <f t="shared" si="29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0"/>
        <v>-37103.516399999986</v>
      </c>
      <c r="G362" s="40">
        <f t="shared" si="31"/>
        <v>164562.77639999997</v>
      </c>
      <c r="H362" s="231">
        <f t="shared" si="29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0"/>
        <v>-39676.8966</v>
      </c>
      <c r="G363" s="40">
        <f t="shared" si="31"/>
        <v>164523.09660000002</v>
      </c>
      <c r="H363" s="231">
        <f t="shared" si="29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0"/>
        <v>-35572.456799999993</v>
      </c>
      <c r="G364" s="40">
        <f t="shared" si="31"/>
        <v>164483.41680000001</v>
      </c>
      <c r="H364" s="231">
        <f t="shared" si="29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0"/>
        <v>-29514.401999999984</v>
      </c>
      <c r="G365" s="40">
        <f t="shared" si="31"/>
        <v>143679.28200000001</v>
      </c>
      <c r="H365" s="231">
        <f t="shared" si="29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0"/>
        <v>-24105.848799999996</v>
      </c>
      <c r="G366" s="40">
        <f t="shared" si="31"/>
        <v>136358.20879999999</v>
      </c>
      <c r="H366" s="231">
        <f t="shared" si="29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0"/>
        <v>-24823.50120000001</v>
      </c>
      <c r="G367" s="40">
        <f t="shared" si="31"/>
        <v>143649.8412</v>
      </c>
      <c r="H367" s="231">
        <f t="shared" si="29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2">C368*(E368-D368)</f>
        <v>-33713.287800000006</v>
      </c>
      <c r="G368" s="40">
        <f t="shared" ref="G368:G376" si="33">IF(C368=0, 0,D368*C368)</f>
        <v>154198.0478</v>
      </c>
      <c r="H368" s="231">
        <f t="shared" ref="H368:H376" si="34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2"/>
        <v>-34191.285600000003</v>
      </c>
      <c r="G369" s="40">
        <f t="shared" si="33"/>
        <v>158702.04560000001</v>
      </c>
      <c r="H369" s="231">
        <f t="shared" si="34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2"/>
        <v>-33706.974000000009</v>
      </c>
      <c r="G370" s="40">
        <f t="shared" si="33"/>
        <v>158217.734</v>
      </c>
      <c r="H370" s="231">
        <f t="shared" si="34"/>
        <v>-0.21304169354365804</v>
      </c>
      <c r="I370" s="40" t="s">
        <v>185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2"/>
        <v>-35317.9254</v>
      </c>
      <c r="G371" s="40">
        <f t="shared" si="33"/>
        <v>163357.86540000001</v>
      </c>
      <c r="H371" s="231">
        <f t="shared" si="34"/>
        <v>-0.21619972392220058</v>
      </c>
      <c r="I371" s="40" t="s">
        <v>223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2"/>
        <v>-36815.103999999985</v>
      </c>
      <c r="G372" s="40">
        <f t="shared" si="33"/>
        <v>157985.78399999999</v>
      </c>
      <c r="H372" s="231">
        <f t="shared" si="34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2"/>
        <v>-40329.610399999998</v>
      </c>
      <c r="G373" s="40">
        <f t="shared" si="33"/>
        <v>157881.87039999999</v>
      </c>
      <c r="H373" s="231">
        <f t="shared" si="34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2"/>
        <v>-35684.1158</v>
      </c>
      <c r="G374" s="40">
        <f t="shared" si="33"/>
        <v>157782.59580000001</v>
      </c>
      <c r="H374" s="231">
        <f t="shared" si="34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2"/>
        <v>-23709.664000000008</v>
      </c>
      <c r="G375" s="40">
        <f t="shared" si="33"/>
        <v>134887.10400000002</v>
      </c>
      <c r="H375" s="232">
        <f t="shared" si="34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2"/>
        <v>-19054.279999999995</v>
      </c>
      <c r="G376" s="40">
        <f t="shared" si="33"/>
        <v>121666.28</v>
      </c>
      <c r="H376" s="232">
        <f t="shared" si="34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35">C377*(E377-D377)</f>
        <v>-21366.37</v>
      </c>
      <c r="G377" s="40">
        <f t="shared" ref="G377:G385" si="36">IF(C377=0, 0,D377*C377)</f>
        <v>129041.37</v>
      </c>
      <c r="H377" s="232">
        <f t="shared" ref="H377:H385" si="37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35"/>
        <v>-17585.480000000014</v>
      </c>
      <c r="G378" s="40">
        <f t="shared" si="36"/>
        <v>121421.48000000001</v>
      </c>
      <c r="H378" s="232">
        <f t="shared" si="37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35"/>
        <v>-23433.255999999998</v>
      </c>
      <c r="G379" s="40">
        <f t="shared" si="36"/>
        <v>134073.236</v>
      </c>
      <c r="H379" s="232">
        <f t="shared" si="37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35"/>
        <v>-21154.320000000003</v>
      </c>
      <c r="G380" s="40">
        <f t="shared" si="36"/>
        <v>138785.16</v>
      </c>
      <c r="H380" s="232">
        <f t="shared" si="37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35"/>
        <v>-29477.467400000005</v>
      </c>
      <c r="G381" s="40">
        <f t="shared" si="36"/>
        <v>152116.9474</v>
      </c>
      <c r="H381" s="232">
        <f t="shared" si="37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35"/>
        <v>-29453.938799999982</v>
      </c>
      <c r="G382" s="40">
        <f t="shared" si="36"/>
        <v>156191.41879999998</v>
      </c>
      <c r="H382" s="231">
        <f t="shared" si="37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35"/>
        <v>-19172.503200000017</v>
      </c>
      <c r="G383" s="40">
        <f t="shared" si="36"/>
        <v>140043.3432</v>
      </c>
      <c r="H383" s="231">
        <f t="shared" si="37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35"/>
        <v>-13448.017</v>
      </c>
      <c r="G384" s="40">
        <f t="shared" si="36"/>
        <v>132303.45699999999</v>
      </c>
      <c r="H384" s="231">
        <f t="shared" si="37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35"/>
        <v>-12142.820000000009</v>
      </c>
      <c r="G385" s="40">
        <f t="shared" si="36"/>
        <v>126387.82</v>
      </c>
      <c r="H385" s="231">
        <f t="shared" si="37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407" si="38">C386*(E386-D386)</f>
        <v>-11873.480000000014</v>
      </c>
      <c r="G386" s="40">
        <f t="shared" ref="G386:G407" si="39">IF(C386=0, 0,D386*C386)</f>
        <v>118633.48000000001</v>
      </c>
      <c r="H386" s="231">
        <f t="shared" ref="H386:H407" si="40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38"/>
        <v>-11929.199999999995</v>
      </c>
      <c r="G387" s="40">
        <f t="shared" si="39"/>
        <v>106009.2</v>
      </c>
      <c r="H387" s="231">
        <f t="shared" si="40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38"/>
        <v>-18473.284199999991</v>
      </c>
      <c r="G388" s="40">
        <f t="shared" si="39"/>
        <v>138853.4442</v>
      </c>
      <c r="H388" s="231">
        <f t="shared" si="40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38"/>
        <v>-18423.393999999993</v>
      </c>
      <c r="G389" s="40">
        <f t="shared" si="39"/>
        <v>146163.554</v>
      </c>
      <c r="H389" s="231">
        <f t="shared" si="40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38"/>
        <v>-17342.266799999998</v>
      </c>
      <c r="G390" s="40">
        <f t="shared" si="39"/>
        <v>138703.7868</v>
      </c>
      <c r="H390" s="231">
        <f t="shared" si="40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si="38"/>
        <v>-17312.610000000008</v>
      </c>
      <c r="G391" s="40">
        <f t="shared" si="39"/>
        <v>146094.13</v>
      </c>
      <c r="H391" s="231">
        <f t="shared" si="40"/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si="38"/>
        <v>-16618.370000000006</v>
      </c>
      <c r="G392" s="40">
        <f t="shared" si="39"/>
        <v>146094.13</v>
      </c>
      <c r="H392" s="231">
        <f t="shared" si="40"/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si="38"/>
        <v>-18614.310000000012</v>
      </c>
      <c r="G393" s="40">
        <f t="shared" si="39"/>
        <v>146094.13</v>
      </c>
      <c r="H393" s="231">
        <f t="shared" si="40"/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si="38"/>
        <v>-10717.330000000011</v>
      </c>
      <c r="G394" s="40">
        <f t="shared" si="39"/>
        <v>146094.13</v>
      </c>
      <c r="H394" s="231">
        <f t="shared" si="40"/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38"/>
        <v>-13335.061799999996</v>
      </c>
      <c r="G395" s="40">
        <f t="shared" si="39"/>
        <v>146939.08179999999</v>
      </c>
      <c r="H395" s="231">
        <f t="shared" si="40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si="38"/>
        <v>-14034.101799999982</v>
      </c>
      <c r="G396" s="40">
        <f t="shared" si="39"/>
        <v>146939.08179999999</v>
      </c>
      <c r="H396" s="231">
        <f t="shared" si="40"/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38"/>
        <v>-18125.222999999994</v>
      </c>
      <c r="G397" s="40">
        <f t="shared" si="39"/>
        <v>152910.723</v>
      </c>
      <c r="H397" s="231">
        <f t="shared" si="40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38"/>
        <v>-17204.112599999997</v>
      </c>
      <c r="G398" s="40">
        <f t="shared" si="39"/>
        <v>152812.03260000001</v>
      </c>
      <c r="H398" s="231">
        <f t="shared" si="40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si="38"/>
        <v>-21007.348200000015</v>
      </c>
      <c r="G399" s="40">
        <f t="shared" si="39"/>
        <v>152777.3082</v>
      </c>
      <c r="H399" s="231">
        <f t="shared" si="40"/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si="38"/>
        <v>-23836.109799999987</v>
      </c>
      <c r="G400" s="40">
        <f t="shared" si="39"/>
        <v>154748.68979999999</v>
      </c>
      <c r="H400" s="231">
        <f t="shared" si="40"/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38"/>
        <v>-28747.721799999992</v>
      </c>
      <c r="G401" s="40">
        <f t="shared" si="39"/>
        <v>157458.96179999999</v>
      </c>
      <c r="H401" s="231">
        <f t="shared" si="40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si="38"/>
        <v>-26852.387599999998</v>
      </c>
      <c r="G402" s="40">
        <f t="shared" si="39"/>
        <v>154703.22759999998</v>
      </c>
      <c r="H402" s="231">
        <f t="shared" si="40"/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38"/>
        <v>-32892.451199999996</v>
      </c>
      <c r="G403" s="40">
        <f t="shared" si="39"/>
        <v>157338.5912</v>
      </c>
      <c r="H403" s="231">
        <f t="shared" si="40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si="38"/>
        <v>-28045.401999999998</v>
      </c>
      <c r="G404" s="40">
        <f t="shared" si="39"/>
        <v>157325.32200000001</v>
      </c>
      <c r="H404" s="232">
        <f t="shared" si="40"/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38"/>
        <v>-28056.67200000001</v>
      </c>
      <c r="G405" s="40">
        <f t="shared" si="39"/>
        <v>154608.592</v>
      </c>
      <c r="H405" s="232">
        <f t="shared" si="40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38"/>
        <v>-34756.773799999995</v>
      </c>
      <c r="G406" s="40">
        <f t="shared" si="39"/>
        <v>157212.5338</v>
      </c>
      <c r="H406" s="232">
        <f t="shared" si="40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38"/>
        <v>-34901.771399999991</v>
      </c>
      <c r="G407" s="40">
        <f t="shared" si="39"/>
        <v>159747.97140000001</v>
      </c>
      <c r="H407" s="232">
        <f t="shared" si="40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41">C408*(E408-D408)</f>
        <v>-36344.291399999995</v>
      </c>
      <c r="G408" s="40">
        <f t="shared" ref="G408:G423" si="42">IF(C408=0, 0,D408*C408)</f>
        <v>166350.4914</v>
      </c>
      <c r="H408" s="232">
        <f t="shared" ref="H408:H423" si="43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41"/>
        <v>-29806.304399999986</v>
      </c>
      <c r="G409" s="40">
        <f t="shared" si="42"/>
        <v>159588.28439999997</v>
      </c>
      <c r="H409" s="232">
        <f t="shared" si="43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41"/>
        <v>-27362.67760000001</v>
      </c>
      <c r="G410" s="40">
        <f t="shared" si="42"/>
        <v>154100.15760000001</v>
      </c>
      <c r="H410" s="232">
        <f t="shared" si="43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41"/>
        <v>-25413.691800000004</v>
      </c>
      <c r="G411" s="40">
        <f t="shared" si="42"/>
        <v>152157.7518</v>
      </c>
      <c r="H411" s="231">
        <f t="shared" si="43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41"/>
        <v>-18660.303400000012</v>
      </c>
      <c r="G412" s="40">
        <f t="shared" si="42"/>
        <v>145445.88340000002</v>
      </c>
      <c r="H412" s="231">
        <f t="shared" si="43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41"/>
        <v>-16029.133799999994</v>
      </c>
      <c r="G413" s="40">
        <f t="shared" si="42"/>
        <v>145331.33379999999</v>
      </c>
      <c r="H413" s="231">
        <f t="shared" si="43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41"/>
        <v>-13680.976200000003</v>
      </c>
      <c r="G414" s="40">
        <f t="shared" si="42"/>
        <v>137741.23620000001</v>
      </c>
      <c r="H414" s="231">
        <f t="shared" si="43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41"/>
        <v>-9402.4621999999927</v>
      </c>
      <c r="G415" s="40">
        <f t="shared" si="42"/>
        <v>122097.06219999999</v>
      </c>
      <c r="H415" s="231">
        <f t="shared" si="43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41"/>
        <v>-2780.8000000000065</v>
      </c>
      <c r="G416" s="40">
        <f t="shared" si="42"/>
        <v>94520.8</v>
      </c>
      <c r="H416" s="231">
        <f t="shared" si="43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41"/>
        <v>-2111.0000000000005</v>
      </c>
      <c r="G417" s="40">
        <f t="shared" si="42"/>
        <v>86111</v>
      </c>
      <c r="H417" s="231">
        <f t="shared" si="43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41"/>
        <v>-7950.599999999994</v>
      </c>
      <c r="G418" s="40">
        <f t="shared" si="42"/>
        <v>101790.59999999999</v>
      </c>
      <c r="H418" s="231">
        <f t="shared" si="43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41"/>
        <v>-7870.8499999999922</v>
      </c>
      <c r="G419" s="40">
        <f t="shared" si="42"/>
        <v>109530.84999999999</v>
      </c>
      <c r="H419" s="231">
        <f t="shared" si="43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41"/>
        <v>-2961.0000000000055</v>
      </c>
      <c r="G420" s="40">
        <f t="shared" si="42"/>
        <v>101541</v>
      </c>
      <c r="H420" s="231">
        <f t="shared" si="43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41"/>
        <v>-3051.400000000001</v>
      </c>
      <c r="G421" s="40">
        <f t="shared" si="42"/>
        <v>93416.4</v>
      </c>
      <c r="H421" s="231">
        <f t="shared" si="43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41"/>
        <v>-3026.4999999999986</v>
      </c>
      <c r="G422" s="40">
        <f t="shared" si="42"/>
        <v>85176.5</v>
      </c>
      <c r="H422" s="231">
        <f t="shared" si="43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41"/>
        <v>-4876.1226000000042</v>
      </c>
      <c r="G423" s="40">
        <f t="shared" si="42"/>
        <v>88034.802599999995</v>
      </c>
      <c r="H423" s="231">
        <f t="shared" si="43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>C424*(E424-D424)</f>
        <v>-5135.0225999999902</v>
      </c>
      <c r="G424" s="40">
        <f>IF(C424=0, 0,D424*C424)</f>
        <v>88034.802599999995</v>
      </c>
      <c r="H424" s="231">
        <f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>C425*(E425-D425)</f>
        <v>-5410.6924000000108</v>
      </c>
      <c r="G425" s="40">
        <f>IF(C425=0, 0,D425*C425)</f>
        <v>103949.79240000001</v>
      </c>
      <c r="H425" s="231">
        <f>IF(C425=0, D425, (E425-D425)/D425)</f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44">C426*(E426-D426)</f>
        <v>-5163.5724000000046</v>
      </c>
      <c r="G426" s="40">
        <f t="shared" ref="G426:G431" si="45">IF(C426=0, 0,D426*C426)</f>
        <v>103949.79240000001</v>
      </c>
      <c r="H426" s="231">
        <f t="shared" ref="H426:H431" si="46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44"/>
        <v>-7946.8199999999852</v>
      </c>
      <c r="G427" s="40">
        <f t="shared" si="45"/>
        <v>111789.71999999999</v>
      </c>
      <c r="H427" s="232">
        <f t="shared" si="46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44"/>
        <v>-7946.7637999999934</v>
      </c>
      <c r="G428" s="40">
        <f t="shared" si="45"/>
        <v>119564.66379999999</v>
      </c>
      <c r="H428" s="231">
        <f t="shared" si="46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44"/>
        <v>-11864.04560000001</v>
      </c>
      <c r="G429" s="40">
        <f t="shared" si="45"/>
        <v>127187.60560000001</v>
      </c>
      <c r="H429" s="231">
        <f t="shared" si="46"/>
        <v>-9.3279887957887692E-2</v>
      </c>
      <c r="I429" s="40" t="s">
        <v>273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44"/>
        <v>-11894.083199999997</v>
      </c>
      <c r="G430" s="40">
        <f t="shared" si="45"/>
        <v>134727.64319999999</v>
      </c>
      <c r="H430" s="231">
        <f t="shared" si="46"/>
        <v>-8.8282426067110162E-2</v>
      </c>
      <c r="I430" s="40" t="s">
        <v>274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44"/>
        <v>-7970.5317999999861</v>
      </c>
      <c r="G431" s="40">
        <f t="shared" si="45"/>
        <v>126902.75179999998</v>
      </c>
      <c r="H431" s="231">
        <f t="shared" si="46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>C432*(E432-D432)</f>
        <v>-6818.8317999999836</v>
      </c>
      <c r="G432" s="40">
        <f>IF(C432=0, 0,D432*C432)</f>
        <v>126902.75179999998</v>
      </c>
      <c r="H432" s="231">
        <f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>C433*(E433-D433)</f>
        <v>1396.8387999999832</v>
      </c>
      <c r="G433" s="40">
        <f>IF(C433=0, 0,D433*C433)</f>
        <v>118762.8812</v>
      </c>
      <c r="H433" s="231">
        <f>IF(C433=0, D433, (E433-D433)/D433)</f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>C434*(E434-D434)</f>
        <v>1387.0205999999941</v>
      </c>
      <c r="G434" s="40">
        <f>IF(C434=0, 0,D434*C434)</f>
        <v>110402.6994</v>
      </c>
      <c r="H434" s="231">
        <f>IF(C434=0, D434, (E434-D434)/D434)</f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>C435*(E435-D435)</f>
        <v>1393.2230879999981</v>
      </c>
      <c r="G435" s="40">
        <f>IF(C435=0, 0,D435*C435)</f>
        <v>106713.69691199998</v>
      </c>
      <c r="H435" s="231">
        <f>IF(C435=0, D435, (E435-D435)/D435)</f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>C436*(E436-D436)</f>
        <v>-5799.4363879999955</v>
      </c>
      <c r="G436" s="40">
        <f>IF(C436=0, 0,D436*C436)</f>
        <v>118278.696388</v>
      </c>
      <c r="H436" s="231">
        <f>IF(C436=0, D436, (E436-D436)/D436)</f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47">C437*(E437-D437)</f>
        <v>-5839.4414759999936</v>
      </c>
      <c r="G437" s="40">
        <f t="shared" ref="G437:G443" si="48">IF(C437=0, 0,D437*C437)</f>
        <v>126153.70147599999</v>
      </c>
      <c r="H437" s="231">
        <f t="shared" ref="H437:H443" si="4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47"/>
        <v>-7235.2097400000011</v>
      </c>
      <c r="G438" s="40">
        <f t="shared" si="48"/>
        <v>126013.86974000001</v>
      </c>
      <c r="H438" s="231">
        <f t="shared" si="4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47"/>
        <v>-6801.3106039999893</v>
      </c>
      <c r="G439" s="40">
        <f t="shared" si="48"/>
        <v>125579.970604</v>
      </c>
      <c r="H439" s="231">
        <f t="shared" si="49"/>
        <v>-5.4159198885680847E-2</v>
      </c>
      <c r="I439" s="40" t="s">
        <v>289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47"/>
        <v>-15816.44348</v>
      </c>
      <c r="G440" s="40">
        <f t="shared" si="48"/>
        <v>134522.96348000001</v>
      </c>
      <c r="H440" s="232">
        <f t="shared" si="4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47"/>
        <v>-15980.450220000002</v>
      </c>
      <c r="G441" s="40">
        <f t="shared" si="48"/>
        <v>140422.97021999999</v>
      </c>
      <c r="H441" s="232">
        <f t="shared" si="4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47"/>
        <v>-16022.453030000013</v>
      </c>
      <c r="G442" s="40">
        <f t="shared" si="48"/>
        <v>144766.97303000002</v>
      </c>
      <c r="H442" s="232">
        <f t="shared" si="4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47"/>
        <v>-15995.457559999995</v>
      </c>
      <c r="G443" s="40">
        <f t="shared" si="48"/>
        <v>149041.97756</v>
      </c>
      <c r="H443" s="232">
        <f t="shared" si="49"/>
        <v>-0.10732182853357998</v>
      </c>
      <c r="I443" s="40" t="s">
        <v>290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51" si="50">C444*(E444-D444)</f>
        <v>-19058.277097999995</v>
      </c>
      <c r="G444" s="40">
        <f t="shared" ref="G444:G451" si="51">IF(C444=0, 0,D444*C444)</f>
        <v>151845.05709799999</v>
      </c>
      <c r="H444" s="232">
        <f t="shared" ref="H444:H451" si="5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50"/>
        <v>-16640.780505999985</v>
      </c>
      <c r="G445" s="40">
        <f t="shared" si="51"/>
        <v>151797.06050599998</v>
      </c>
      <c r="H445" s="232">
        <f t="shared" si="5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si="50"/>
        <v>-16830.340505999982</v>
      </c>
      <c r="G446" s="40">
        <f t="shared" si="51"/>
        <v>151797.06050599998</v>
      </c>
      <c r="H446" s="232">
        <f t="shared" si="52"/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50"/>
        <v>-18246.039857999996</v>
      </c>
      <c r="G447" s="40">
        <f t="shared" si="51"/>
        <v>154609.05985799999</v>
      </c>
      <c r="H447" s="231">
        <f t="shared" si="52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50"/>
        <v>-20423.199632000014</v>
      </c>
      <c r="G448" s="40">
        <f t="shared" si="51"/>
        <v>157431.05963200002</v>
      </c>
      <c r="H448" s="231">
        <f t="shared" si="52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50"/>
        <v>-20451.260000000017</v>
      </c>
      <c r="G449" s="40">
        <f t="shared" si="51"/>
        <v>159151.26</v>
      </c>
      <c r="H449" s="231">
        <f t="shared" si="52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si="50"/>
        <v>-12770.498441999989</v>
      </c>
      <c r="G450" s="40">
        <f t="shared" si="51"/>
        <v>154553.19844199999</v>
      </c>
      <c r="H450" s="231">
        <f t="shared" si="52"/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50"/>
        <v>-12774.627693999981</v>
      </c>
      <c r="G451" s="40">
        <f t="shared" si="51"/>
        <v>148697.32769399998</v>
      </c>
      <c r="H451" s="231">
        <f t="shared" si="52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53">C452*(E452-D452)</f>
        <v>-10733.467693999992</v>
      </c>
      <c r="G452" s="40">
        <f t="shared" ref="G452:G463" si="54">IF(C452=0, 0,D452*C452)</f>
        <v>148697.32769399998</v>
      </c>
      <c r="H452" s="231">
        <f t="shared" ref="H452:H463" si="55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53"/>
        <v>-14237.112315999999</v>
      </c>
      <c r="G453" s="40">
        <f t="shared" si="54"/>
        <v>151573.33231600001</v>
      </c>
      <c r="H453" s="231">
        <f t="shared" si="55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53"/>
        <v>-14933.404899999989</v>
      </c>
      <c r="G454" s="40">
        <f t="shared" si="54"/>
        <v>148629.38489999998</v>
      </c>
      <c r="H454" s="231">
        <f t="shared" si="55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53"/>
        <v>-14951.241703999996</v>
      </c>
      <c r="G455" s="40">
        <f t="shared" si="54"/>
        <v>151529.221704</v>
      </c>
      <c r="H455" s="231">
        <f t="shared" si="55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53"/>
        <v>-14945.406348000004</v>
      </c>
      <c r="G456" s="40">
        <f t="shared" si="54"/>
        <v>154405.386348</v>
      </c>
      <c r="H456" s="231">
        <f t="shared" si="55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53"/>
        <v>-18303.73</v>
      </c>
      <c r="G457" s="40">
        <f t="shared" si="54"/>
        <v>158903.73000000001</v>
      </c>
      <c r="H457" s="231">
        <f t="shared" si="55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53"/>
        <v>-7311.0640000000021</v>
      </c>
      <c r="G458" s="40">
        <f t="shared" si="54"/>
        <v>148151.10399999999</v>
      </c>
      <c r="H458" s="231">
        <f t="shared" si="55"/>
        <v>-4.9348697394789594E-2</v>
      </c>
      <c r="I458" s="40" t="s">
        <v>303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53"/>
        <v>-7285.3417480000098</v>
      </c>
      <c r="G459" s="40">
        <f t="shared" si="54"/>
        <v>143571.38174800001</v>
      </c>
      <c r="H459" s="231">
        <f t="shared" si="55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53"/>
        <v>-1007.5158000000105</v>
      </c>
      <c r="G460" s="40">
        <f t="shared" si="54"/>
        <v>138987.71580000001</v>
      </c>
      <c r="H460" s="231">
        <f t="shared" si="55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53"/>
        <v>-1091.5898499999998</v>
      </c>
      <c r="G461" s="40">
        <f t="shared" si="54"/>
        <v>127941.78985</v>
      </c>
      <c r="H461" s="231">
        <f t="shared" si="55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53"/>
        <v>-1074.5375999999919</v>
      </c>
      <c r="G462" s="40">
        <f t="shared" si="54"/>
        <v>124522.1376</v>
      </c>
      <c r="H462" s="231">
        <f t="shared" si="55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53"/>
        <v>-975.11200799999187</v>
      </c>
      <c r="G463" s="40">
        <f t="shared" si="54"/>
        <v>131005.31200799999</v>
      </c>
      <c r="H463" s="231">
        <f t="shared" si="55"/>
        <v>-7.4433012910228059E-3</v>
      </c>
      <c r="I463" s="40" t="s">
        <v>304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>C464*(E464-D464)</f>
        <v>-1711.1320079999907</v>
      </c>
      <c r="G464" s="40">
        <f>IF(C464=0, 0,D464*C464)</f>
        <v>131005.31200799999</v>
      </c>
      <c r="H464" s="231">
        <f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56">C465*(E465-D465)</f>
        <v>-320.8720079999913</v>
      </c>
      <c r="G465" s="40">
        <f t="shared" ref="G465:G474" si="57">IF(C465=0, 0,D465*C465)</f>
        <v>131005.31200799999</v>
      </c>
      <c r="H465" s="231">
        <f t="shared" ref="H465:H474" si="58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56"/>
        <v>-3298.169357999996</v>
      </c>
      <c r="G466" s="40">
        <f t="shared" si="57"/>
        <v>138935.309358</v>
      </c>
      <c r="H466" s="231">
        <f t="shared" si="58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56"/>
        <v>-3293.1673579999938</v>
      </c>
      <c r="G467" s="40">
        <f t="shared" si="57"/>
        <v>146745.30735799999</v>
      </c>
      <c r="H467" s="231">
        <f t="shared" si="58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56"/>
        <v>1163.524950000012</v>
      </c>
      <c r="G468" s="40">
        <f t="shared" si="57"/>
        <v>130665.83504999999</v>
      </c>
      <c r="H468" s="231">
        <f t="shared" si="58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56"/>
        <v>1293.5203380000021</v>
      </c>
      <c r="G469" s="40">
        <f t="shared" si="57"/>
        <v>122475.839662</v>
      </c>
      <c r="H469" s="231">
        <f t="shared" si="58"/>
        <v>1.0561432700275958E-2</v>
      </c>
      <c r="I469" s="40" t="s">
        <v>308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56"/>
        <v>1201.2174379999781</v>
      </c>
      <c r="G470" s="40">
        <f t="shared" si="57"/>
        <v>138341.022562</v>
      </c>
      <c r="H470" s="231">
        <f t="shared" si="58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56"/>
        <v>-3368.3391059999908</v>
      </c>
      <c r="G471" s="40">
        <f t="shared" si="57"/>
        <v>143066.01910599999</v>
      </c>
      <c r="H471" s="231">
        <f t="shared" si="58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56"/>
        <v>-3374.3343760000034</v>
      </c>
      <c r="G472" s="40">
        <f t="shared" si="57"/>
        <v>147740.01437600001</v>
      </c>
      <c r="H472" s="231">
        <f t="shared" si="58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56"/>
        <v>-1890.1133999999961</v>
      </c>
      <c r="G473" s="40">
        <f t="shared" si="57"/>
        <v>154028.27340000001</v>
      </c>
      <c r="H473" s="231">
        <f t="shared" si="58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56"/>
        <v>-17012.580000000009</v>
      </c>
      <c r="G474" s="40">
        <f t="shared" si="57"/>
        <v>159012.58000000002</v>
      </c>
      <c r="H474" s="231">
        <f t="shared" si="58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>C475*(E475-D475)</f>
        <v>-12012.580000000011</v>
      </c>
      <c r="G475" s="40">
        <f>IF(C475=0, 0,D475*C475)</f>
        <v>159012.58000000002</v>
      </c>
      <c r="H475" s="232">
        <f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>C476*(E476-D476)</f>
        <v>-17240.080000000002</v>
      </c>
      <c r="G476" s="40">
        <f>IF(C476=0, 0,D476*C476)</f>
        <v>173220.08</v>
      </c>
      <c r="H476" s="232">
        <f>IF(C476=0, D476, (E476-D476)/D476)</f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59">C478*(E478-D478)</f>
        <v>-19935.600000000009</v>
      </c>
      <c r="G478" s="40">
        <f t="shared" ref="G478:G485" si="60">IF(C478=0, 0,D478*C478)</f>
        <v>187335.6</v>
      </c>
      <c r="H478" s="232">
        <f t="shared" ref="H478:H485" si="61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59"/>
        <v>-19900.075000000015</v>
      </c>
      <c r="G479" s="40">
        <f t="shared" si="60"/>
        <v>194275.07500000001</v>
      </c>
      <c r="H479" s="232">
        <f t="shared" si="61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59"/>
        <v>-22705.387499999997</v>
      </c>
      <c r="G480" s="40">
        <f t="shared" si="60"/>
        <v>194205.38750000001</v>
      </c>
      <c r="H480" s="232">
        <f t="shared" si="61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59"/>
        <v>-29391.250000000004</v>
      </c>
      <c r="G481" s="40">
        <f t="shared" si="60"/>
        <v>194141.25</v>
      </c>
      <c r="H481" s="232">
        <f t="shared" si="61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59"/>
        <v>-34359.325000000004</v>
      </c>
      <c r="G482" s="40">
        <f t="shared" si="60"/>
        <v>194109.32500000001</v>
      </c>
      <c r="H482" s="231">
        <f t="shared" si="61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59"/>
        <v>-16630.000000000004</v>
      </c>
      <c r="G483" s="40">
        <f t="shared" si="60"/>
        <v>158130</v>
      </c>
      <c r="H483" s="231">
        <f t="shared" si="61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59"/>
        <v>-21229.999999999996</v>
      </c>
      <c r="G484" s="40">
        <f t="shared" si="60"/>
        <v>171820</v>
      </c>
      <c r="H484" s="231">
        <f t="shared" si="61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59"/>
        <v>6109.9988400000047</v>
      </c>
      <c r="G485" s="40">
        <f t="shared" si="60"/>
        <v>118887.84116000001</v>
      </c>
      <c r="H485" s="231">
        <f t="shared" si="61"/>
        <v>5.1392966516879801E-2</v>
      </c>
      <c r="I485" s="40" t="s">
        <v>322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:F503" si="62">C486*(E486-D486)</f>
        <v>822.70680000000016</v>
      </c>
      <c r="G486" s="40">
        <f t="shared" ref="G486:G503" si="63">IF(C486=0, 0,D486*C486)</f>
        <v>126917.6532</v>
      </c>
      <c r="H486" s="231">
        <f t="shared" ref="H486:H503" si="64">IF(C486=0, D486, (E486-D486)/D486)</f>
        <v>6.4822093637640649E-3</v>
      </c>
      <c r="I486" s="40" t="s">
        <v>328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si="62"/>
        <v>83.308799999990825</v>
      </c>
      <c r="G487" s="40">
        <f t="shared" si="63"/>
        <v>134772.8112</v>
      </c>
      <c r="H487" s="231">
        <f t="shared" si="64"/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62"/>
        <v>-4985.4834000000074</v>
      </c>
      <c r="G488" s="40">
        <f t="shared" si="63"/>
        <v>139206.5834</v>
      </c>
      <c r="H488" s="231">
        <f t="shared" si="64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62"/>
        <v>18978.923399999992</v>
      </c>
      <c r="G489" s="40">
        <f t="shared" si="63"/>
        <v>74535.756600000008</v>
      </c>
      <c r="H489" s="231">
        <f t="shared" si="64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62"/>
        <v>18638.087600000006</v>
      </c>
      <c r="G490" s="40">
        <f t="shared" si="63"/>
        <v>65051.332399999999</v>
      </c>
      <c r="H490" s="231">
        <f t="shared" si="64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62"/>
        <v>18627.5</v>
      </c>
      <c r="G491" s="40">
        <f t="shared" si="63"/>
        <v>70822.5</v>
      </c>
      <c r="H491" s="231">
        <f t="shared" si="64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si="62"/>
        <v>20177.499999999996</v>
      </c>
      <c r="G492" s="40">
        <f t="shared" si="63"/>
        <v>70822.5</v>
      </c>
      <c r="H492" s="231">
        <f t="shared" si="64"/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62"/>
        <v>21382.430000000011</v>
      </c>
      <c r="G493" s="40">
        <f t="shared" si="63"/>
        <v>70717.569999999992</v>
      </c>
      <c r="H493" s="231">
        <f t="shared" si="64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62"/>
        <v>20612.23</v>
      </c>
      <c r="G494" s="40">
        <f t="shared" si="63"/>
        <v>70637.77</v>
      </c>
      <c r="H494" s="231">
        <f t="shared" si="64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62"/>
        <v>22311.999999999993</v>
      </c>
      <c r="G495" s="40">
        <f t="shared" si="63"/>
        <v>70138</v>
      </c>
      <c r="H495" s="231">
        <f t="shared" si="64"/>
        <v>0.3181157147338104</v>
      </c>
      <c r="I495" s="40" t="s">
        <v>188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62"/>
        <v>20873</v>
      </c>
      <c r="G496" s="40">
        <f t="shared" si="63"/>
        <v>70127</v>
      </c>
      <c r="H496" s="231">
        <f t="shared" si="64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si="62"/>
        <v>20073</v>
      </c>
      <c r="G497" s="40">
        <f t="shared" si="63"/>
        <v>70127</v>
      </c>
      <c r="H497" s="231">
        <f t="shared" si="64"/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62"/>
        <v>17654.651999999998</v>
      </c>
      <c r="G498" s="40">
        <f t="shared" si="63"/>
        <v>87765.347999999998</v>
      </c>
      <c r="H498" s="232">
        <f t="shared" si="64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si="62"/>
        <v>16484.261999999992</v>
      </c>
      <c r="G499" s="40">
        <f t="shared" si="63"/>
        <v>87375.737999999998</v>
      </c>
      <c r="H499" s="232">
        <f t="shared" si="64"/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62"/>
        <v>20939.061000000002</v>
      </c>
      <c r="G500" s="40">
        <f t="shared" si="63"/>
        <v>78335.938999999998</v>
      </c>
      <c r="H500" s="232">
        <f t="shared" si="64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62"/>
        <v>20604.060000000005</v>
      </c>
      <c r="G501" s="40">
        <f t="shared" si="63"/>
        <v>87275.94</v>
      </c>
      <c r="H501" s="232">
        <f t="shared" si="64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si="62"/>
        <v>17593.872000000007</v>
      </c>
      <c r="G502" s="40">
        <f t="shared" si="63"/>
        <v>87166.127999999997</v>
      </c>
      <c r="H502" s="232">
        <f t="shared" si="64"/>
        <v>0.20184299112150547</v>
      </c>
      <c r="I502" s="40"/>
    </row>
    <row r="503" spans="1:10" x14ac:dyDescent="0.25">
      <c r="A503" s="235" t="s">
        <v>383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si="62"/>
        <v>16453.871999999999</v>
      </c>
      <c r="G503" s="40">
        <f t="shared" si="63"/>
        <v>87166.127999999997</v>
      </c>
      <c r="H503" s="232">
        <f t="shared" si="64"/>
        <v>0.1887645164185795</v>
      </c>
      <c r="I503" s="40"/>
    </row>
    <row r="504" spans="1:10" x14ac:dyDescent="0.25">
      <c r="A504" t="s">
        <v>383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8" si="65">C504*(E504-D504)</f>
        <v>19333.872000000003</v>
      </c>
      <c r="G504" s="40">
        <f t="shared" ref="G504:G518" si="66">IF(C504=0, 0,D504*C504)</f>
        <v>87166.127999999997</v>
      </c>
      <c r="H504" s="232">
        <f t="shared" ref="H504:H518" si="67">IF(C504=0, D504, (E504-D504)/D504)</f>
        <v>0.22180487356281334</v>
      </c>
      <c r="I504" s="40"/>
    </row>
    <row r="505" spans="1:10" x14ac:dyDescent="0.25">
      <c r="A505" t="s">
        <v>422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65"/>
        <v>19450.98</v>
      </c>
      <c r="G505" s="40">
        <f t="shared" si="66"/>
        <v>87049.02</v>
      </c>
      <c r="H505" s="232">
        <f t="shared" si="67"/>
        <v>0.22344858104088938</v>
      </c>
      <c r="I505" s="40"/>
    </row>
    <row r="506" spans="1:10" x14ac:dyDescent="0.25">
      <c r="A506" t="s">
        <v>426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65"/>
        <v>17423.978999999996</v>
      </c>
      <c r="G506" s="40">
        <f t="shared" si="66"/>
        <v>88777.021000000008</v>
      </c>
      <c r="H506" s="232">
        <f t="shared" si="67"/>
        <v>0.19626676817641803</v>
      </c>
      <c r="I506" s="40"/>
    </row>
    <row r="507" spans="1:10" x14ac:dyDescent="0.25">
      <c r="A507" t="s">
        <v>439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65"/>
        <v>11978.979600000011</v>
      </c>
      <c r="G507" s="40">
        <f t="shared" si="66"/>
        <v>102078.02039999999</v>
      </c>
      <c r="H507" s="232">
        <f t="shared" si="67"/>
        <v>0.11735121383682331</v>
      </c>
      <c r="I507" s="40"/>
    </row>
    <row r="508" spans="1:10" x14ac:dyDescent="0.25">
      <c r="A508" t="s">
        <v>441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65"/>
        <v>13568.870699999996</v>
      </c>
      <c r="G508" s="40">
        <f t="shared" si="66"/>
        <v>102006.1293</v>
      </c>
      <c r="H508" s="232">
        <f t="shared" si="6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65"/>
        <v>12886.949999999995</v>
      </c>
      <c r="G509" s="40">
        <f t="shared" si="66"/>
        <v>86653.05</v>
      </c>
      <c r="H509" s="232">
        <f t="shared" si="6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65"/>
        <v>13051.947999999999</v>
      </c>
      <c r="G510" s="40">
        <f t="shared" si="66"/>
        <v>103078.052</v>
      </c>
      <c r="H510" s="232">
        <f t="shared" si="6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65"/>
        <v>13089.952800000001</v>
      </c>
      <c r="G511" s="40">
        <f t="shared" si="66"/>
        <v>106358.0472</v>
      </c>
      <c r="H511" s="232">
        <f t="shared" si="67"/>
        <v>0.12307439958337259</v>
      </c>
      <c r="I511" s="40"/>
    </row>
    <row r="512" spans="1:10" x14ac:dyDescent="0.25">
      <c r="A512" t="s">
        <v>447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65"/>
        <v>13075.699000000004</v>
      </c>
      <c r="G512" s="40">
        <f t="shared" si="66"/>
        <v>94759.300999999992</v>
      </c>
      <c r="H512" s="232">
        <f t="shared" si="67"/>
        <v>0.13798855481215511</v>
      </c>
      <c r="I512" s="40"/>
    </row>
    <row r="513" spans="1:9" x14ac:dyDescent="0.25">
      <c r="A513" t="s">
        <v>451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65"/>
        <v>13867.271999999995</v>
      </c>
      <c r="G513" s="40">
        <f>IF(C513=0, 0,D513*C513)</f>
        <v>86212.728000000003</v>
      </c>
      <c r="H513" s="232">
        <f t="shared" si="67"/>
        <v>0.16084947456946261</v>
      </c>
      <c r="I513" s="40"/>
    </row>
    <row r="514" spans="1:9" x14ac:dyDescent="0.25">
      <c r="A514" t="s">
        <v>461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65"/>
        <v>17083.611900000004</v>
      </c>
      <c r="G514" s="40">
        <f t="shared" si="66"/>
        <v>74235.388099999996</v>
      </c>
      <c r="H514" s="232">
        <f t="shared" si="67"/>
        <v>0.2301276027140485</v>
      </c>
      <c r="I514" s="40"/>
    </row>
    <row r="515" spans="1:9" x14ac:dyDescent="0.25">
      <c r="A515" t="s">
        <v>476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65"/>
        <v>13252.614000000001</v>
      </c>
      <c r="G515" s="40">
        <f t="shared" si="66"/>
        <v>85867.385999999999</v>
      </c>
      <c r="H515" s="232">
        <f t="shared" si="67"/>
        <v>0.15433815581622576</v>
      </c>
      <c r="I515" s="40"/>
    </row>
    <row r="516" spans="1:9" x14ac:dyDescent="0.25">
      <c r="A516" t="s">
        <v>481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65"/>
        <v>10351.611600000004</v>
      </c>
      <c r="G516" s="40">
        <f t="shared" si="66"/>
        <v>95446.388400000011</v>
      </c>
      <c r="H516" s="232">
        <f t="shared" si="67"/>
        <v>0.10845472283998965</v>
      </c>
      <c r="I516" s="40"/>
    </row>
    <row r="517" spans="1:9" x14ac:dyDescent="0.25">
      <c r="A517" t="s">
        <v>521</v>
      </c>
      <c r="B517" s="157">
        <v>42781</v>
      </c>
      <c r="C517" s="10">
        <v>5700</v>
      </c>
      <c r="D517" s="242">
        <v>14.140828000000001</v>
      </c>
      <c r="E517" s="40">
        <v>16.3</v>
      </c>
      <c r="F517" s="236">
        <f t="shared" si="65"/>
        <v>12307.2804</v>
      </c>
      <c r="G517" s="40">
        <f t="shared" si="66"/>
        <v>80602.719600000011</v>
      </c>
      <c r="H517" s="232">
        <f t="shared" si="67"/>
        <v>0.1526906345229572</v>
      </c>
      <c r="I517" s="40"/>
    </row>
    <row r="518" spans="1:9" x14ac:dyDescent="0.25">
      <c r="A518" t="s">
        <v>523</v>
      </c>
      <c r="B518" s="157">
        <v>42782</v>
      </c>
      <c r="C518" s="10">
        <v>5700</v>
      </c>
      <c r="D518" s="242">
        <v>14.103</v>
      </c>
      <c r="E518" s="40">
        <v>16.170000000000002</v>
      </c>
      <c r="F518" s="236">
        <f t="shared" si="65"/>
        <v>11781.900000000011</v>
      </c>
      <c r="G518" s="40">
        <f t="shared" si="66"/>
        <v>80387.100000000006</v>
      </c>
      <c r="H518" s="232">
        <f t="shared" si="67"/>
        <v>0.14656456073175933</v>
      </c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74:F292 H274:H292 H427 F427 H498:H522 F498:F522">
    <cfRule type="expression" dxfId="853" priority="88">
      <formula>F274&gt;0</formula>
    </cfRule>
    <cfRule type="expression" dxfId="852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51" priority="81">
      <formula>F267&gt;0</formula>
    </cfRule>
    <cfRule type="expression" dxfId="850" priority="82">
      <formula>F267&lt;0</formula>
    </cfRule>
  </conditionalFormatting>
  <conditionalFormatting sqref="H267:H273">
    <cfRule type="expression" dxfId="849" priority="77">
      <formula>H267&gt;0</formula>
    </cfRule>
    <cfRule type="expression" dxfId="848" priority="78">
      <formula>H267&lt;0</formula>
    </cfRule>
  </conditionalFormatting>
  <conditionalFormatting sqref="Q8">
    <cfRule type="expression" dxfId="847" priority="63">
      <formula>Q8&gt;0</formula>
    </cfRule>
    <cfRule type="expression" dxfId="846" priority="64">
      <formula>Q8&lt;0</formula>
    </cfRule>
  </conditionalFormatting>
  <conditionalFormatting sqref="Q7">
    <cfRule type="expression" dxfId="845" priority="65">
      <formula>Q7&gt;0</formula>
    </cfRule>
    <cfRule type="expression" dxfId="844" priority="66">
      <formula>Q7&lt;0</formula>
    </cfRule>
  </conditionalFormatting>
  <conditionalFormatting sqref="F375:F381">
    <cfRule type="expression" dxfId="843" priority="37">
      <formula>F375&gt;0</formula>
    </cfRule>
    <cfRule type="expression" dxfId="842" priority="38">
      <formula>F375&lt;0</formula>
    </cfRule>
  </conditionalFormatting>
  <conditionalFormatting sqref="F300:F318 H300:H318">
    <cfRule type="expression" dxfId="841" priority="59">
      <formula>F300&gt;0</formula>
    </cfRule>
    <cfRule type="expression" dxfId="840" priority="60">
      <formula>F300&lt;0</formula>
    </cfRule>
  </conditionalFormatting>
  <conditionalFormatting sqref="F293:F299">
    <cfRule type="expression" dxfId="839" priority="57">
      <formula>F293&gt;0</formula>
    </cfRule>
    <cfRule type="expression" dxfId="838" priority="58">
      <formula>F293&lt;0</formula>
    </cfRule>
  </conditionalFormatting>
  <conditionalFormatting sqref="H293:H299">
    <cfRule type="expression" dxfId="837" priority="55">
      <formula>H293&gt;0</formula>
    </cfRule>
    <cfRule type="expression" dxfId="836" priority="56">
      <formula>H293&lt;0</formula>
    </cfRule>
  </conditionalFormatting>
  <conditionalFormatting sqref="F326:F344 H326:H344">
    <cfRule type="expression" dxfId="835" priority="53">
      <formula>F326&gt;0</formula>
    </cfRule>
    <cfRule type="expression" dxfId="834" priority="54">
      <formula>F326&lt;0</formula>
    </cfRule>
  </conditionalFormatting>
  <conditionalFormatting sqref="F319:F325">
    <cfRule type="expression" dxfId="833" priority="51">
      <formula>F319&gt;0</formula>
    </cfRule>
    <cfRule type="expression" dxfId="832" priority="52">
      <formula>F319&lt;0</formula>
    </cfRule>
  </conditionalFormatting>
  <conditionalFormatting sqref="H319:H325">
    <cfRule type="expression" dxfId="831" priority="49">
      <formula>H319&gt;0</formula>
    </cfRule>
    <cfRule type="expression" dxfId="830" priority="50">
      <formula>H319&lt;0</formula>
    </cfRule>
  </conditionalFormatting>
  <conditionalFormatting sqref="F352:F369 H352:H369">
    <cfRule type="expression" dxfId="829" priority="47">
      <formula>F352&gt;0</formula>
    </cfRule>
    <cfRule type="expression" dxfId="828" priority="48">
      <formula>F352&lt;0</formula>
    </cfRule>
  </conditionalFormatting>
  <conditionalFormatting sqref="F345:F351">
    <cfRule type="expression" dxfId="827" priority="45">
      <formula>F345&gt;0</formula>
    </cfRule>
    <cfRule type="expression" dxfId="826" priority="46">
      <formula>F345&lt;0</formula>
    </cfRule>
  </conditionalFormatting>
  <conditionalFormatting sqref="H345:H351">
    <cfRule type="expression" dxfId="825" priority="43">
      <formula>H345&gt;0</formula>
    </cfRule>
    <cfRule type="expression" dxfId="824" priority="44">
      <formula>H345&lt;0</formula>
    </cfRule>
  </conditionalFormatting>
  <conditionalFormatting sqref="F370:F374 H370:H374">
    <cfRule type="expression" dxfId="823" priority="41">
      <formula>F370&gt;0</formula>
    </cfRule>
    <cfRule type="expression" dxfId="822" priority="42">
      <formula>F370&lt;0</formula>
    </cfRule>
  </conditionalFormatting>
  <conditionalFormatting sqref="F382:F397 H382:H397">
    <cfRule type="expression" dxfId="821" priority="39">
      <formula>F382&gt;0</formula>
    </cfRule>
    <cfRule type="expression" dxfId="820" priority="40">
      <formula>F382&lt;0</formula>
    </cfRule>
  </conditionalFormatting>
  <conditionalFormatting sqref="H375:H381">
    <cfRule type="expression" dxfId="819" priority="35">
      <formula>H375&gt;0</formula>
    </cfRule>
    <cfRule type="expression" dxfId="818" priority="36">
      <formula>H375&lt;0</formula>
    </cfRule>
  </conditionalFormatting>
  <conditionalFormatting sqref="F398 H398">
    <cfRule type="expression" dxfId="817" priority="33">
      <formula>F398&gt;0</formula>
    </cfRule>
    <cfRule type="expression" dxfId="816" priority="34">
      <formula>F398&lt;0</formula>
    </cfRule>
  </conditionalFormatting>
  <conditionalFormatting sqref="F399:F403 H399:H403">
    <cfRule type="expression" dxfId="815" priority="31">
      <formula>F399&gt;0</formula>
    </cfRule>
    <cfRule type="expression" dxfId="814" priority="32">
      <formula>F399&lt;0</formula>
    </cfRule>
  </conditionalFormatting>
  <conditionalFormatting sqref="F411:F426 H411:H426">
    <cfRule type="expression" dxfId="813" priority="29">
      <formula>F411&gt;0</formula>
    </cfRule>
    <cfRule type="expression" dxfId="812" priority="30">
      <formula>F411&lt;0</formula>
    </cfRule>
  </conditionalFormatting>
  <conditionalFormatting sqref="F404:F410">
    <cfRule type="expression" dxfId="811" priority="27">
      <formula>F404&gt;0</formula>
    </cfRule>
    <cfRule type="expression" dxfId="810" priority="28">
      <formula>F404&lt;0</formula>
    </cfRule>
  </conditionalFormatting>
  <conditionalFormatting sqref="H404:H410">
    <cfRule type="expression" dxfId="809" priority="25">
      <formula>H404&gt;0</formula>
    </cfRule>
    <cfRule type="expression" dxfId="808" priority="26">
      <formula>H404&lt;0</formula>
    </cfRule>
  </conditionalFormatting>
  <conditionalFormatting sqref="F428:F433 H428:H433">
    <cfRule type="expression" dxfId="807" priority="23">
      <formula>F428&gt;0</formula>
    </cfRule>
    <cfRule type="expression" dxfId="806" priority="24">
      <formula>F428&lt;0</formula>
    </cfRule>
  </conditionalFormatting>
  <conditionalFormatting sqref="F434 H434">
    <cfRule type="expression" dxfId="805" priority="21">
      <formula>F434&gt;0</formula>
    </cfRule>
    <cfRule type="expression" dxfId="804" priority="22">
      <formula>F434&lt;0</formula>
    </cfRule>
  </conditionalFormatting>
  <conditionalFormatting sqref="F435:F439 H435:H439">
    <cfRule type="expression" dxfId="803" priority="19">
      <formula>F435&gt;0</formula>
    </cfRule>
    <cfRule type="expression" dxfId="802" priority="20">
      <formula>F435&lt;0</formula>
    </cfRule>
  </conditionalFormatting>
  <conditionalFormatting sqref="F447:F462 H447:H462">
    <cfRule type="expression" dxfId="801" priority="17">
      <formula>F447&gt;0</formula>
    </cfRule>
    <cfRule type="expression" dxfId="800" priority="18">
      <formula>F447&lt;0</formula>
    </cfRule>
  </conditionalFormatting>
  <conditionalFormatting sqref="F440:F446">
    <cfRule type="expression" dxfId="799" priority="15">
      <formula>F440&gt;0</formula>
    </cfRule>
    <cfRule type="expression" dxfId="798" priority="16">
      <formula>F440&lt;0</formula>
    </cfRule>
  </conditionalFormatting>
  <conditionalFormatting sqref="H440:H446">
    <cfRule type="expression" dxfId="797" priority="13">
      <formula>H440&gt;0</formula>
    </cfRule>
    <cfRule type="expression" dxfId="796" priority="14">
      <formula>H440&lt;0</formula>
    </cfRule>
  </conditionalFormatting>
  <conditionalFormatting sqref="F463:F468 H463:H468">
    <cfRule type="expression" dxfId="795" priority="11">
      <formula>F463&gt;0</formula>
    </cfRule>
    <cfRule type="expression" dxfId="794" priority="12">
      <formula>F463&lt;0</formula>
    </cfRule>
  </conditionalFormatting>
  <conditionalFormatting sqref="F469 H469">
    <cfRule type="expression" dxfId="793" priority="9">
      <formula>F469&gt;0</formula>
    </cfRule>
    <cfRule type="expression" dxfId="792" priority="10">
      <formula>F469&lt;0</formula>
    </cfRule>
  </conditionalFormatting>
  <conditionalFormatting sqref="F470:F474 H470:H474">
    <cfRule type="expression" dxfId="791" priority="7">
      <formula>F470&gt;0</formula>
    </cfRule>
    <cfRule type="expression" dxfId="790" priority="8">
      <formula>F470&lt;0</formula>
    </cfRule>
  </conditionalFormatting>
  <conditionalFormatting sqref="F482:F497 H482:H497">
    <cfRule type="expression" dxfId="789" priority="5">
      <formula>F482&gt;0</formula>
    </cfRule>
    <cfRule type="expression" dxfId="788" priority="6">
      <formula>F482&lt;0</formula>
    </cfRule>
  </conditionalFormatting>
  <conditionalFormatting sqref="F475:F481">
    <cfRule type="expression" dxfId="787" priority="3">
      <formula>F475&gt;0</formula>
    </cfRule>
    <cfRule type="expression" dxfId="786" priority="4">
      <formula>F475&lt;0</formula>
    </cfRule>
  </conditionalFormatting>
  <conditionalFormatting sqref="H475:H481">
    <cfRule type="expression" dxfId="785" priority="1">
      <formula>H475&gt;0</formula>
    </cfRule>
    <cfRule type="expression" dxfId="784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I21" sqref="I21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3">
        <v>42718</v>
      </c>
      <c r="C2" s="4">
        <v>200</v>
      </c>
      <c r="D2" s="3">
        <v>34.78</v>
      </c>
      <c r="E2" s="3">
        <v>0</v>
      </c>
      <c r="F2" s="3">
        <f>D2*C2+E2</f>
        <v>6956</v>
      </c>
      <c r="G2" s="503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4"/>
      <c r="M2" s="3"/>
      <c r="N2" s="4"/>
      <c r="O2" s="11" t="s">
        <v>57</v>
      </c>
      <c r="Q2">
        <f>C28-H28</f>
        <v>400</v>
      </c>
      <c r="T2" s="624" t="s">
        <v>405</v>
      </c>
      <c r="W2" s="133">
        <v>42783</v>
      </c>
      <c r="X2" s="10">
        <v>33.9</v>
      </c>
      <c r="Y2" s="10">
        <v>34.54</v>
      </c>
      <c r="Z2" s="10">
        <v>33.770000000000003</v>
      </c>
      <c r="AA2" s="10">
        <v>34.01</v>
      </c>
      <c r="AB2" s="95">
        <v>7384900</v>
      </c>
      <c r="AC2" s="10">
        <v>34.01</v>
      </c>
      <c r="AD2" s="2">
        <f>Y2-Z2</f>
        <v>0.76999999999999602</v>
      </c>
      <c r="AE2" s="138">
        <f>AC2/AC3-1</f>
        <v>2.0624631703005658E-3</v>
      </c>
    </row>
    <row r="3" spans="1:31" x14ac:dyDescent="0.25">
      <c r="A3" s="23" t="s">
        <v>71</v>
      </c>
      <c r="B3" s="506">
        <v>42738</v>
      </c>
      <c r="C3" s="7">
        <v>100</v>
      </c>
      <c r="D3" s="44">
        <v>33.78</v>
      </c>
      <c r="E3" s="44">
        <v>0</v>
      </c>
      <c r="F3" s="44">
        <f>D3*C3+E3</f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33.847874999999995</v>
      </c>
      <c r="T3" s="1"/>
      <c r="W3" s="133">
        <v>42782</v>
      </c>
      <c r="X3" s="10">
        <v>33.65</v>
      </c>
      <c r="Y3" s="10">
        <v>34.270000000000003</v>
      </c>
      <c r="Z3" s="10">
        <v>33.61</v>
      </c>
      <c r="AA3" s="10">
        <v>33.94</v>
      </c>
      <c r="AB3" s="95">
        <v>7687100</v>
      </c>
      <c r="AC3" s="10">
        <v>33.94</v>
      </c>
      <c r="AD3" s="2">
        <f t="shared" ref="AD3:AD66" si="0">Y3-Z3</f>
        <v>0.66000000000000369</v>
      </c>
      <c r="AE3" s="138">
        <f t="shared" ref="AE3:AE66" si="1">AC3/AC4-1</f>
        <v>1.2831990450611785E-2</v>
      </c>
    </row>
    <row r="4" spans="1:31" x14ac:dyDescent="0.25">
      <c r="B4" s="506">
        <v>42754</v>
      </c>
      <c r="C4" s="4">
        <v>100</v>
      </c>
      <c r="D4" s="3">
        <v>34.270000000000003</v>
      </c>
      <c r="E4" s="3">
        <v>0</v>
      </c>
      <c r="F4" s="3">
        <f>D4*C4+E4</f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34.01</v>
      </c>
      <c r="R4" s="502">
        <v>2.0999999999999999E-3</v>
      </c>
      <c r="T4" s="163"/>
      <c r="W4" s="133">
        <v>42781</v>
      </c>
      <c r="X4" s="10">
        <v>33.200000000000003</v>
      </c>
      <c r="Y4" s="10">
        <v>33.6</v>
      </c>
      <c r="Z4" s="10">
        <v>33.049999999999997</v>
      </c>
      <c r="AA4" s="10">
        <v>33.51</v>
      </c>
      <c r="AB4" s="95">
        <v>7719700</v>
      </c>
      <c r="AC4" s="10">
        <v>33.51</v>
      </c>
      <c r="AD4" s="2">
        <f t="shared" si="0"/>
        <v>0.55000000000000426</v>
      </c>
      <c r="AE4" s="138">
        <f t="shared" si="1"/>
        <v>1.3305110371938156E-2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>D5*C5+E5</f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13604</v>
      </c>
      <c r="W5" s="133">
        <v>42780</v>
      </c>
      <c r="X5" s="10">
        <v>33.18</v>
      </c>
      <c r="Y5" s="10">
        <v>33.340000000000003</v>
      </c>
      <c r="Z5" s="10">
        <v>32.67</v>
      </c>
      <c r="AA5" s="10">
        <v>33.07</v>
      </c>
      <c r="AB5" s="95">
        <v>13883400</v>
      </c>
      <c r="AC5" s="10">
        <v>33.07</v>
      </c>
      <c r="AD5" s="2">
        <f t="shared" si="0"/>
        <v>0.67000000000000171</v>
      </c>
      <c r="AE5" s="138">
        <f t="shared" si="1"/>
        <v>-4.2155977115326815E-3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>D6*C6+E6</f>
        <v>3308</v>
      </c>
      <c r="G6" s="74"/>
      <c r="H6" s="185"/>
      <c r="I6" s="3"/>
      <c r="J6" s="3"/>
      <c r="K6" s="3"/>
      <c r="O6" s="11" t="s">
        <v>64</v>
      </c>
      <c r="Q6" s="2">
        <f>Q3*Q2</f>
        <v>13539.149999999998</v>
      </c>
      <c r="W6" s="133">
        <v>42779</v>
      </c>
      <c r="X6" s="10">
        <v>33.44</v>
      </c>
      <c r="Y6" s="10">
        <v>33.67</v>
      </c>
      <c r="Z6" s="10">
        <v>33.15</v>
      </c>
      <c r="AA6" s="10">
        <v>33.21</v>
      </c>
      <c r="AB6" s="95">
        <v>5462200</v>
      </c>
      <c r="AC6" s="10">
        <v>33.21</v>
      </c>
      <c r="AD6" s="2">
        <f t="shared" si="0"/>
        <v>0.52000000000000313</v>
      </c>
      <c r="AE6" s="138" t="e">
        <f t="shared" si="1"/>
        <v>#DIV/0!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1812.8199999999961</v>
      </c>
      <c r="R7">
        <v>200</v>
      </c>
      <c r="W7" s="133">
        <v>42779</v>
      </c>
      <c r="X7" s="10" t="s">
        <v>425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183</v>
      </c>
      <c r="P8" s="34"/>
      <c r="Q8" s="2">
        <f>K28+M28-F28+Q2*Q4</f>
        <v>64.850000000002183</v>
      </c>
      <c r="W8" s="133">
        <v>42776</v>
      </c>
      <c r="X8" s="10">
        <v>33.5</v>
      </c>
      <c r="Y8" s="10">
        <v>33.67</v>
      </c>
      <c r="Z8" s="10">
        <v>33.17</v>
      </c>
      <c r="AA8" s="10">
        <v>33.479999999999997</v>
      </c>
      <c r="AB8" s="95">
        <v>5974200</v>
      </c>
      <c r="AC8" s="10">
        <v>33.36</v>
      </c>
      <c r="AD8" s="2">
        <f t="shared" si="0"/>
        <v>0.5</v>
      </c>
      <c r="AE8" s="138">
        <f t="shared" si="1"/>
        <v>-2.9967036260103441E-4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213</v>
      </c>
      <c r="Q9" s="138">
        <f>IF(Q2=0, 0, Q8/Q6)</f>
        <v>4.7898132452925176E-3</v>
      </c>
      <c r="W9" s="133">
        <v>42775</v>
      </c>
      <c r="X9" s="10">
        <v>32.840000000000003</v>
      </c>
      <c r="Y9" s="10">
        <v>33.72</v>
      </c>
      <c r="Z9" s="10">
        <v>32.47</v>
      </c>
      <c r="AA9" s="10">
        <v>33.49</v>
      </c>
      <c r="AB9" s="95">
        <v>9795300</v>
      </c>
      <c r="AC9" s="10">
        <v>33.369999999999997</v>
      </c>
      <c r="AD9" s="2">
        <f t="shared" si="0"/>
        <v>1.25</v>
      </c>
      <c r="AE9" s="138">
        <f t="shared" si="1"/>
        <v>1.9865525672371653E-2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212</v>
      </c>
      <c r="P10" s="34"/>
      <c r="Q10" s="2">
        <f>M145</f>
        <v>1747.9699999999939</v>
      </c>
      <c r="W10" s="133">
        <v>42774</v>
      </c>
      <c r="X10" s="10">
        <v>33.06</v>
      </c>
      <c r="Y10" s="10">
        <v>33.119999999999997</v>
      </c>
      <c r="Z10" s="10">
        <v>32.44</v>
      </c>
      <c r="AA10" s="10">
        <v>32.840000000000003</v>
      </c>
      <c r="AB10" s="95">
        <v>9268400</v>
      </c>
      <c r="AC10" s="10">
        <v>32.72</v>
      </c>
      <c r="AD10" s="2">
        <f t="shared" si="0"/>
        <v>0.67999999999999972</v>
      </c>
      <c r="AE10" s="138">
        <f t="shared" si="1"/>
        <v>-7.2815533980583602E-3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42773</v>
      </c>
      <c r="X11" s="10">
        <v>33.65</v>
      </c>
      <c r="Y11" s="10">
        <v>33.74</v>
      </c>
      <c r="Z11" s="10">
        <v>33.07</v>
      </c>
      <c r="AA11" s="10">
        <v>33.08</v>
      </c>
      <c r="AB11" s="95">
        <v>7939900</v>
      </c>
      <c r="AC11" s="10">
        <v>32.96</v>
      </c>
      <c r="AD11" s="2">
        <f t="shared" si="0"/>
        <v>0.67000000000000171</v>
      </c>
      <c r="AE11" s="138">
        <f t="shared" si="1"/>
        <v>-1.8170985999404254E-2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42772</v>
      </c>
      <c r="X12" s="10">
        <v>33.96</v>
      </c>
      <c r="Y12" s="10">
        <v>34.090000000000003</v>
      </c>
      <c r="Z12" s="10">
        <v>33.64</v>
      </c>
      <c r="AA12" s="10">
        <v>33.69</v>
      </c>
      <c r="AB12" s="95">
        <v>4320100</v>
      </c>
      <c r="AC12" s="10">
        <v>33.57</v>
      </c>
      <c r="AD12" s="2">
        <f t="shared" si="0"/>
        <v>0.45000000000000284</v>
      </c>
      <c r="AE12" s="138">
        <f t="shared" si="1"/>
        <v>-9.7345132743362761E-3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42769</v>
      </c>
      <c r="X13" s="10">
        <v>34.04</v>
      </c>
      <c r="Y13" s="10">
        <v>34.32</v>
      </c>
      <c r="Z13" s="10">
        <v>33.96</v>
      </c>
      <c r="AA13" s="10">
        <v>34.020000000000003</v>
      </c>
      <c r="AB13" s="95">
        <v>3944000</v>
      </c>
      <c r="AC13" s="10">
        <v>33.9</v>
      </c>
      <c r="AD13" s="2">
        <f t="shared" si="0"/>
        <v>0.35999999999999943</v>
      </c>
      <c r="AE13" s="138">
        <f t="shared" si="1"/>
        <v>-2.3543260741611949E-3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42768</v>
      </c>
      <c r="X14" s="10">
        <v>33.71</v>
      </c>
      <c r="Y14" s="10">
        <v>34.159999999999997</v>
      </c>
      <c r="Z14" s="10">
        <v>33.71</v>
      </c>
      <c r="AA14" s="10">
        <v>34.1</v>
      </c>
      <c r="AB14" s="95">
        <v>6391800</v>
      </c>
      <c r="AC14" s="10">
        <v>33.979999999999997</v>
      </c>
      <c r="AD14" s="2">
        <f t="shared" si="0"/>
        <v>0.44999999999999574</v>
      </c>
      <c r="AE14" s="138">
        <f t="shared" si="1"/>
        <v>1.9807923169267605E-2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42767</v>
      </c>
      <c r="X15" s="10">
        <v>33.81</v>
      </c>
      <c r="Y15" s="10">
        <v>33.9</v>
      </c>
      <c r="Z15" s="10">
        <v>33.28</v>
      </c>
      <c r="AA15" s="10">
        <v>33.44</v>
      </c>
      <c r="AB15" s="95">
        <v>5005900</v>
      </c>
      <c r="AC15" s="10">
        <v>33.32</v>
      </c>
      <c r="AD15" s="2">
        <f t="shared" si="0"/>
        <v>0.61999999999999744</v>
      </c>
      <c r="AE15" s="138">
        <f t="shared" si="1"/>
        <v>-1.5366430260047359E-2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42766</v>
      </c>
      <c r="X16" s="10">
        <v>33.619999999999997</v>
      </c>
      <c r="Y16" s="10">
        <v>33.97</v>
      </c>
      <c r="Z16" s="10">
        <v>33.42</v>
      </c>
      <c r="AA16" s="10">
        <v>33.96</v>
      </c>
      <c r="AB16" s="95">
        <v>5847400</v>
      </c>
      <c r="AC16" s="10">
        <v>33.840000000000003</v>
      </c>
      <c r="AD16" s="2">
        <f t="shared" si="0"/>
        <v>0.54999999999999716</v>
      </c>
      <c r="AE16" s="138">
        <f t="shared" si="1"/>
        <v>1.0752688172043223E-2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42765</v>
      </c>
      <c r="X17" s="10">
        <v>33.24</v>
      </c>
      <c r="Y17" s="10">
        <v>33.619999999999997</v>
      </c>
      <c r="Z17" s="10">
        <v>33.1</v>
      </c>
      <c r="AA17" s="10">
        <v>33.6</v>
      </c>
      <c r="AB17" s="95">
        <v>4091300</v>
      </c>
      <c r="AC17" s="10">
        <v>33.479999999999997</v>
      </c>
      <c r="AD17" s="2">
        <f t="shared" si="0"/>
        <v>0.51999999999999602</v>
      </c>
      <c r="AE17" s="138">
        <f t="shared" si="1"/>
        <v>7.2202166064980755E-3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42762</v>
      </c>
      <c r="X18" s="10">
        <v>33.74</v>
      </c>
      <c r="Y18" s="10">
        <v>33.74</v>
      </c>
      <c r="Z18" s="10">
        <v>32.99</v>
      </c>
      <c r="AA18" s="10">
        <v>33.36</v>
      </c>
      <c r="AB18" s="95">
        <v>5338700</v>
      </c>
      <c r="AC18" s="10">
        <v>33.24</v>
      </c>
      <c r="AD18" s="2">
        <f t="shared" si="0"/>
        <v>0.75</v>
      </c>
      <c r="AE18" s="138">
        <f t="shared" si="1"/>
        <v>-1.1302795954788669E-2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42761</v>
      </c>
      <c r="X19" s="10">
        <v>33.619999999999997</v>
      </c>
      <c r="Y19" s="10">
        <v>34.03</v>
      </c>
      <c r="Z19" s="10">
        <v>33.57</v>
      </c>
      <c r="AA19" s="10">
        <v>33.74</v>
      </c>
      <c r="AB19" s="95">
        <v>5547300</v>
      </c>
      <c r="AC19" s="10">
        <v>33.619999999999997</v>
      </c>
      <c r="AD19" s="2">
        <f t="shared" si="0"/>
        <v>0.46000000000000085</v>
      </c>
      <c r="AE19" s="138">
        <f t="shared" si="1"/>
        <v>8.0959520239878291E-3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42760</v>
      </c>
      <c r="X20" s="10">
        <v>33.57</v>
      </c>
      <c r="Y20" s="10">
        <v>33.94</v>
      </c>
      <c r="Z20" s="10">
        <v>33.22</v>
      </c>
      <c r="AA20" s="10">
        <v>33.47</v>
      </c>
      <c r="AB20" s="95">
        <v>6571700</v>
      </c>
      <c r="AC20" s="10">
        <v>33.35</v>
      </c>
      <c r="AD20" s="2">
        <f t="shared" si="0"/>
        <v>0.71999999999999886</v>
      </c>
      <c r="AE20" s="138">
        <f t="shared" si="1"/>
        <v>2.4045686804929911E-3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42759</v>
      </c>
      <c r="X21" s="10">
        <v>33.450000000000003</v>
      </c>
      <c r="Y21" s="10">
        <v>33.64</v>
      </c>
      <c r="Z21" s="10">
        <v>33.29</v>
      </c>
      <c r="AA21" s="10">
        <v>33.39</v>
      </c>
      <c r="AB21" s="95">
        <v>6923700</v>
      </c>
      <c r="AC21" s="10">
        <v>33.270000000000003</v>
      </c>
      <c r="AD21" s="2">
        <f t="shared" si="0"/>
        <v>0.35000000000000142</v>
      </c>
      <c r="AE21" s="138">
        <f t="shared" si="1"/>
        <v>-4.1903621670156266E-3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42758</v>
      </c>
      <c r="X22" s="10">
        <v>34.08</v>
      </c>
      <c r="Y22" s="10">
        <v>34.14</v>
      </c>
      <c r="Z22" s="10">
        <v>33.450000000000003</v>
      </c>
      <c r="AA22" s="10">
        <v>33.53</v>
      </c>
      <c r="AB22" s="95">
        <v>5209700</v>
      </c>
      <c r="AC22" s="10">
        <v>33.409999999999997</v>
      </c>
      <c r="AD22" s="2">
        <f t="shared" si="0"/>
        <v>0.68999999999999773</v>
      </c>
      <c r="AE22" s="138">
        <f t="shared" si="1"/>
        <v>-1.6485133941713359E-2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42755</v>
      </c>
      <c r="X23" s="10">
        <v>34.43</v>
      </c>
      <c r="Y23" s="10">
        <v>34.6</v>
      </c>
      <c r="Z23" s="10">
        <v>34.020000000000003</v>
      </c>
      <c r="AA23" s="10">
        <v>34.090000000000003</v>
      </c>
      <c r="AB23" s="95">
        <v>6841300</v>
      </c>
      <c r="AC23" s="10">
        <v>33.97</v>
      </c>
      <c r="AD23" s="2">
        <f t="shared" si="0"/>
        <v>0.57999999999999829</v>
      </c>
      <c r="AE23" s="138">
        <f t="shared" si="1"/>
        <v>-4.9794961921499903E-3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42754</v>
      </c>
      <c r="X24" s="10">
        <v>34.74</v>
      </c>
      <c r="Y24" s="10">
        <v>34.99</v>
      </c>
      <c r="Z24" s="10">
        <v>34.26</v>
      </c>
      <c r="AA24" s="10">
        <v>34.26</v>
      </c>
      <c r="AB24" s="95">
        <v>6845000</v>
      </c>
      <c r="AC24" s="10">
        <v>34.14</v>
      </c>
      <c r="AD24" s="2">
        <f t="shared" si="0"/>
        <v>0.73000000000000398</v>
      </c>
      <c r="AE24" s="138">
        <f t="shared" si="1"/>
        <v>-1.8401380103507781E-2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42753</v>
      </c>
      <c r="X25" s="10">
        <v>34.89</v>
      </c>
      <c r="Y25" s="10">
        <v>34.99</v>
      </c>
      <c r="Z25" s="10">
        <v>34.340000000000003</v>
      </c>
      <c r="AA25" s="10">
        <v>34.909999999999997</v>
      </c>
      <c r="AB25" s="95">
        <v>5395900</v>
      </c>
      <c r="AC25" s="10">
        <v>34.78</v>
      </c>
      <c r="AD25" s="2">
        <f t="shared" si="0"/>
        <v>0.64999999999999858</v>
      </c>
      <c r="AE25" s="138">
        <f t="shared" si="1"/>
        <v>1.7281105990785139E-3</v>
      </c>
    </row>
    <row r="26" spans="1:31" x14ac:dyDescent="0.25">
      <c r="B26" s="30"/>
      <c r="W26" s="133">
        <v>42752</v>
      </c>
      <c r="X26" s="10">
        <v>34.1</v>
      </c>
      <c r="Y26" s="10">
        <v>34.94</v>
      </c>
      <c r="Z26" s="10">
        <v>34</v>
      </c>
      <c r="AA26" s="10">
        <v>34.840000000000003</v>
      </c>
      <c r="AB26" s="95">
        <v>7246700</v>
      </c>
      <c r="AC26" s="10">
        <v>34.72</v>
      </c>
      <c r="AD26" s="2">
        <f t="shared" si="0"/>
        <v>0.93999999999999773</v>
      </c>
      <c r="AE26" s="138">
        <f t="shared" si="1"/>
        <v>2.1777516185991885E-2</v>
      </c>
    </row>
    <row r="27" spans="1:31" x14ac:dyDescent="0.25">
      <c r="B27" s="30"/>
      <c r="W27" s="133">
        <v>42748</v>
      </c>
      <c r="X27" s="10">
        <v>33.729999999999997</v>
      </c>
      <c r="Y27" s="10">
        <v>34.43</v>
      </c>
      <c r="Z27" s="10">
        <v>33.6</v>
      </c>
      <c r="AA27" s="10">
        <v>34.1</v>
      </c>
      <c r="AB27" s="95">
        <v>6886900</v>
      </c>
      <c r="AC27" s="10">
        <v>33.979999999999997</v>
      </c>
      <c r="AD27" s="2">
        <f t="shared" si="0"/>
        <v>0.82999999999999829</v>
      </c>
      <c r="AE27" s="138">
        <f t="shared" si="1"/>
        <v>1.7365269461077748E-2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3">
        <v>42747</v>
      </c>
      <c r="X28" s="10">
        <v>33</v>
      </c>
      <c r="Y28" s="10">
        <v>33.64</v>
      </c>
      <c r="Z28" s="10">
        <v>32.93</v>
      </c>
      <c r="AA28" s="10">
        <v>33.520000000000003</v>
      </c>
      <c r="AB28" s="95">
        <v>6169900</v>
      </c>
      <c r="AC28" s="10">
        <v>33.4</v>
      </c>
      <c r="AD28" s="2">
        <f t="shared" si="0"/>
        <v>0.71000000000000085</v>
      </c>
      <c r="AE28" s="138">
        <f t="shared" si="1"/>
        <v>1.3657056145675028E-2</v>
      </c>
    </row>
    <row r="29" spans="1:31" ht="15.75" thickBot="1" x14ac:dyDescent="0.3">
      <c r="A29" s="355" t="s">
        <v>197</v>
      </c>
      <c r="B29" s="356"/>
      <c r="C29" s="357" t="e">
        <f>SumByColor($A$29,C2:C27)</f>
        <v>#VALUE!</v>
      </c>
      <c r="D29" s="357"/>
      <c r="E29" s="357"/>
      <c r="F29" s="358" t="e">
        <f>SumByColor($A$29,F2:F27)</f>
        <v>#VALUE!</v>
      </c>
      <c r="G29" s="357"/>
      <c r="H29" s="357" t="e">
        <f>SumByColor($A$29,H2:H27)</f>
        <v>#VALUE!</v>
      </c>
      <c r="I29" s="357"/>
      <c r="J29" s="357"/>
      <c r="K29" s="358" t="e">
        <f>SumByColor($A$29,K2:K27)</f>
        <v>#VALUE!</v>
      </c>
      <c r="L29" s="357"/>
      <c r="M29" s="358" t="e">
        <f>SumByColor($A$29,M2:M27)</f>
        <v>#VALUE!</v>
      </c>
      <c r="W29" s="133">
        <v>42746</v>
      </c>
      <c r="X29" s="10">
        <v>32.950000000000003</v>
      </c>
      <c r="Y29" s="10">
        <v>33.28</v>
      </c>
      <c r="Z29" s="10">
        <v>32.9</v>
      </c>
      <c r="AA29" s="10">
        <v>33.07</v>
      </c>
      <c r="AB29" s="95">
        <v>4616000</v>
      </c>
      <c r="AC29" s="10">
        <v>32.950000000000003</v>
      </c>
      <c r="AD29" s="2">
        <f t="shared" si="0"/>
        <v>0.38000000000000256</v>
      </c>
      <c r="AE29" s="138">
        <f t="shared" si="1"/>
        <v>-3.6286664650739819E-3</v>
      </c>
    </row>
    <row r="30" spans="1:31" x14ac:dyDescent="0.25">
      <c r="W30" s="133">
        <v>42745</v>
      </c>
      <c r="X30" s="10">
        <v>32.840000000000003</v>
      </c>
      <c r="Y30" s="10">
        <v>33.450000000000003</v>
      </c>
      <c r="Z30" s="10">
        <v>32.82</v>
      </c>
      <c r="AA30" s="10">
        <v>33.19</v>
      </c>
      <c r="AB30" s="95">
        <v>7138500</v>
      </c>
      <c r="AC30" s="10">
        <v>33.07</v>
      </c>
      <c r="AD30" s="2">
        <f t="shared" si="0"/>
        <v>0.63000000000000256</v>
      </c>
      <c r="AE30" s="138">
        <f t="shared" si="1"/>
        <v>8.2317073170732336E-3</v>
      </c>
    </row>
    <row r="31" spans="1:31" x14ac:dyDescent="0.25">
      <c r="W31" s="133">
        <v>42744</v>
      </c>
      <c r="X31" s="10">
        <v>33.17</v>
      </c>
      <c r="Y31" s="10">
        <v>33.19</v>
      </c>
      <c r="Z31" s="10">
        <v>32.799999999999997</v>
      </c>
      <c r="AA31" s="10">
        <v>32.92</v>
      </c>
      <c r="AB31" s="95">
        <v>5174100</v>
      </c>
      <c r="AC31" s="10">
        <v>32.799999999999997</v>
      </c>
      <c r="AD31" s="2">
        <f t="shared" si="0"/>
        <v>0.39000000000000057</v>
      </c>
      <c r="AE31" s="138">
        <f t="shared" si="1"/>
        <v>-5.7593210063656697E-3</v>
      </c>
    </row>
    <row r="32" spans="1:31" x14ac:dyDescent="0.25">
      <c r="W32" s="133">
        <v>42741</v>
      </c>
      <c r="X32" s="10">
        <v>33.119999999999997</v>
      </c>
      <c r="Y32" s="10">
        <v>33.18</v>
      </c>
      <c r="Z32" s="10">
        <v>32.72</v>
      </c>
      <c r="AA32" s="10">
        <v>33.11</v>
      </c>
      <c r="AB32" s="95">
        <v>9289700</v>
      </c>
      <c r="AC32" s="10">
        <v>32.99</v>
      </c>
      <c r="AD32" s="2">
        <f t="shared" si="0"/>
        <v>0.46000000000000085</v>
      </c>
      <c r="AE32" s="138">
        <f t="shared" si="1"/>
        <v>-3.0220610456331842E-3</v>
      </c>
    </row>
    <row r="33" spans="1:31" x14ac:dyDescent="0.25">
      <c r="W33" s="133">
        <v>42740</v>
      </c>
      <c r="X33" s="10">
        <v>33.14</v>
      </c>
      <c r="Y33" s="10">
        <v>33.26</v>
      </c>
      <c r="Z33" s="10">
        <v>32.69</v>
      </c>
      <c r="AA33" s="10">
        <v>33.21</v>
      </c>
      <c r="AB33" s="95">
        <v>9937900</v>
      </c>
      <c r="AC33" s="10">
        <v>33.090000000000003</v>
      </c>
      <c r="AD33" s="2">
        <f t="shared" si="0"/>
        <v>0.57000000000000028</v>
      </c>
      <c r="AE33" s="138">
        <f t="shared" si="1"/>
        <v>-9.0579710144911285E-4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42739</v>
      </c>
      <c r="X34" s="10">
        <v>33.78</v>
      </c>
      <c r="Y34" s="10">
        <v>33.840000000000003</v>
      </c>
      <c r="Z34" s="10">
        <v>33.22</v>
      </c>
      <c r="AA34" s="10">
        <v>33.24</v>
      </c>
      <c r="AB34" s="95">
        <v>9158500</v>
      </c>
      <c r="AC34" s="10">
        <v>33.119999999999997</v>
      </c>
      <c r="AD34" s="2">
        <f t="shared" si="0"/>
        <v>0.62000000000000455</v>
      </c>
      <c r="AE34" s="138">
        <f t="shared" si="1"/>
        <v>-1.4285714285714457E-2</v>
      </c>
    </row>
    <row r="35" spans="1:31" x14ac:dyDescent="0.25">
      <c r="A35" t="s">
        <v>389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2">C35*(E35-D35)</f>
        <v>-57.00000000000216</v>
      </c>
      <c r="G35" s="40">
        <f t="shared" ref="G35:G41" si="3">D35*C35</f>
        <v>13761.000000000002</v>
      </c>
      <c r="H35" s="231">
        <f t="shared" ref="H35:H41" si="4">(E35-D35)/D35</f>
        <v>-4.1421408327884717E-3</v>
      </c>
      <c r="I35" s="40">
        <v>34</v>
      </c>
      <c r="W35" s="133">
        <v>42738</v>
      </c>
      <c r="X35" s="10">
        <v>34.5</v>
      </c>
      <c r="Y35" s="10">
        <v>34.51</v>
      </c>
      <c r="Z35" s="10">
        <v>33.42</v>
      </c>
      <c r="AA35" s="10">
        <v>33.72</v>
      </c>
      <c r="AB35" s="95">
        <v>9555700</v>
      </c>
      <c r="AC35" s="10">
        <v>33.6</v>
      </c>
      <c r="AD35" s="2">
        <f t="shared" si="0"/>
        <v>1.0899999999999963</v>
      </c>
      <c r="AE35" s="138">
        <f t="shared" si="1"/>
        <v>-2.297179412619943E-2</v>
      </c>
    </row>
    <row r="36" spans="1:31" x14ac:dyDescent="0.25">
      <c r="A36" t="s">
        <v>389</v>
      </c>
      <c r="B36" s="193">
        <v>42760</v>
      </c>
      <c r="C36" s="7">
        <v>400</v>
      </c>
      <c r="D36" s="44">
        <v>34.402500000000003</v>
      </c>
      <c r="E36" s="40">
        <v>33.47</v>
      </c>
      <c r="F36" s="40">
        <f t="shared" si="2"/>
        <v>-373.00000000000182</v>
      </c>
      <c r="G36" s="40">
        <f t="shared" si="3"/>
        <v>13761.000000000002</v>
      </c>
      <c r="H36" s="231">
        <f t="shared" si="4"/>
        <v>-2.7105588256667524E-2</v>
      </c>
      <c r="I36" s="40"/>
      <c r="W36" s="133">
        <v>42734</v>
      </c>
      <c r="X36" s="10">
        <v>34.630000000000003</v>
      </c>
      <c r="Y36" s="10">
        <v>34.83</v>
      </c>
      <c r="Z36" s="10">
        <v>34.409999999999997</v>
      </c>
      <c r="AA36" s="10">
        <v>34.51</v>
      </c>
      <c r="AB36" s="95">
        <v>3897000</v>
      </c>
      <c r="AC36" s="10">
        <v>34.39</v>
      </c>
      <c r="AD36" s="2">
        <f t="shared" si="0"/>
        <v>0.42000000000000171</v>
      </c>
      <c r="AE36" s="138">
        <f t="shared" si="1"/>
        <v>-2.3208587177254714E-3</v>
      </c>
    </row>
    <row r="37" spans="1:31" x14ac:dyDescent="0.25">
      <c r="A37" t="s">
        <v>427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si="2"/>
        <v>-391.00000000000182</v>
      </c>
      <c r="G37" s="40">
        <f t="shared" si="3"/>
        <v>17071</v>
      </c>
      <c r="H37" s="231">
        <f t="shared" si="4"/>
        <v>-2.2904340694745579E-2</v>
      </c>
      <c r="I37" s="40">
        <v>33.75</v>
      </c>
      <c r="W37" s="133">
        <v>42733</v>
      </c>
      <c r="X37" s="10">
        <v>34.67</v>
      </c>
      <c r="Y37" s="10">
        <v>34.880000000000003</v>
      </c>
      <c r="Z37" s="10">
        <v>34.54</v>
      </c>
      <c r="AA37" s="10">
        <v>34.590000000000003</v>
      </c>
      <c r="AB37" s="95">
        <v>3358900</v>
      </c>
      <c r="AC37" s="10">
        <v>34.47</v>
      </c>
      <c r="AD37" s="2">
        <f t="shared" si="0"/>
        <v>0.34000000000000341</v>
      </c>
      <c r="AE37" s="138">
        <f t="shared" si="1"/>
        <v>-2.6041666666667407E-3</v>
      </c>
    </row>
    <row r="38" spans="1:31" x14ac:dyDescent="0.25">
      <c r="A38" t="s">
        <v>463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2"/>
        <v>-60.999999999999943</v>
      </c>
      <c r="G38" s="40">
        <f t="shared" si="3"/>
        <v>17071</v>
      </c>
      <c r="H38" s="231">
        <f t="shared" si="4"/>
        <v>-3.5733114638861192E-3</v>
      </c>
      <c r="I38" s="40"/>
      <c r="W38" s="133">
        <v>42732</v>
      </c>
      <c r="X38" s="10">
        <v>35.159999999999997</v>
      </c>
      <c r="Y38" s="10">
        <v>35.24</v>
      </c>
      <c r="Z38" s="10">
        <v>34.479999999999997</v>
      </c>
      <c r="AA38" s="10">
        <v>34.68</v>
      </c>
      <c r="AB38" s="95">
        <v>4948800</v>
      </c>
      <c r="AC38" s="10">
        <v>34.56</v>
      </c>
      <c r="AD38" s="2">
        <f t="shared" si="0"/>
        <v>0.76000000000000512</v>
      </c>
      <c r="AE38" s="138">
        <f t="shared" si="1"/>
        <v>-1.3698630136986245E-2</v>
      </c>
    </row>
    <row r="39" spans="1:31" x14ac:dyDescent="0.25">
      <c r="A39" t="s">
        <v>483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si="2"/>
        <v>-531.00000000000307</v>
      </c>
      <c r="G39" s="40">
        <f t="shared" si="3"/>
        <v>20379.000000000004</v>
      </c>
      <c r="H39" s="231">
        <f t="shared" si="4"/>
        <v>-2.6056234358899016E-2</v>
      </c>
      <c r="I39" s="40"/>
      <c r="W39" s="133">
        <v>42731</v>
      </c>
      <c r="X39" s="10">
        <v>34.97</v>
      </c>
      <c r="Y39" s="10">
        <v>35.270000000000003</v>
      </c>
      <c r="Z39" s="10">
        <v>34.869999999999997</v>
      </c>
      <c r="AA39" s="10">
        <v>35.17</v>
      </c>
      <c r="AB39" s="95">
        <v>3434500</v>
      </c>
      <c r="AC39" s="10">
        <v>35.04</v>
      </c>
      <c r="AD39" s="2">
        <f t="shared" si="0"/>
        <v>0.40000000000000568</v>
      </c>
      <c r="AE39" s="138">
        <f t="shared" si="1"/>
        <v>2.5751072961373023E-3</v>
      </c>
    </row>
    <row r="40" spans="1:31" ht="20.25" thickBot="1" x14ac:dyDescent="0.35">
      <c r="A40" t="s">
        <v>428</v>
      </c>
      <c r="B40" s="193">
        <v>42778</v>
      </c>
      <c r="C40" s="10">
        <v>600</v>
      </c>
      <c r="D40" s="40">
        <v>33.965000000000003</v>
      </c>
      <c r="E40" s="40">
        <v>33.479999999999997</v>
      </c>
      <c r="F40" s="40">
        <f t="shared" si="2"/>
        <v>-291.00000000000392</v>
      </c>
      <c r="G40" s="40">
        <f t="shared" si="3"/>
        <v>20379.000000000004</v>
      </c>
      <c r="H40" s="231">
        <f t="shared" si="4"/>
        <v>-1.4279405270131208E-2</v>
      </c>
      <c r="I40" s="40"/>
      <c r="O40" s="644" t="s">
        <v>78</v>
      </c>
      <c r="P40" s="644"/>
      <c r="W40" s="133">
        <v>42727</v>
      </c>
      <c r="X40" s="10">
        <v>35.06</v>
      </c>
      <c r="Y40" s="10">
        <v>35.42</v>
      </c>
      <c r="Z40" s="10">
        <v>34.96</v>
      </c>
      <c r="AA40" s="10">
        <v>35.08</v>
      </c>
      <c r="AB40" s="95">
        <v>3398400</v>
      </c>
      <c r="AC40" s="10">
        <v>34.950000000000003</v>
      </c>
      <c r="AD40" s="2">
        <f t="shared" si="0"/>
        <v>0.46000000000000085</v>
      </c>
      <c r="AE40" s="138">
        <f t="shared" si="1"/>
        <v>2.8694404591105283E-3</v>
      </c>
    </row>
    <row r="41" spans="1:31" ht="15.75" thickTop="1" x14ac:dyDescent="0.25">
      <c r="A41" t="s">
        <v>524</v>
      </c>
      <c r="B41" s="193">
        <v>42782</v>
      </c>
      <c r="C41" s="7">
        <v>400</v>
      </c>
      <c r="D41" s="44">
        <v>33.847900000000003</v>
      </c>
      <c r="E41" s="40">
        <v>33.94</v>
      </c>
      <c r="F41" s="40">
        <f t="shared" si="2"/>
        <v>36.839999999997985</v>
      </c>
      <c r="G41" s="40">
        <f t="shared" si="3"/>
        <v>13539.160000000002</v>
      </c>
      <c r="H41" s="231">
        <f t="shared" si="4"/>
        <v>2.7209959849797166E-3</v>
      </c>
      <c r="I41" s="40"/>
      <c r="O41" s="83">
        <v>1.1000000000000001</v>
      </c>
      <c r="P41" s="83">
        <f>O41*$Q$4</f>
        <v>37.411000000000001</v>
      </c>
      <c r="Q41" s="2"/>
      <c r="W41" s="133">
        <v>42726</v>
      </c>
      <c r="X41" s="10">
        <v>35.15</v>
      </c>
      <c r="Y41" s="10">
        <v>35.46</v>
      </c>
      <c r="Z41" s="10">
        <v>34.75</v>
      </c>
      <c r="AA41" s="10">
        <v>34.979999999999997</v>
      </c>
      <c r="AB41" s="95">
        <v>6412100</v>
      </c>
      <c r="AC41" s="10">
        <v>34.85</v>
      </c>
      <c r="AD41" s="2">
        <f t="shared" si="0"/>
        <v>0.71000000000000085</v>
      </c>
      <c r="AE41" s="138">
        <f t="shared" si="1"/>
        <v>-6.5564424173317759E-3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5">O42*$Q$4</f>
        <v>37.070900000000002</v>
      </c>
      <c r="Q42" s="2"/>
      <c r="T42" s="91" t="s">
        <v>113</v>
      </c>
      <c r="W42" s="133">
        <v>42725</v>
      </c>
      <c r="X42" s="10">
        <v>35.4</v>
      </c>
      <c r="Y42" s="10">
        <v>35.58</v>
      </c>
      <c r="Z42" s="10">
        <v>35.21</v>
      </c>
      <c r="AA42" s="10">
        <v>35.21</v>
      </c>
      <c r="AB42" s="95">
        <v>6086400</v>
      </c>
      <c r="AC42" s="10">
        <v>35.08</v>
      </c>
      <c r="AD42" s="2">
        <f t="shared" si="0"/>
        <v>0.36999999999999744</v>
      </c>
      <c r="AE42" s="138">
        <f t="shared" si="1"/>
        <v>-7.9185520361991779E-3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5"/>
        <v>36.730800000000002</v>
      </c>
      <c r="Q43" s="2"/>
      <c r="T43" s="128" t="s">
        <v>98</v>
      </c>
      <c r="U43" s="98">
        <v>33.94</v>
      </c>
      <c r="W43" s="133">
        <v>42724</v>
      </c>
      <c r="X43" s="10">
        <v>35.880000000000003</v>
      </c>
      <c r="Y43" s="10">
        <v>35.979999999999997</v>
      </c>
      <c r="Z43" s="10">
        <v>35.479999999999997</v>
      </c>
      <c r="AA43" s="10">
        <v>35.49</v>
      </c>
      <c r="AB43" s="95">
        <v>7672200</v>
      </c>
      <c r="AC43" s="10">
        <v>35.36</v>
      </c>
      <c r="AD43" s="2">
        <f t="shared" si="0"/>
        <v>0.5</v>
      </c>
      <c r="AE43" s="138">
        <f t="shared" si="1"/>
        <v>-1.0909090909090979E-2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5"/>
        <v>36.390700000000002</v>
      </c>
      <c r="Q44" s="2"/>
      <c r="T44" s="93" t="s">
        <v>99</v>
      </c>
      <c r="U44" s="88">
        <v>33.9</v>
      </c>
      <c r="W44" s="133">
        <v>42723</v>
      </c>
      <c r="X44" s="10">
        <v>36.03</v>
      </c>
      <c r="Y44" s="10">
        <v>36.44</v>
      </c>
      <c r="Z44" s="10">
        <v>35.78</v>
      </c>
      <c r="AA44" s="10">
        <v>35.880000000000003</v>
      </c>
      <c r="AB44" s="95">
        <v>8985700</v>
      </c>
      <c r="AC44" s="10">
        <v>35.75</v>
      </c>
      <c r="AD44" s="2">
        <f t="shared" si="0"/>
        <v>0.65999999999999659</v>
      </c>
      <c r="AE44" s="138">
        <f t="shared" si="1"/>
        <v>-1.6755096341805054E-3</v>
      </c>
    </row>
    <row r="45" spans="1:31" x14ac:dyDescent="0.25">
      <c r="O45" s="83">
        <v>1.06</v>
      </c>
      <c r="P45" s="83">
        <f t="shared" si="5"/>
        <v>36.050600000000003</v>
      </c>
      <c r="Q45" s="2"/>
      <c r="T45" s="93" t="s">
        <v>100</v>
      </c>
      <c r="U45" s="88" t="s">
        <v>129</v>
      </c>
      <c r="W45" s="133">
        <v>42720</v>
      </c>
      <c r="X45" s="10">
        <v>36.020000000000003</v>
      </c>
      <c r="Y45" s="10">
        <v>36.090000000000003</v>
      </c>
      <c r="Z45" s="10">
        <v>35.659999999999997</v>
      </c>
      <c r="AA45" s="10">
        <v>35.94</v>
      </c>
      <c r="AB45" s="95">
        <v>10860900</v>
      </c>
      <c r="AC45" s="10">
        <v>35.81</v>
      </c>
      <c r="AD45" s="2">
        <f t="shared" si="0"/>
        <v>0.43000000000000682</v>
      </c>
      <c r="AE45" s="138">
        <f t="shared" si="1"/>
        <v>-5.5819145967050954E-4</v>
      </c>
    </row>
    <row r="46" spans="1:31" x14ac:dyDescent="0.25">
      <c r="O46" s="83">
        <v>1.05</v>
      </c>
      <c r="P46" s="83">
        <f t="shared" si="5"/>
        <v>35.710499999999996</v>
      </c>
      <c r="Q46" s="2"/>
      <c r="T46" s="93" t="s">
        <v>101</v>
      </c>
      <c r="U46" s="88" t="s">
        <v>129</v>
      </c>
      <c r="W46" s="133">
        <v>42719</v>
      </c>
      <c r="X46" s="10">
        <v>34.770000000000003</v>
      </c>
      <c r="Y46" s="10">
        <v>36.049999999999997</v>
      </c>
      <c r="Z46" s="10">
        <v>34.6</v>
      </c>
      <c r="AA46" s="10">
        <v>35.96</v>
      </c>
      <c r="AB46" s="95">
        <v>12898500</v>
      </c>
      <c r="AC46" s="10">
        <v>35.83</v>
      </c>
      <c r="AD46" s="2">
        <f t="shared" si="0"/>
        <v>1.4499999999999957</v>
      </c>
      <c r="AE46" s="138">
        <f t="shared" si="1"/>
        <v>3.554913294797668E-2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6">C47*(E47-D47)</f>
        <v>-33.800000000000097</v>
      </c>
      <c r="G47" s="381">
        <f t="shared" ref="G47:G60" si="7">D47*C47</f>
        <v>3591.7999999999997</v>
      </c>
      <c r="H47" s="382">
        <f t="shared" ref="H47:H60" si="8">(E47-D47)/D47</f>
        <v>-9.410323514672336E-3</v>
      </c>
      <c r="I47" s="381"/>
      <c r="O47" s="83">
        <v>1.04</v>
      </c>
      <c r="P47" s="83">
        <f t="shared" si="5"/>
        <v>35.370399999999997</v>
      </c>
      <c r="Q47" s="2"/>
      <c r="T47" s="93" t="s">
        <v>102</v>
      </c>
      <c r="U47" s="88">
        <v>36.090000000000003</v>
      </c>
      <c r="W47" s="133">
        <v>42718</v>
      </c>
      <c r="X47" s="10">
        <v>34.700000000000003</v>
      </c>
      <c r="Y47" s="10">
        <v>35.380000000000003</v>
      </c>
      <c r="Z47" s="10">
        <v>34.6</v>
      </c>
      <c r="AA47" s="10">
        <v>34.72</v>
      </c>
      <c r="AB47" s="95">
        <v>10175200</v>
      </c>
      <c r="AC47" s="10">
        <v>34.6</v>
      </c>
      <c r="AD47" s="2">
        <f t="shared" si="0"/>
        <v>0.78000000000000114</v>
      </c>
      <c r="AE47" s="138">
        <f t="shared" si="1"/>
        <v>8.7463556851312685E-3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6"/>
        <v>85.200000000000387</v>
      </c>
      <c r="G48" s="381">
        <f t="shared" si="7"/>
        <v>3591.7999999999997</v>
      </c>
      <c r="H48" s="382">
        <f t="shared" si="8"/>
        <v>2.3720697143493622E-2</v>
      </c>
      <c r="I48" s="381"/>
      <c r="O48" s="83">
        <v>1.03</v>
      </c>
      <c r="P48" s="83">
        <f t="shared" si="5"/>
        <v>35.030299999999997</v>
      </c>
      <c r="Q48" s="2"/>
      <c r="T48" s="93" t="s">
        <v>103</v>
      </c>
      <c r="U48" s="88">
        <v>0.52513200000000004</v>
      </c>
      <c r="W48" s="133">
        <v>42717</v>
      </c>
      <c r="X48" s="10">
        <v>34.020000000000003</v>
      </c>
      <c r="Y48" s="10">
        <v>34.53</v>
      </c>
      <c r="Z48" s="10">
        <v>33.840000000000003</v>
      </c>
      <c r="AA48" s="10">
        <v>34.42</v>
      </c>
      <c r="AB48" s="95">
        <v>6666000</v>
      </c>
      <c r="AC48" s="10">
        <v>34.299999999999997</v>
      </c>
      <c r="AD48" s="2">
        <f t="shared" si="0"/>
        <v>0.68999999999999773</v>
      </c>
      <c r="AE48" s="138">
        <f t="shared" si="1"/>
        <v>5.8651026392959604E-3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6"/>
        <v>-136.80000000000021</v>
      </c>
      <c r="G49" s="381">
        <f t="shared" si="7"/>
        <v>3591.7999999999997</v>
      </c>
      <c r="H49" s="382">
        <f t="shared" si="8"/>
        <v>-3.8086753159975562E-2</v>
      </c>
      <c r="I49" s="381"/>
      <c r="O49" s="83">
        <v>1.02</v>
      </c>
      <c r="P49" s="83">
        <f t="shared" si="5"/>
        <v>34.690199999999997</v>
      </c>
      <c r="Q49" s="2"/>
      <c r="T49" s="93" t="s">
        <v>104</v>
      </c>
      <c r="U49" s="88" t="s">
        <v>331</v>
      </c>
      <c r="W49" s="133">
        <v>42716</v>
      </c>
      <c r="X49" s="10">
        <v>34.659999999999997</v>
      </c>
      <c r="Y49" s="10">
        <v>34.880000000000003</v>
      </c>
      <c r="Z49" s="10">
        <v>34.1</v>
      </c>
      <c r="AA49" s="10">
        <v>34.22</v>
      </c>
      <c r="AB49" s="95">
        <v>10584900</v>
      </c>
      <c r="AC49" s="10">
        <v>34.1</v>
      </c>
      <c r="AD49" s="2">
        <f t="shared" si="0"/>
        <v>0.78000000000000114</v>
      </c>
      <c r="AE49" s="138">
        <f t="shared" si="1"/>
        <v>-1.6156953260242246E-2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6"/>
        <v>-147.56000000000029</v>
      </c>
      <c r="G50" s="381">
        <f t="shared" si="7"/>
        <v>4959.3599999999997</v>
      </c>
      <c r="H50" s="382">
        <f t="shared" si="8"/>
        <v>-2.9753839205058776E-2</v>
      </c>
      <c r="I50" s="381"/>
      <c r="O50" s="83">
        <v>1.01</v>
      </c>
      <c r="P50" s="83">
        <f t="shared" si="5"/>
        <v>34.350099999999998</v>
      </c>
      <c r="Q50" s="2"/>
      <c r="T50" s="93"/>
      <c r="U50" s="88"/>
      <c r="W50" s="133">
        <v>42713</v>
      </c>
      <c r="X50" s="10">
        <v>34.19</v>
      </c>
      <c r="Y50" s="10">
        <v>34.799999999999997</v>
      </c>
      <c r="Z50" s="10">
        <v>33.99</v>
      </c>
      <c r="AA50" s="10">
        <v>34.78</v>
      </c>
      <c r="AB50" s="95">
        <v>6904100</v>
      </c>
      <c r="AC50" s="10">
        <v>34.659999999999997</v>
      </c>
      <c r="AD50" s="2">
        <f t="shared" si="0"/>
        <v>0.80999999999999517</v>
      </c>
      <c r="AE50" s="138">
        <f t="shared" si="1"/>
        <v>1.7317287936601033E-2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6"/>
        <v>-49.199999999999591</v>
      </c>
      <c r="G51" s="381">
        <f t="shared" si="7"/>
        <v>8408.4</v>
      </c>
      <c r="H51" s="382">
        <f t="shared" si="8"/>
        <v>-5.8512915655772315E-3</v>
      </c>
      <c r="I51" s="381"/>
      <c r="O51" s="83">
        <v>1</v>
      </c>
      <c r="P51" s="83">
        <f t="shared" si="5"/>
        <v>34.01</v>
      </c>
      <c r="Q51" s="2"/>
      <c r="T51" s="93" t="s">
        <v>105</v>
      </c>
      <c r="U51" s="88" t="s">
        <v>583</v>
      </c>
      <c r="W51" s="133">
        <v>42712</v>
      </c>
      <c r="X51" s="10">
        <v>33.869999999999997</v>
      </c>
      <c r="Y51" s="10">
        <v>34.369999999999997</v>
      </c>
      <c r="Z51" s="10">
        <v>33.5</v>
      </c>
      <c r="AA51" s="10">
        <v>34.19</v>
      </c>
      <c r="AB51" s="95">
        <v>7239200</v>
      </c>
      <c r="AC51" s="10">
        <v>34.07</v>
      </c>
      <c r="AD51" s="2">
        <f t="shared" si="0"/>
        <v>0.86999999999999744</v>
      </c>
      <c r="AE51" s="138">
        <f t="shared" si="1"/>
        <v>1.6711429424052682E-2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6"/>
        <v>109.60000000000036</v>
      </c>
      <c r="G52" s="381">
        <f t="shared" si="7"/>
        <v>6994.4000000000005</v>
      </c>
      <c r="H52" s="382">
        <f t="shared" si="8"/>
        <v>1.5669678600022927E-2</v>
      </c>
      <c r="I52" s="381"/>
      <c r="O52" s="83">
        <v>0.99</v>
      </c>
      <c r="P52" s="83">
        <f t="shared" si="5"/>
        <v>33.669899999999998</v>
      </c>
      <c r="Q52" s="2"/>
      <c r="T52" s="93" t="s">
        <v>106</v>
      </c>
      <c r="U52" s="88" t="s">
        <v>377</v>
      </c>
      <c r="W52" s="133">
        <v>42711</v>
      </c>
      <c r="X52" s="10">
        <v>33.06</v>
      </c>
      <c r="Y52" s="10">
        <v>33.75</v>
      </c>
      <c r="Z52" s="10">
        <v>32.97</v>
      </c>
      <c r="AA52" s="10">
        <v>33.630000000000003</v>
      </c>
      <c r="AB52" s="95">
        <v>7551400</v>
      </c>
      <c r="AC52" s="10">
        <v>33.51</v>
      </c>
      <c r="AD52" s="2">
        <f t="shared" si="0"/>
        <v>0.78000000000000114</v>
      </c>
      <c r="AE52" s="138">
        <f t="shared" si="1"/>
        <v>1.6995447647951245E-2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6"/>
        <v>-6.4000000000007162</v>
      </c>
      <c r="G53" s="381">
        <f t="shared" si="7"/>
        <v>6994.4000000000005</v>
      </c>
      <c r="H53" s="382">
        <f t="shared" si="8"/>
        <v>-9.150177284685914E-4</v>
      </c>
      <c r="I53" s="381"/>
      <c r="O53" s="83">
        <v>0.98</v>
      </c>
      <c r="P53" s="83">
        <f t="shared" si="5"/>
        <v>33.329799999999999</v>
      </c>
      <c r="Q53" s="2"/>
      <c r="T53" s="93" t="s">
        <v>107</v>
      </c>
      <c r="U53" s="90">
        <v>7385185</v>
      </c>
      <c r="W53" s="133">
        <v>42710</v>
      </c>
      <c r="X53" s="10">
        <v>32.83</v>
      </c>
      <c r="Y53" s="10">
        <v>33.090000000000003</v>
      </c>
      <c r="Z53" s="10">
        <v>32.47</v>
      </c>
      <c r="AA53" s="10">
        <v>33.07</v>
      </c>
      <c r="AB53" s="95">
        <v>8558500</v>
      </c>
      <c r="AC53" s="10">
        <v>32.950000000000003</v>
      </c>
      <c r="AD53" s="2">
        <f t="shared" si="0"/>
        <v>0.62000000000000455</v>
      </c>
      <c r="AE53" s="138">
        <f t="shared" si="1"/>
        <v>4.266991770801587E-3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6"/>
        <v>166.71999999999912</v>
      </c>
      <c r="G54" s="381">
        <f t="shared" si="7"/>
        <v>5554.880000000001</v>
      </c>
      <c r="H54" s="382">
        <f t="shared" si="8"/>
        <v>3.0013249611152554E-2</v>
      </c>
      <c r="I54" s="381"/>
      <c r="O54" s="83">
        <v>0.97</v>
      </c>
      <c r="P54" s="83">
        <f t="shared" si="5"/>
        <v>32.989699999999999</v>
      </c>
      <c r="T54" s="93" t="s">
        <v>110</v>
      </c>
      <c r="U54" s="90">
        <v>7351650</v>
      </c>
      <c r="W54" s="133">
        <v>42709</v>
      </c>
      <c r="X54" s="10">
        <v>33.130000000000003</v>
      </c>
      <c r="Y54" s="10">
        <v>33.22</v>
      </c>
      <c r="Z54" s="10">
        <v>32.700000000000003</v>
      </c>
      <c r="AA54" s="10">
        <v>32.93</v>
      </c>
      <c r="AB54" s="95">
        <v>10636700</v>
      </c>
      <c r="AC54" s="10">
        <v>32.81</v>
      </c>
      <c r="AD54" s="2">
        <f t="shared" si="0"/>
        <v>0.51999999999999602</v>
      </c>
      <c r="AE54" s="138">
        <f t="shared" si="1"/>
        <v>-1.1151295961422503E-2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6"/>
        <v>218.88000000000034</v>
      </c>
      <c r="G55" s="381">
        <f t="shared" si="7"/>
        <v>5544.32</v>
      </c>
      <c r="H55" s="382">
        <f t="shared" si="8"/>
        <v>3.9478240794182211E-2</v>
      </c>
      <c r="I55" s="381"/>
      <c r="O55" s="83">
        <v>0.96</v>
      </c>
      <c r="P55" s="83">
        <f t="shared" si="5"/>
        <v>32.6496</v>
      </c>
      <c r="T55" s="93" t="s">
        <v>108</v>
      </c>
      <c r="U55" s="88" t="s">
        <v>584</v>
      </c>
      <c r="W55" s="133">
        <v>42706</v>
      </c>
      <c r="X55" s="10">
        <v>33.299999999999997</v>
      </c>
      <c r="Y55" s="10">
        <v>33.83</v>
      </c>
      <c r="Z55" s="10">
        <v>32.869999999999997</v>
      </c>
      <c r="AA55" s="10">
        <v>33.299999999999997</v>
      </c>
      <c r="AB55" s="95">
        <v>16221700</v>
      </c>
      <c r="AC55" s="10">
        <v>33.18</v>
      </c>
      <c r="AD55" s="2">
        <f t="shared" si="0"/>
        <v>0.96000000000000085</v>
      </c>
      <c r="AE55" s="138">
        <f t="shared" si="1"/>
        <v>-1.8050541516245744E-3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6"/>
        <v>298.88000000000034</v>
      </c>
      <c r="G56" s="381">
        <f t="shared" si="7"/>
        <v>5544.32</v>
      </c>
      <c r="H56" s="382">
        <f t="shared" si="8"/>
        <v>5.3907422371003176E-2</v>
      </c>
      <c r="I56" s="381"/>
      <c r="O56" s="83">
        <v>0.95</v>
      </c>
      <c r="P56" s="83">
        <f t="shared" si="5"/>
        <v>32.3095</v>
      </c>
      <c r="T56" s="93" t="s">
        <v>111</v>
      </c>
      <c r="U56" s="88">
        <v>16.34</v>
      </c>
      <c r="W56" s="133">
        <v>42705</v>
      </c>
      <c r="X56" s="10">
        <v>31.16</v>
      </c>
      <c r="Y56" s="10">
        <v>33.4</v>
      </c>
      <c r="Z56" s="10">
        <v>31.09</v>
      </c>
      <c r="AA56" s="10">
        <v>33.36</v>
      </c>
      <c r="AB56" s="95">
        <v>18821000</v>
      </c>
      <c r="AC56" s="10">
        <v>33.24</v>
      </c>
      <c r="AD56" s="2">
        <f t="shared" si="0"/>
        <v>2.3099999999999987</v>
      </c>
      <c r="AE56" s="138">
        <f t="shared" si="1"/>
        <v>3.2939714108141782E-2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6"/>
        <v>363.18000000000006</v>
      </c>
      <c r="G57" s="381">
        <f t="shared" si="7"/>
        <v>1845.42</v>
      </c>
      <c r="H57" s="382">
        <f t="shared" si="8"/>
        <v>0.1968007282894951</v>
      </c>
      <c r="I57" s="381"/>
      <c r="O57" s="83">
        <v>0.94</v>
      </c>
      <c r="P57" s="83">
        <f t="shared" si="5"/>
        <v>31.969399999999997</v>
      </c>
      <c r="T57" s="93" t="s">
        <v>112</v>
      </c>
      <c r="U57" s="88">
        <v>2.08</v>
      </c>
      <c r="W57" s="133">
        <v>42704</v>
      </c>
      <c r="X57" s="10">
        <v>32.81</v>
      </c>
      <c r="Y57" s="10">
        <v>32.81</v>
      </c>
      <c r="Z57" s="10">
        <v>31.95</v>
      </c>
      <c r="AA57" s="10">
        <v>32.299999999999997</v>
      </c>
      <c r="AB57" s="95">
        <v>13713000</v>
      </c>
      <c r="AC57" s="10">
        <v>32.18</v>
      </c>
      <c r="AD57" s="2">
        <f t="shared" si="0"/>
        <v>0.86000000000000298</v>
      </c>
      <c r="AE57" s="138">
        <f t="shared" si="1"/>
        <v>-2.4257125530624535E-2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6"/>
        <v>329.12000000000035</v>
      </c>
      <c r="G58" s="381">
        <f t="shared" si="7"/>
        <v>5384.48</v>
      </c>
      <c r="H58" s="382">
        <f t="shared" si="8"/>
        <v>6.1123822541823976E-2</v>
      </c>
      <c r="I58" s="381"/>
      <c r="O58" s="83">
        <v>0.93</v>
      </c>
      <c r="P58" s="83">
        <f t="shared" si="5"/>
        <v>31.629300000000001</v>
      </c>
      <c r="T58" s="93" t="s">
        <v>109</v>
      </c>
      <c r="U58" s="88" t="s">
        <v>585</v>
      </c>
      <c r="W58" s="133">
        <v>42703</v>
      </c>
      <c r="X58" s="10">
        <v>33.71</v>
      </c>
      <c r="Y58" s="10">
        <v>33.75</v>
      </c>
      <c r="Z58" s="10">
        <v>33.07</v>
      </c>
      <c r="AA58" s="10">
        <v>33.1</v>
      </c>
      <c r="AB58" s="95">
        <v>8261900</v>
      </c>
      <c r="AC58" s="10">
        <v>32.979999999999997</v>
      </c>
      <c r="AD58" s="2">
        <f t="shared" si="0"/>
        <v>0.67999999999999972</v>
      </c>
      <c r="AE58" s="138">
        <f t="shared" si="1"/>
        <v>-1.6696481812760955E-2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6"/>
        <v>169.60000000000036</v>
      </c>
      <c r="G59" s="381">
        <f t="shared" si="7"/>
        <v>5384</v>
      </c>
      <c r="H59" s="382">
        <f t="shared" si="8"/>
        <v>3.1500742942050589E-2</v>
      </c>
      <c r="I59" s="381"/>
      <c r="O59" s="83">
        <v>0.92</v>
      </c>
      <c r="P59" s="83">
        <f t="shared" si="5"/>
        <v>31.289200000000001</v>
      </c>
      <c r="W59" s="133">
        <v>42702</v>
      </c>
      <c r="X59" s="10">
        <v>33.880000000000003</v>
      </c>
      <c r="Y59" s="10">
        <v>34.1</v>
      </c>
      <c r="Z59" s="10">
        <v>33.369999999999997</v>
      </c>
      <c r="AA59" s="10">
        <v>33.659999999999997</v>
      </c>
      <c r="AB59" s="95">
        <v>4940700</v>
      </c>
      <c r="AC59" s="10">
        <v>33.54</v>
      </c>
      <c r="AD59" s="2">
        <f t="shared" si="0"/>
        <v>0.73000000000000398</v>
      </c>
      <c r="AE59" s="138">
        <f t="shared" si="1"/>
        <v>-6.5165876777251164E-3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6"/>
        <v>474.7199999999998</v>
      </c>
      <c r="G60" s="381">
        <f t="shared" si="7"/>
        <v>5384.48</v>
      </c>
      <c r="H60" s="382">
        <f t="shared" si="8"/>
        <v>8.8164502421775148E-2</v>
      </c>
      <c r="I60" s="381"/>
      <c r="O60" s="83">
        <v>0.91</v>
      </c>
      <c r="P60" s="83">
        <f t="shared" si="5"/>
        <v>30.949099999999998</v>
      </c>
      <c r="W60" s="133">
        <v>42699</v>
      </c>
      <c r="X60" s="10">
        <v>33.909999999999997</v>
      </c>
      <c r="Y60" s="10">
        <v>34.15</v>
      </c>
      <c r="Z60" s="10">
        <v>33.799999999999997</v>
      </c>
      <c r="AA60" s="10">
        <v>33.880000000000003</v>
      </c>
      <c r="AB60" s="95">
        <v>2669700</v>
      </c>
      <c r="AC60" s="10">
        <v>33.76</v>
      </c>
      <c r="AD60" s="2">
        <f t="shared" si="0"/>
        <v>0.35000000000000142</v>
      </c>
      <c r="AE60" s="138">
        <f t="shared" si="1"/>
        <v>5.3603335318641587E-3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:F103" si="9">C61*(E61-D61)</f>
        <v>588.31999999999994</v>
      </c>
      <c r="G61" s="381">
        <f t="shared" ref="G61:G74" si="10">D61*C61</f>
        <v>5384.48</v>
      </c>
      <c r="H61" s="382">
        <f t="shared" ref="H61:H103" si="11">(E61-D61)/D61</f>
        <v>0.10926217573470418</v>
      </c>
      <c r="I61" s="381"/>
      <c r="O61" s="83">
        <v>0.9</v>
      </c>
      <c r="P61" s="83">
        <f t="shared" si="5"/>
        <v>30.608999999999998</v>
      </c>
      <c r="W61" s="133">
        <v>42697</v>
      </c>
      <c r="X61" s="10">
        <v>33.36</v>
      </c>
      <c r="Y61" s="10">
        <v>33.880000000000003</v>
      </c>
      <c r="Z61" s="10">
        <v>33.33</v>
      </c>
      <c r="AA61" s="10">
        <v>33.700000000000003</v>
      </c>
      <c r="AB61" s="95">
        <v>5608700</v>
      </c>
      <c r="AC61" s="10">
        <v>33.58</v>
      </c>
      <c r="AD61" s="2">
        <f t="shared" si="0"/>
        <v>0.55000000000000426</v>
      </c>
      <c r="AE61" s="138">
        <f t="shared" si="1"/>
        <v>6.8965517241379448E-3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si="9"/>
        <v>673.12000000000012</v>
      </c>
      <c r="G62" s="381">
        <f t="shared" si="10"/>
        <v>5384.48</v>
      </c>
      <c r="H62" s="382">
        <f t="shared" si="11"/>
        <v>0.12501114313731318</v>
      </c>
      <c r="I62" s="381"/>
      <c r="W62" s="133">
        <v>42696</v>
      </c>
      <c r="X62" s="10">
        <v>33.68</v>
      </c>
      <c r="Y62" s="10">
        <v>33.729999999999997</v>
      </c>
      <c r="Z62" s="10">
        <v>33.409999999999997</v>
      </c>
      <c r="AA62" s="10">
        <v>33.47</v>
      </c>
      <c r="AB62" s="95">
        <v>5829100</v>
      </c>
      <c r="AC62" s="10">
        <v>33.35</v>
      </c>
      <c r="AD62" s="2">
        <f t="shared" si="0"/>
        <v>0.32000000000000028</v>
      </c>
      <c r="AE62" s="138">
        <f t="shared" si="1"/>
        <v>-1.7958695001495384E-3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si="9"/>
        <v>597.9200000000003</v>
      </c>
      <c r="G63" s="381">
        <f t="shared" si="10"/>
        <v>5384.48</v>
      </c>
      <c r="H63" s="382">
        <f t="shared" si="11"/>
        <v>0.11104507770481092</v>
      </c>
      <c r="I63" s="381"/>
      <c r="W63" s="133">
        <v>42695</v>
      </c>
      <c r="X63" s="10">
        <v>33.450000000000003</v>
      </c>
      <c r="Y63" s="10">
        <v>33.840000000000003</v>
      </c>
      <c r="Z63" s="10">
        <v>33.340000000000003</v>
      </c>
      <c r="AA63" s="10">
        <v>33.53</v>
      </c>
      <c r="AB63" s="95">
        <v>5448100</v>
      </c>
      <c r="AC63" s="10">
        <v>33.409999999999997</v>
      </c>
      <c r="AD63" s="2">
        <f t="shared" si="0"/>
        <v>0.5</v>
      </c>
      <c r="AE63" s="138">
        <f t="shared" si="1"/>
        <v>2.4002400240024091E-3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si="9"/>
        <v>489.12000000000035</v>
      </c>
      <c r="G64" s="381">
        <f t="shared" si="10"/>
        <v>5384.48</v>
      </c>
      <c r="H64" s="382">
        <f t="shared" si="11"/>
        <v>9.0838855376935257E-2</v>
      </c>
      <c r="I64" s="381"/>
      <c r="W64" s="133">
        <v>42692</v>
      </c>
      <c r="X64" s="10">
        <v>33.51</v>
      </c>
      <c r="Y64" s="10">
        <v>33.880000000000003</v>
      </c>
      <c r="Z64" s="10">
        <v>33.229999999999997</v>
      </c>
      <c r="AA64" s="10">
        <v>33.450000000000003</v>
      </c>
      <c r="AB64" s="95">
        <v>5340300</v>
      </c>
      <c r="AC64" s="10">
        <v>33.33</v>
      </c>
      <c r="AD64" s="2">
        <f t="shared" si="0"/>
        <v>0.65000000000000568</v>
      </c>
      <c r="AE64" s="138">
        <f t="shared" si="1"/>
        <v>-2.0958083832335328E-3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si="9"/>
        <v>409.12000000000035</v>
      </c>
      <c r="G65" s="381">
        <f t="shared" si="10"/>
        <v>5384.48</v>
      </c>
      <c r="H65" s="382">
        <f t="shared" si="11"/>
        <v>7.5981338959379613E-2</v>
      </c>
      <c r="I65" s="381"/>
      <c r="W65" s="133">
        <v>42691</v>
      </c>
      <c r="X65" s="10">
        <v>32.97</v>
      </c>
      <c r="Y65" s="10">
        <v>33.590000000000003</v>
      </c>
      <c r="Z65" s="10">
        <v>32.590000000000003</v>
      </c>
      <c r="AA65" s="10">
        <v>33.520000000000003</v>
      </c>
      <c r="AB65" s="95">
        <v>10298900</v>
      </c>
      <c r="AC65" s="10">
        <v>33.4</v>
      </c>
      <c r="AD65" s="2">
        <f t="shared" si="0"/>
        <v>1</v>
      </c>
      <c r="AE65" s="138">
        <f t="shared" si="1"/>
        <v>-5.3603335318641587E-3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si="9"/>
        <v>439.52</v>
      </c>
      <c r="G66" s="381">
        <f t="shared" si="10"/>
        <v>5384.48</v>
      </c>
      <c r="H66" s="382">
        <f t="shared" si="11"/>
        <v>8.16271951980507E-2</v>
      </c>
      <c r="I66" s="381"/>
      <c r="W66" s="133">
        <v>42690</v>
      </c>
      <c r="X66" s="10">
        <v>34.75</v>
      </c>
      <c r="Y66" s="10">
        <v>34.770000000000003</v>
      </c>
      <c r="Z66" s="10">
        <v>33.590000000000003</v>
      </c>
      <c r="AA66" s="10">
        <v>33.700000000000003</v>
      </c>
      <c r="AB66" s="95">
        <v>10316500</v>
      </c>
      <c r="AC66" s="10">
        <v>33.58</v>
      </c>
      <c r="AD66" s="2">
        <f t="shared" si="0"/>
        <v>1.1799999999999997</v>
      </c>
      <c r="AE66" s="138">
        <f t="shared" si="1"/>
        <v>-3.3390903857225207E-2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si="9"/>
        <v>369.12000000000035</v>
      </c>
      <c r="G67" s="381">
        <f t="shared" si="10"/>
        <v>5384.48</v>
      </c>
      <c r="H67" s="382">
        <f t="shared" si="11"/>
        <v>6.8552580750601791E-2</v>
      </c>
      <c r="I67" s="381"/>
      <c r="W67" s="133">
        <v>42689</v>
      </c>
      <c r="X67" s="10">
        <v>34.619999999999997</v>
      </c>
      <c r="Y67" s="10">
        <v>34.950000000000003</v>
      </c>
      <c r="Z67" s="10">
        <v>34.04</v>
      </c>
      <c r="AA67" s="10">
        <v>34.86</v>
      </c>
      <c r="AB67" s="95">
        <v>10259800</v>
      </c>
      <c r="AC67" s="10">
        <v>34.74</v>
      </c>
      <c r="AD67" s="2">
        <f>Y67-Z67</f>
        <v>0.91000000000000369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si="9"/>
        <v>341.92000000000007</v>
      </c>
      <c r="G68" s="381">
        <f t="shared" si="10"/>
        <v>5384.48</v>
      </c>
      <c r="H68" s="382">
        <f t="shared" si="11"/>
        <v>6.3501025168632833E-2</v>
      </c>
      <c r="I68" s="381"/>
      <c r="W68" s="133">
        <v>42688</v>
      </c>
      <c r="X68" s="10">
        <v>33.549999999999997</v>
      </c>
      <c r="Y68" s="10">
        <v>34.950000000000003</v>
      </c>
      <c r="Z68" s="10">
        <v>33.549999999999997</v>
      </c>
      <c r="AA68" s="10">
        <v>34.64</v>
      </c>
      <c r="AB68" s="95">
        <v>15593400</v>
      </c>
      <c r="AC68" s="10">
        <v>34.520000000000003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si="9"/>
        <v>442.72000000000048</v>
      </c>
      <c r="G69" s="381">
        <f t="shared" si="10"/>
        <v>5384.48</v>
      </c>
      <c r="H69" s="382">
        <f t="shared" si="11"/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si="9"/>
        <v>90.619999999999621</v>
      </c>
      <c r="G70" s="381">
        <f t="shared" si="10"/>
        <v>7821.38</v>
      </c>
      <c r="H70" s="382">
        <f t="shared" si="11"/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si="9"/>
        <v>51.480000000000103</v>
      </c>
      <c r="G71" s="381">
        <f t="shared" si="10"/>
        <v>8837.92</v>
      </c>
      <c r="H71" s="382">
        <f t="shared" si="11"/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9"/>
        <v>-376.80000000000007</v>
      </c>
      <c r="G72" s="381">
        <f t="shared" si="10"/>
        <v>10159.799999999999</v>
      </c>
      <c r="H72" s="382">
        <f t="shared" si="11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9"/>
        <v>-388.00000000000239</v>
      </c>
      <c r="G73" s="381">
        <f t="shared" si="10"/>
        <v>13408.000000000002</v>
      </c>
      <c r="H73" s="382">
        <f t="shared" si="11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si="9"/>
        <v>-262.9400000000004</v>
      </c>
      <c r="G74" s="381">
        <f t="shared" si="10"/>
        <v>13354.939999999999</v>
      </c>
      <c r="H74" s="382">
        <f t="shared" si="11"/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9"/>
        <v>-514.93999999999858</v>
      </c>
      <c r="G75" s="381">
        <f t="shared" ref="G75:G80" si="12">D75*C75</f>
        <v>13354.939999999999</v>
      </c>
      <c r="H75" s="382">
        <f t="shared" si="11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9"/>
        <v>-582.93999999999892</v>
      </c>
      <c r="G76" s="381">
        <f t="shared" si="12"/>
        <v>16522.939999999999</v>
      </c>
      <c r="H76" s="382">
        <f t="shared" si="11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si="9"/>
        <v>-292.93999999999801</v>
      </c>
      <c r="G77" s="381">
        <f t="shared" si="12"/>
        <v>16522.939999999999</v>
      </c>
      <c r="H77" s="382">
        <f t="shared" si="11"/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si="9"/>
        <v>-217.93999999999869</v>
      </c>
      <c r="G78" s="381">
        <f t="shared" si="12"/>
        <v>16522.939999999999</v>
      </c>
      <c r="H78" s="382">
        <f t="shared" si="11"/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si="9"/>
        <v>-92.93999999999869</v>
      </c>
      <c r="G79" s="381">
        <f t="shared" si="12"/>
        <v>16522.939999999999</v>
      </c>
      <c r="H79" s="382">
        <f t="shared" si="11"/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si="9"/>
        <v>-397.93999999999841</v>
      </c>
      <c r="G80" s="381">
        <f t="shared" si="12"/>
        <v>16522.939999999999</v>
      </c>
      <c r="H80" s="382">
        <f t="shared" si="11"/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si="9"/>
        <v>-27.939999999997411</v>
      </c>
      <c r="G81" s="381">
        <f t="shared" ref="G81:G103" si="13">D81*C81</f>
        <v>16522.939999999999</v>
      </c>
      <c r="H81" s="382">
        <f t="shared" si="11"/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si="9"/>
        <v>-142.9399999999994</v>
      </c>
      <c r="G82" s="381">
        <f t="shared" si="13"/>
        <v>16522.939999999999</v>
      </c>
      <c r="H82" s="382">
        <f t="shared" si="11"/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si="9"/>
        <v>-357.93999999999926</v>
      </c>
      <c r="G83" s="381">
        <f t="shared" si="13"/>
        <v>16522.939999999999</v>
      </c>
      <c r="H83" s="382">
        <f t="shared" si="11"/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si="9"/>
        <v>-442.94000000000011</v>
      </c>
      <c r="G84" s="381">
        <f t="shared" si="13"/>
        <v>16522.939999999999</v>
      </c>
      <c r="H84" s="382">
        <f t="shared" si="11"/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si="9"/>
        <v>-542.93999999999801</v>
      </c>
      <c r="G85" s="381">
        <f t="shared" si="13"/>
        <v>16522.939999999999</v>
      </c>
      <c r="H85" s="382">
        <f t="shared" si="11"/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si="9"/>
        <v>-224.94000000000014</v>
      </c>
      <c r="G86" s="381">
        <f t="shared" si="13"/>
        <v>16474.939999999999</v>
      </c>
      <c r="H86" s="382">
        <f t="shared" si="11"/>
        <v>-1.3653463988336233E-2</v>
      </c>
      <c r="I86" s="381" t="s">
        <v>188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si="9"/>
        <v>-139.93999999999929</v>
      </c>
      <c r="G87" s="381">
        <f t="shared" si="13"/>
        <v>16474.939999999999</v>
      </c>
      <c r="H87" s="382">
        <f t="shared" si="11"/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9"/>
        <v>-847.93799999999919</v>
      </c>
      <c r="G88" s="381">
        <f t="shared" si="13"/>
        <v>19639.937999999998</v>
      </c>
      <c r="H88" s="382">
        <f t="shared" si="11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si="9"/>
        <v>-833.93799999999771</v>
      </c>
      <c r="G89" s="381">
        <f t="shared" si="13"/>
        <v>22757.937999999998</v>
      </c>
      <c r="H89" s="382">
        <f t="shared" si="11"/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si="9"/>
        <v>-840.93799999999885</v>
      </c>
      <c r="G90" s="381">
        <f t="shared" si="13"/>
        <v>22757.937999999998</v>
      </c>
      <c r="H90" s="382">
        <f t="shared" si="11"/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si="9"/>
        <v>-700.9379999999968</v>
      </c>
      <c r="G91" s="381">
        <f t="shared" si="13"/>
        <v>22757.937999999998</v>
      </c>
      <c r="H91" s="382">
        <f t="shared" si="11"/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"/>
        <v>-1125.9439999999984</v>
      </c>
      <c r="G92" s="381">
        <f t="shared" si="13"/>
        <v>25837.944</v>
      </c>
      <c r="H92" s="382">
        <f t="shared" si="11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si="9"/>
        <v>-1205.9439999999995</v>
      </c>
      <c r="G93" s="381">
        <f t="shared" si="13"/>
        <v>25837.944</v>
      </c>
      <c r="H93" s="382">
        <f t="shared" si="11"/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si="9"/>
        <v>-965.94399999999894</v>
      </c>
      <c r="G94" s="381">
        <f t="shared" si="13"/>
        <v>25837.944</v>
      </c>
      <c r="H94" s="382">
        <f t="shared" si="11"/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si="9"/>
        <v>-1477.9439999999995</v>
      </c>
      <c r="G95" s="381">
        <f t="shared" si="13"/>
        <v>25837.944</v>
      </c>
      <c r="H95" s="382">
        <f t="shared" si="11"/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9"/>
        <v>-1773.936000000002</v>
      </c>
      <c r="G96" s="381">
        <f t="shared" si="13"/>
        <v>28845.936000000002</v>
      </c>
      <c r="H96" s="382">
        <f t="shared" si="11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si="9"/>
        <v>-1935.9360000000017</v>
      </c>
      <c r="G97" s="381">
        <f t="shared" si="13"/>
        <v>28845.936000000002</v>
      </c>
      <c r="H97" s="382">
        <f t="shared" si="11"/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si="9"/>
        <v>-1989.9360000000006</v>
      </c>
      <c r="G98" s="381">
        <f t="shared" si="13"/>
        <v>28845.936000000002</v>
      </c>
      <c r="H98" s="382">
        <f t="shared" si="11"/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si="9"/>
        <v>-2133.9360000000006</v>
      </c>
      <c r="G99" s="381">
        <f t="shared" si="13"/>
        <v>28845.936000000002</v>
      </c>
      <c r="H99" s="382">
        <f t="shared" si="11"/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9"/>
        <v>-2505.9399999999991</v>
      </c>
      <c r="G100" s="381">
        <f t="shared" si="13"/>
        <v>31785.94</v>
      </c>
      <c r="H100" s="382">
        <f t="shared" si="11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si="9"/>
        <v>-2945.94</v>
      </c>
      <c r="G101" s="381">
        <f t="shared" si="13"/>
        <v>31785.94</v>
      </c>
      <c r="H101" s="382">
        <f t="shared" si="11"/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si="9"/>
        <v>-2415.9399999999991</v>
      </c>
      <c r="G102" s="381">
        <f t="shared" si="13"/>
        <v>31785.94</v>
      </c>
      <c r="H102" s="382">
        <f t="shared" si="11"/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si="9"/>
        <v>-2785.94</v>
      </c>
      <c r="G103" s="381">
        <f t="shared" si="13"/>
        <v>31785.94</v>
      </c>
      <c r="H103" s="382">
        <f t="shared" si="11"/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4">C104*(E104-D104)</f>
        <v>-1145.9399999999996</v>
      </c>
      <c r="G104" s="381">
        <f t="shared" ref="G104:G109" si="15">D104*C104</f>
        <v>31785.94</v>
      </c>
      <c r="H104" s="382">
        <f t="shared" ref="H104:H109" si="16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4"/>
        <v>-520.01099999999701</v>
      </c>
      <c r="G105" s="381">
        <f t="shared" si="15"/>
        <v>28654.010999999999</v>
      </c>
      <c r="H105" s="382">
        <f t="shared" si="16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4"/>
        <v>-783.99999999999886</v>
      </c>
      <c r="G106" s="381">
        <f t="shared" si="15"/>
        <v>31764</v>
      </c>
      <c r="H106" s="382">
        <f t="shared" si="16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4"/>
        <v>350.64000000000027</v>
      </c>
      <c r="G107" s="381">
        <f t="shared" si="15"/>
        <v>15759.359999999999</v>
      </c>
      <c r="H107" s="382">
        <f t="shared" si="16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4"/>
        <v>-398.86400000000037</v>
      </c>
      <c r="G108" s="381">
        <f t="shared" si="15"/>
        <v>25214.864000000001</v>
      </c>
      <c r="H108" s="382">
        <f t="shared" si="16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4"/>
        <v>1280.8600000000013</v>
      </c>
      <c r="G109" s="381">
        <f t="shared" si="15"/>
        <v>12271.14</v>
      </c>
      <c r="H109" s="382">
        <f t="shared" si="16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7">C110*(E110-D110)</f>
        <v>648.8599999999991</v>
      </c>
      <c r="G110" s="381">
        <f t="shared" ref="G110:G116" si="18">D110*C110</f>
        <v>12271.14</v>
      </c>
      <c r="H110" s="382">
        <f t="shared" ref="H110:H116" si="19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7"/>
        <v>1108.8599999999985</v>
      </c>
      <c r="G111" s="381">
        <f t="shared" si="18"/>
        <v>12211.14</v>
      </c>
      <c r="H111" s="382">
        <f t="shared" si="19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7"/>
        <v>1467.7889999999991</v>
      </c>
      <c r="G112" s="381">
        <f t="shared" si="18"/>
        <v>8789.2109999999993</v>
      </c>
      <c r="H112" s="382">
        <f t="shared" si="19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7"/>
        <v>1645.7100000000005</v>
      </c>
      <c r="G113" s="381">
        <f t="shared" si="18"/>
        <v>5310.29</v>
      </c>
      <c r="H113" s="382">
        <f t="shared" si="19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7"/>
        <v>1537.7099999999996</v>
      </c>
      <c r="G114" s="381">
        <f t="shared" si="18"/>
        <v>8728.2900000000009</v>
      </c>
      <c r="H114" s="382">
        <f t="shared" si="19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7"/>
        <v>1754.0499999999997</v>
      </c>
      <c r="G115" s="381">
        <f t="shared" si="18"/>
        <v>1717.95</v>
      </c>
      <c r="H115" s="382">
        <f t="shared" si="19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7"/>
        <v>1742.0399999999997</v>
      </c>
      <c r="G116" s="381">
        <f t="shared" si="18"/>
        <v>8673.9599999999991</v>
      </c>
      <c r="H116" s="382">
        <f t="shared" si="19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>C117*(E117-D117)</f>
        <v>1850.0399999999995</v>
      </c>
      <c r="G117" s="381">
        <f>D117*C117</f>
        <v>8673.9599999999991</v>
      </c>
      <c r="H117" s="382">
        <f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>C118*(E118-D118)</f>
        <v>1224.0479999999991</v>
      </c>
      <c r="G118" s="381">
        <f>D118*C118</f>
        <v>12051.951999999999</v>
      </c>
      <c r="H118" s="382">
        <f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>C119*(E119-D119)</f>
        <v>1865.9700000000007</v>
      </c>
      <c r="G119" s="381">
        <f>D119*C119</f>
        <v>8586.0300000000007</v>
      </c>
      <c r="H119" s="382">
        <f>(E119-D119)/D119</f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>C120*(E120-D120)</f>
        <v>1690.9679999999994</v>
      </c>
      <c r="G120" s="381">
        <f>D120*C120</f>
        <v>12013.031999999999</v>
      </c>
      <c r="H120" s="382">
        <f>(E120-D120)/D120</f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199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2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2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2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2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2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2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2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2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2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2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2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2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2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2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2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2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2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2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2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2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2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2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2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2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2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2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2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2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2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2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2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2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2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2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2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2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2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3" priority="41">
      <formula>F51&gt;0</formula>
    </cfRule>
    <cfRule type="expression" dxfId="782" priority="42">
      <formula>F51&lt;0</formula>
    </cfRule>
  </conditionalFormatting>
  <conditionalFormatting sqref="F56:F69 F72:F116 F119:F120">
    <cfRule type="expression" dxfId="781" priority="37">
      <formula>F56&gt;0</formula>
    </cfRule>
    <cfRule type="expression" dxfId="780" priority="38">
      <formula>F56&lt;0</formula>
    </cfRule>
  </conditionalFormatting>
  <conditionalFormatting sqref="F56:F69 F72:F116 F119:F120">
    <cfRule type="expression" dxfId="779" priority="39">
      <formula>F56&gt;0</formula>
    </cfRule>
    <cfRule type="expression" dxfId="778" priority="40">
      <formula>F56&lt;0</formula>
    </cfRule>
  </conditionalFormatting>
  <conditionalFormatting sqref="H51:H69 H72:H116 H119:H120">
    <cfRule type="expression" dxfId="777" priority="35">
      <formula>H51&gt;0</formula>
    </cfRule>
    <cfRule type="expression" dxfId="776" priority="36">
      <formula>H51&lt;0</formula>
    </cfRule>
  </conditionalFormatting>
  <conditionalFormatting sqref="F47:F50">
    <cfRule type="expression" dxfId="775" priority="29">
      <formula>F47&gt;0</formula>
    </cfRule>
    <cfRule type="expression" dxfId="774" priority="30">
      <formula>F47&lt;0</formula>
    </cfRule>
  </conditionalFormatting>
  <conditionalFormatting sqref="H47:H50">
    <cfRule type="expression" dxfId="773" priority="27">
      <formula>H47&gt;0</formula>
    </cfRule>
    <cfRule type="expression" dxfId="772" priority="28">
      <formula>H47&lt;0</formula>
    </cfRule>
  </conditionalFormatting>
  <conditionalFormatting sqref="Q8">
    <cfRule type="expression" dxfId="771" priority="23">
      <formula>Q8&gt;0</formula>
    </cfRule>
    <cfRule type="expression" dxfId="770" priority="24">
      <formula>Q8&lt;0</formula>
    </cfRule>
  </conditionalFormatting>
  <conditionalFormatting sqref="Q7">
    <cfRule type="expression" dxfId="769" priority="25">
      <formula>Q7&gt;0</formula>
    </cfRule>
    <cfRule type="expression" dxfId="768" priority="26">
      <formula>Q7&lt;0</formula>
    </cfRule>
  </conditionalFormatting>
  <conditionalFormatting sqref="F70">
    <cfRule type="expression" dxfId="767" priority="19">
      <formula>F70&gt;0</formula>
    </cfRule>
    <cfRule type="expression" dxfId="766" priority="20">
      <formula>F70&lt;0</formula>
    </cfRule>
  </conditionalFormatting>
  <conditionalFormatting sqref="F70">
    <cfRule type="expression" dxfId="765" priority="21">
      <formula>F70&gt;0</formula>
    </cfRule>
    <cfRule type="expression" dxfId="764" priority="22">
      <formula>F70&lt;0</formula>
    </cfRule>
  </conditionalFormatting>
  <conditionalFormatting sqref="H70">
    <cfRule type="expression" dxfId="763" priority="17">
      <formula>H70&gt;0</formula>
    </cfRule>
    <cfRule type="expression" dxfId="762" priority="18">
      <formula>H70&lt;0</formula>
    </cfRule>
  </conditionalFormatting>
  <conditionalFormatting sqref="F71">
    <cfRule type="expression" dxfId="761" priority="13">
      <formula>F71&gt;0</formula>
    </cfRule>
    <cfRule type="expression" dxfId="760" priority="14">
      <formula>F71&lt;0</formula>
    </cfRule>
  </conditionalFormatting>
  <conditionalFormatting sqref="F71">
    <cfRule type="expression" dxfId="759" priority="15">
      <formula>F71&gt;0</formula>
    </cfRule>
    <cfRule type="expression" dxfId="758" priority="16">
      <formula>F71&lt;0</formula>
    </cfRule>
  </conditionalFormatting>
  <conditionalFormatting sqref="H71">
    <cfRule type="expression" dxfId="757" priority="11">
      <formula>H71&gt;0</formula>
    </cfRule>
    <cfRule type="expression" dxfId="756" priority="12">
      <formula>H71&lt;0</formula>
    </cfRule>
  </conditionalFormatting>
  <conditionalFormatting sqref="F117:F118">
    <cfRule type="expression" dxfId="755" priority="7">
      <formula>F117&gt;0</formula>
    </cfRule>
    <cfRule type="expression" dxfId="754" priority="8">
      <formula>F117&lt;0</formula>
    </cfRule>
  </conditionalFormatting>
  <conditionalFormatting sqref="F117:F118">
    <cfRule type="expression" dxfId="753" priority="9">
      <formula>F117&gt;0</formula>
    </cfRule>
    <cfRule type="expression" dxfId="752" priority="10">
      <formula>F117&lt;0</formula>
    </cfRule>
  </conditionalFormatting>
  <conditionalFormatting sqref="H117:H118">
    <cfRule type="expression" dxfId="751" priority="5">
      <formula>H117&gt;0</formula>
    </cfRule>
    <cfRule type="expression" dxfId="750" priority="6">
      <formula>H117&lt;0</formula>
    </cfRule>
  </conditionalFormatting>
  <conditionalFormatting sqref="F35:F41">
    <cfRule type="expression" dxfId="749" priority="3">
      <formula>F35&gt;0</formula>
    </cfRule>
    <cfRule type="expression" dxfId="748" priority="4">
      <formula>F35&lt;0</formula>
    </cfRule>
  </conditionalFormatting>
  <conditionalFormatting sqref="H35:H41">
    <cfRule type="expression" dxfId="747" priority="1">
      <formula>H35&gt;0</formula>
    </cfRule>
    <cfRule type="expression" dxfId="746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280</v>
      </c>
      <c r="W2" s="133">
        <v>42783</v>
      </c>
      <c r="X2" s="10">
        <v>12.5</v>
      </c>
      <c r="Y2" s="10">
        <v>12.58</v>
      </c>
      <c r="Z2" s="10">
        <v>12.42</v>
      </c>
      <c r="AA2" s="10">
        <v>12.58</v>
      </c>
      <c r="AB2" s="95">
        <v>26276700</v>
      </c>
      <c r="AC2" s="10">
        <v>12.58</v>
      </c>
      <c r="AD2" s="2">
        <f>Y2-Z2</f>
        <v>0.16000000000000014</v>
      </c>
      <c r="AE2" s="138">
        <f>AC2/AC3-1</f>
        <v>3.1897926634769647E-3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12.58</v>
      </c>
      <c r="T3" s="1"/>
      <c r="W3" s="133">
        <v>42782</v>
      </c>
      <c r="X3" s="10">
        <v>12.61</v>
      </c>
      <c r="Y3" s="10">
        <v>12.64</v>
      </c>
      <c r="Z3" s="10">
        <v>12.48</v>
      </c>
      <c r="AA3" s="10">
        <v>12.54</v>
      </c>
      <c r="AB3" s="95">
        <v>22839000</v>
      </c>
      <c r="AC3" s="10">
        <v>12.54</v>
      </c>
      <c r="AD3" s="2">
        <f t="shared" ref="AD3:AD66" si="0">Y3-Z3</f>
        <v>0.16000000000000014</v>
      </c>
      <c r="AE3" s="138">
        <f t="shared" ref="AE3:AE66" si="1">AC3/AC4-1</f>
        <v>-7.1258907363421775E-3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12.58</v>
      </c>
      <c r="R4" s="502">
        <v>3.2000000000000002E-3</v>
      </c>
      <c r="T4" s="163"/>
      <c r="W4" s="133">
        <v>42781</v>
      </c>
      <c r="X4" s="10">
        <v>12.62</v>
      </c>
      <c r="Y4" s="10">
        <v>12.64</v>
      </c>
      <c r="Z4" s="10">
        <v>12.55</v>
      </c>
      <c r="AA4" s="10">
        <v>12.63</v>
      </c>
      <c r="AB4" s="95">
        <v>25003400</v>
      </c>
      <c r="AC4" s="10">
        <v>12.63</v>
      </c>
      <c r="AD4" s="2">
        <f t="shared" si="0"/>
        <v>8.9999999999999858E-2</v>
      </c>
      <c r="AE4" s="138">
        <f t="shared" si="1"/>
        <v>-1.5810276679841806E-3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12.64</v>
      </c>
      <c r="Y5" s="10">
        <v>12.7</v>
      </c>
      <c r="Z5" s="10">
        <v>12.59</v>
      </c>
      <c r="AA5" s="10">
        <v>12.65</v>
      </c>
      <c r="AB5" s="95">
        <v>28320000</v>
      </c>
      <c r="AC5" s="10">
        <v>12.65</v>
      </c>
      <c r="AD5" s="2">
        <f t="shared" si="0"/>
        <v>0.10999999999999943</v>
      </c>
      <c r="AE5" s="138">
        <f t="shared" si="1"/>
        <v>7.1656050955413164E-3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12.54</v>
      </c>
      <c r="Y6" s="10">
        <v>12.62</v>
      </c>
      <c r="Z6" s="10">
        <v>12.48</v>
      </c>
      <c r="AA6" s="10">
        <v>12.56</v>
      </c>
      <c r="AB6" s="95">
        <v>24474000</v>
      </c>
      <c r="AC6" s="10">
        <v>12.56</v>
      </c>
      <c r="AD6" s="2">
        <f t="shared" si="0"/>
        <v>0.13999999999999879</v>
      </c>
      <c r="AE6" s="138">
        <f t="shared" si="1"/>
        <v>3.9968025579537603E-3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42776</v>
      </c>
      <c r="X7" s="10">
        <v>12.44</v>
      </c>
      <c r="Y7" s="10">
        <v>12.51</v>
      </c>
      <c r="Z7" s="10">
        <v>12.37</v>
      </c>
      <c r="AA7" s="10">
        <v>12.51</v>
      </c>
      <c r="AB7" s="95">
        <v>32996500</v>
      </c>
      <c r="AC7" s="10">
        <v>12.51</v>
      </c>
      <c r="AD7" s="2">
        <f t="shared" si="0"/>
        <v>0.14000000000000057</v>
      </c>
      <c r="AE7" s="138">
        <f t="shared" si="1"/>
        <v>1.050080775444262E-2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12.38</v>
      </c>
      <c r="Y8" s="10">
        <v>12.47</v>
      </c>
      <c r="Z8" s="10">
        <v>12.35</v>
      </c>
      <c r="AA8" s="10">
        <v>12.38</v>
      </c>
      <c r="AB8" s="95">
        <v>32924600</v>
      </c>
      <c r="AC8" s="10">
        <v>12.38</v>
      </c>
      <c r="AD8" s="2">
        <f t="shared" si="0"/>
        <v>0.12000000000000099</v>
      </c>
      <c r="AE8" s="138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12.34</v>
      </c>
      <c r="Y9" s="10">
        <v>12.45</v>
      </c>
      <c r="Z9" s="10">
        <v>12.27</v>
      </c>
      <c r="AA9" s="10">
        <v>12.38</v>
      </c>
      <c r="AB9" s="95">
        <v>26411400</v>
      </c>
      <c r="AC9" s="10">
        <v>12.38</v>
      </c>
      <c r="AD9" s="2">
        <f t="shared" si="0"/>
        <v>0.17999999999999972</v>
      </c>
      <c r="AE9" s="138">
        <f t="shared" si="1"/>
        <v>3.2414910858995505E-3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3">
        <v>42773</v>
      </c>
      <c r="X10" s="10">
        <v>12.5</v>
      </c>
      <c r="Y10" s="10">
        <v>12.52</v>
      </c>
      <c r="Z10" s="10">
        <v>12.31</v>
      </c>
      <c r="AA10" s="10">
        <v>12.34</v>
      </c>
      <c r="AB10" s="95">
        <v>32914400</v>
      </c>
      <c r="AC10" s="10">
        <v>12.34</v>
      </c>
      <c r="AD10" s="2">
        <f t="shared" si="0"/>
        <v>0.20999999999999908</v>
      </c>
      <c r="AE10" s="138">
        <f t="shared" si="1"/>
        <v>-1.4376996805111841E-2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4.7699999999999999E-2</v>
      </c>
      <c r="W11" s="133">
        <v>42772</v>
      </c>
      <c r="X11" s="10">
        <v>12.55</v>
      </c>
      <c r="Y11" s="10">
        <v>12.62</v>
      </c>
      <c r="Z11" s="10">
        <v>12.46</v>
      </c>
      <c r="AA11" s="10">
        <v>12.52</v>
      </c>
      <c r="AB11" s="95">
        <v>26916800</v>
      </c>
      <c r="AC11" s="10">
        <v>12.52</v>
      </c>
      <c r="AD11" s="2">
        <f t="shared" si="0"/>
        <v>0.15999999999999837</v>
      </c>
      <c r="AE11" s="138">
        <f t="shared" si="1"/>
        <v>-3.1847133757962887E-3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42769</v>
      </c>
      <c r="X12" s="10">
        <v>12.42</v>
      </c>
      <c r="Y12" s="10">
        <v>12.62</v>
      </c>
      <c r="Z12" s="10">
        <v>12.39</v>
      </c>
      <c r="AA12" s="10">
        <v>12.56</v>
      </c>
      <c r="AB12" s="95">
        <v>38245300</v>
      </c>
      <c r="AC12" s="10">
        <v>12.56</v>
      </c>
      <c r="AD12" s="2">
        <f t="shared" si="0"/>
        <v>0.22999999999999865</v>
      </c>
      <c r="AE12" s="138">
        <f t="shared" si="1"/>
        <v>2.2801302931596101E-2</v>
      </c>
    </row>
    <row r="13" spans="1:31" x14ac:dyDescent="0.25">
      <c r="H13" s="72"/>
      <c r="W13" s="133">
        <v>42768</v>
      </c>
      <c r="X13" s="10">
        <v>12.3</v>
      </c>
      <c r="Y13" s="10">
        <v>12.37</v>
      </c>
      <c r="Z13" s="10">
        <v>12.23</v>
      </c>
      <c r="AA13" s="10">
        <v>12.28</v>
      </c>
      <c r="AB13" s="95">
        <v>29035400</v>
      </c>
      <c r="AC13" s="10">
        <v>12.28</v>
      </c>
      <c r="AD13" s="2">
        <f t="shared" si="0"/>
        <v>0.13999999999999879</v>
      </c>
      <c r="AE13" s="138">
        <f t="shared" si="1"/>
        <v>-3.2467532467532756E-3</v>
      </c>
    </row>
    <row r="14" spans="1:31" x14ac:dyDescent="0.25">
      <c r="H14" s="72"/>
      <c r="W14" s="133">
        <v>42767</v>
      </c>
      <c r="X14" s="10">
        <v>12.45</v>
      </c>
      <c r="Y14" s="10">
        <v>12.58</v>
      </c>
      <c r="Z14" s="10">
        <v>12.22</v>
      </c>
      <c r="AA14" s="10">
        <v>12.32</v>
      </c>
      <c r="AB14" s="95">
        <v>44396800</v>
      </c>
      <c r="AC14" s="10">
        <v>12.32</v>
      </c>
      <c r="AD14" s="2">
        <f t="shared" si="0"/>
        <v>0.35999999999999943</v>
      </c>
      <c r="AE14" s="138">
        <f t="shared" si="1"/>
        <v>-3.2362459546925182E-3</v>
      </c>
    </row>
    <row r="15" spans="1:31" x14ac:dyDescent="0.25">
      <c r="H15" s="72"/>
      <c r="W15" s="133">
        <v>42766</v>
      </c>
      <c r="X15" s="10">
        <v>12.31</v>
      </c>
      <c r="Y15" s="10">
        <v>12.39</v>
      </c>
      <c r="Z15" s="10">
        <v>12.19</v>
      </c>
      <c r="AA15" s="10">
        <v>12.36</v>
      </c>
      <c r="AB15" s="95">
        <v>46974500</v>
      </c>
      <c r="AC15" s="10">
        <v>12.36</v>
      </c>
      <c r="AD15" s="2">
        <f t="shared" si="0"/>
        <v>0.20000000000000107</v>
      </c>
      <c r="AE15" s="138">
        <f t="shared" si="1"/>
        <v>-8.0840743734844622E-4</v>
      </c>
    </row>
    <row r="16" spans="1:31" x14ac:dyDescent="0.25">
      <c r="H16" s="72"/>
      <c r="W16" s="133">
        <v>42765</v>
      </c>
      <c r="X16" s="10">
        <v>12.46</v>
      </c>
      <c r="Y16" s="10">
        <v>12.46</v>
      </c>
      <c r="Z16" s="10">
        <v>12.28</v>
      </c>
      <c r="AA16" s="10">
        <v>12.37</v>
      </c>
      <c r="AB16" s="95">
        <v>39254200</v>
      </c>
      <c r="AC16" s="10">
        <v>12.37</v>
      </c>
      <c r="AD16" s="2">
        <f t="shared" si="0"/>
        <v>0.18000000000000149</v>
      </c>
      <c r="AE16" s="138">
        <f t="shared" si="1"/>
        <v>-9.60768614891927E-3</v>
      </c>
    </row>
    <row r="17" spans="1:31" x14ac:dyDescent="0.25">
      <c r="H17" s="72"/>
      <c r="W17" s="133">
        <v>42762</v>
      </c>
      <c r="X17" s="10">
        <v>12.48</v>
      </c>
      <c r="Y17" s="10">
        <v>12.54</v>
      </c>
      <c r="Z17" s="10">
        <v>12.38</v>
      </c>
      <c r="AA17" s="10">
        <v>12.49</v>
      </c>
      <c r="AB17" s="95">
        <v>34613900</v>
      </c>
      <c r="AC17" s="10">
        <v>12.49</v>
      </c>
      <c r="AD17" s="2">
        <f t="shared" si="0"/>
        <v>0.15999999999999837</v>
      </c>
      <c r="AE17" s="138">
        <f t="shared" si="1"/>
        <v>9.7008892481811326E-3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42761</v>
      </c>
      <c r="X18" s="10">
        <v>12.65</v>
      </c>
      <c r="Y18" s="10">
        <v>12.68</v>
      </c>
      <c r="Z18" s="10">
        <v>12.35</v>
      </c>
      <c r="AA18" s="10">
        <v>12.37</v>
      </c>
      <c r="AB18" s="95">
        <v>55672800</v>
      </c>
      <c r="AC18" s="10">
        <v>12.37</v>
      </c>
      <c r="AD18" s="2">
        <f t="shared" si="0"/>
        <v>0.33000000000000007</v>
      </c>
      <c r="AE18" s="138">
        <f t="shared" si="1"/>
        <v>-3.2838154808444098E-2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12.71</v>
      </c>
      <c r="Y19" s="10">
        <v>12.8</v>
      </c>
      <c r="Z19" s="10">
        <v>12.64</v>
      </c>
      <c r="AA19" s="10">
        <v>12.79</v>
      </c>
      <c r="AB19" s="95">
        <v>46747800</v>
      </c>
      <c r="AC19" s="10">
        <v>12.79</v>
      </c>
      <c r="AD19" s="2">
        <f t="shared" si="0"/>
        <v>0.16000000000000014</v>
      </c>
      <c r="AE19" s="138">
        <f t="shared" si="1"/>
        <v>1.4274385408405976E-2</v>
      </c>
    </row>
    <row r="20" spans="1:31" x14ac:dyDescent="0.25">
      <c r="W20" s="133">
        <v>42759</v>
      </c>
      <c r="X20" s="10">
        <v>12.35</v>
      </c>
      <c r="Y20" s="10">
        <v>12.61</v>
      </c>
      <c r="Z20" s="10">
        <v>12.34</v>
      </c>
      <c r="AA20" s="10">
        <v>12.61</v>
      </c>
      <c r="AB20" s="95">
        <v>34625200</v>
      </c>
      <c r="AC20" s="10">
        <v>12.61</v>
      </c>
      <c r="AD20" s="2">
        <f t="shared" si="0"/>
        <v>0.26999999999999957</v>
      </c>
      <c r="AE20" s="138">
        <f t="shared" si="1"/>
        <v>2.4370430544272903E-2</v>
      </c>
    </row>
    <row r="21" spans="1:31" x14ac:dyDescent="0.25">
      <c r="W21" s="133">
        <v>42758</v>
      </c>
      <c r="X21" s="10">
        <v>12.35</v>
      </c>
      <c r="Y21" s="10">
        <v>12.38</v>
      </c>
      <c r="Z21" s="10">
        <v>12.22</v>
      </c>
      <c r="AA21" s="10">
        <v>12.31</v>
      </c>
      <c r="AB21" s="95">
        <v>31670700</v>
      </c>
      <c r="AC21" s="10">
        <v>12.31</v>
      </c>
      <c r="AD21" s="2">
        <f t="shared" si="0"/>
        <v>0.16000000000000014</v>
      </c>
      <c r="AE21" s="138">
        <f t="shared" si="1"/>
        <v>-4.04530744336562E-3</v>
      </c>
    </row>
    <row r="22" spans="1:31" x14ac:dyDescent="0.25">
      <c r="W22" s="133">
        <v>42755</v>
      </c>
      <c r="X22" s="10">
        <v>12.45</v>
      </c>
      <c r="Y22" s="10">
        <v>12.48</v>
      </c>
      <c r="Z22" s="10">
        <v>12.31</v>
      </c>
      <c r="AA22" s="10">
        <v>12.36</v>
      </c>
      <c r="AB22" s="95">
        <v>29270000</v>
      </c>
      <c r="AC22" s="10">
        <v>12.36</v>
      </c>
      <c r="AD22" s="2">
        <f t="shared" si="0"/>
        <v>0.16999999999999993</v>
      </c>
      <c r="AE22" s="138">
        <f t="shared" si="1"/>
        <v>-5.6315366049879412E-3</v>
      </c>
    </row>
    <row r="23" spans="1:31" x14ac:dyDescent="0.25">
      <c r="W23" s="133">
        <v>42754</v>
      </c>
      <c r="X23" s="10">
        <v>12.4</v>
      </c>
      <c r="Y23" s="10">
        <v>12.56</v>
      </c>
      <c r="Z23" s="10">
        <v>12.34</v>
      </c>
      <c r="AA23" s="10">
        <v>12.43</v>
      </c>
      <c r="AB23" s="95">
        <v>30135600</v>
      </c>
      <c r="AC23" s="10">
        <v>12.43</v>
      </c>
      <c r="AD23" s="2">
        <f t="shared" si="0"/>
        <v>0.22000000000000064</v>
      </c>
      <c r="AE23" s="138">
        <f t="shared" si="1"/>
        <v>1.6116035455278066E-3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12.43</v>
      </c>
      <c r="Y24" s="10">
        <v>12.45</v>
      </c>
      <c r="Z24" s="10">
        <v>12.3</v>
      </c>
      <c r="AA24" s="10">
        <v>12.41</v>
      </c>
      <c r="AB24" s="95">
        <v>33830800</v>
      </c>
      <c r="AC24" s="10">
        <v>12.41</v>
      </c>
      <c r="AD24" s="2">
        <f t="shared" si="0"/>
        <v>0.14999999999999858</v>
      </c>
      <c r="AE24" s="138" t="e">
        <f t="shared" si="1"/>
        <v>#DIV/0!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42753</v>
      </c>
      <c r="X25" s="10" t="s">
        <v>382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42752</v>
      </c>
      <c r="X26" s="10">
        <v>12.65</v>
      </c>
      <c r="Y26" s="10">
        <v>12.73</v>
      </c>
      <c r="Z26" s="10">
        <v>12.54</v>
      </c>
      <c r="AA26" s="10">
        <v>12.61</v>
      </c>
      <c r="AB26" s="95">
        <v>49069500</v>
      </c>
      <c r="AC26" s="10">
        <v>12.41</v>
      </c>
      <c r="AD26" s="2">
        <f t="shared" si="0"/>
        <v>0.19000000000000128</v>
      </c>
      <c r="AE26" s="138">
        <f t="shared" si="1"/>
        <v>-1.6090104585679832E-3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42748</v>
      </c>
      <c r="X27" s="10">
        <v>12.62</v>
      </c>
      <c r="Y27" s="10">
        <v>12.67</v>
      </c>
      <c r="Z27" s="10">
        <v>12.5</v>
      </c>
      <c r="AA27" s="10">
        <v>12.63</v>
      </c>
      <c r="AB27" s="95">
        <v>29197100</v>
      </c>
      <c r="AC27" s="10">
        <v>12.43</v>
      </c>
      <c r="AD27" s="2">
        <f t="shared" si="0"/>
        <v>0.16999999999999993</v>
      </c>
      <c r="AE27" s="138">
        <f t="shared" si="1"/>
        <v>3.2284100080710587E-3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2">C28*(E28-D28)</f>
        <v>22.969999999999935</v>
      </c>
      <c r="G28" s="262">
        <f t="shared" ref="G28:G34" si="3">D28*C28</f>
        <v>1329.03</v>
      </c>
      <c r="H28" s="276">
        <f t="shared" ref="H28:H34" si="4">(E28-D28)/D28</f>
        <v>1.7283281791983577E-2</v>
      </c>
      <c r="I28" s="262"/>
      <c r="W28" s="133">
        <v>42747</v>
      </c>
      <c r="X28" s="10">
        <v>12.66</v>
      </c>
      <c r="Y28" s="10">
        <v>12.68</v>
      </c>
      <c r="Z28" s="10">
        <v>12.35</v>
      </c>
      <c r="AA28" s="10">
        <v>12.59</v>
      </c>
      <c r="AB28" s="95">
        <v>36493300</v>
      </c>
      <c r="AC28" s="10">
        <v>12.39</v>
      </c>
      <c r="AD28" s="2">
        <f t="shared" si="0"/>
        <v>0.33000000000000007</v>
      </c>
      <c r="AE28" s="138">
        <f t="shared" si="1"/>
        <v>-6.4153969526864474E-3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2"/>
        <v>-11.030000000000051</v>
      </c>
      <c r="G29" s="262">
        <f t="shared" si="3"/>
        <v>1329.03</v>
      </c>
      <c r="H29" s="276">
        <f t="shared" si="4"/>
        <v>-8.2992859453887811E-3</v>
      </c>
      <c r="I29" s="262"/>
      <c r="W29" s="133">
        <v>42746</v>
      </c>
      <c r="X29" s="10">
        <v>12.71</v>
      </c>
      <c r="Y29" s="10">
        <v>12.72</v>
      </c>
      <c r="Z29" s="10">
        <v>12.51</v>
      </c>
      <c r="AA29" s="10">
        <v>12.67</v>
      </c>
      <c r="AB29" s="95">
        <v>49718700</v>
      </c>
      <c r="AC29" s="10">
        <v>12.47</v>
      </c>
      <c r="AD29" s="2">
        <f t="shared" si="0"/>
        <v>0.21000000000000085</v>
      </c>
      <c r="AE29" s="138">
        <f t="shared" si="1"/>
        <v>-1.4229249011857736E-2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2"/>
        <v>8.9700000000000557</v>
      </c>
      <c r="G30" s="262">
        <f t="shared" si="3"/>
        <v>1329.03</v>
      </c>
      <c r="H30" s="276">
        <f t="shared" si="4"/>
        <v>6.7492833118891638E-3</v>
      </c>
      <c r="I30" s="262"/>
      <c r="W30" s="133">
        <v>42745</v>
      </c>
      <c r="X30" s="10">
        <v>12.7</v>
      </c>
      <c r="Y30" s="10">
        <v>13.02</v>
      </c>
      <c r="Z30" s="10">
        <v>12.66</v>
      </c>
      <c r="AA30" s="10">
        <v>12.85</v>
      </c>
      <c r="AB30" s="95">
        <v>58703500</v>
      </c>
      <c r="AC30" s="10">
        <v>12.65</v>
      </c>
      <c r="AD30" s="2">
        <f t="shared" si="0"/>
        <v>0.35999999999999943</v>
      </c>
      <c r="AE30" s="138">
        <f t="shared" si="1"/>
        <v>1.7699115044247815E-2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2"/>
        <v>-44.999999999999929</v>
      </c>
      <c r="G31" s="262">
        <f t="shared" si="3"/>
        <v>1329</v>
      </c>
      <c r="H31" s="276">
        <f t="shared" si="4"/>
        <v>-3.386004514672681E-2</v>
      </c>
      <c r="I31" s="262"/>
      <c r="W31" s="133">
        <v>42744</v>
      </c>
      <c r="X31" s="10">
        <v>12.79</v>
      </c>
      <c r="Y31" s="10">
        <v>12.86</v>
      </c>
      <c r="Z31" s="10">
        <v>12.63</v>
      </c>
      <c r="AA31" s="10">
        <v>12.63</v>
      </c>
      <c r="AB31" s="95">
        <v>39183400</v>
      </c>
      <c r="AC31" s="10">
        <v>12.43</v>
      </c>
      <c r="AD31" s="2">
        <f t="shared" si="0"/>
        <v>0.22999999999999865</v>
      </c>
      <c r="AE31" s="138">
        <f t="shared" si="1"/>
        <v>-1.0350318471337605E-2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2"/>
        <v>12.96999999999997</v>
      </c>
      <c r="G32" s="262">
        <f t="shared" si="3"/>
        <v>1329.03</v>
      </c>
      <c r="H32" s="276">
        <f t="shared" si="4"/>
        <v>9.758997163344673E-3</v>
      </c>
      <c r="I32" s="262"/>
      <c r="W32" s="133">
        <v>42741</v>
      </c>
      <c r="X32" s="10">
        <v>12.8</v>
      </c>
      <c r="Y32" s="10">
        <v>12.84</v>
      </c>
      <c r="Z32" s="10">
        <v>12.64</v>
      </c>
      <c r="AA32" s="10">
        <v>12.76</v>
      </c>
      <c r="AB32" s="95">
        <v>40315900</v>
      </c>
      <c r="AC32" s="10">
        <v>12.56</v>
      </c>
      <c r="AD32" s="2">
        <f t="shared" si="0"/>
        <v>0.19999999999999929</v>
      </c>
      <c r="AE32" s="138">
        <f t="shared" si="1"/>
        <v>-7.9554494828959488E-4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2"/>
        <v>-111.52500000000032</v>
      </c>
      <c r="G33" s="262">
        <f t="shared" si="3"/>
        <v>3241.5250000000001</v>
      </c>
      <c r="H33" s="276">
        <f t="shared" si="4"/>
        <v>-3.4405102536614808E-2</v>
      </c>
      <c r="I33" s="262"/>
      <c r="W33" s="133">
        <v>42740</v>
      </c>
      <c r="X33" s="10">
        <v>13.21</v>
      </c>
      <c r="Y33" s="10">
        <v>13.22</v>
      </c>
      <c r="Z33" s="10">
        <v>12.63</v>
      </c>
      <c r="AA33" s="10">
        <v>12.77</v>
      </c>
      <c r="AB33" s="95">
        <v>75628400</v>
      </c>
      <c r="AC33" s="10">
        <v>12.57</v>
      </c>
      <c r="AD33" s="2">
        <f t="shared" si="0"/>
        <v>0.58999999999999986</v>
      </c>
      <c r="AE33" s="138">
        <f t="shared" si="1"/>
        <v>-3.0092592592592671E-2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2"/>
        <v>-204.52000000000012</v>
      </c>
      <c r="G34" s="262">
        <f t="shared" si="3"/>
        <v>5068.5200000000004</v>
      </c>
      <c r="H34" s="276">
        <f t="shared" si="4"/>
        <v>-4.0351029491843798E-2</v>
      </c>
      <c r="I34" s="262"/>
      <c r="W34" s="133">
        <v>42739</v>
      </c>
      <c r="X34" s="10">
        <v>12.77</v>
      </c>
      <c r="Y34" s="10">
        <v>13.27</v>
      </c>
      <c r="Z34" s="10">
        <v>12.74</v>
      </c>
      <c r="AA34" s="10">
        <v>13.17</v>
      </c>
      <c r="AB34" s="95">
        <v>77638100</v>
      </c>
      <c r="AC34" s="10">
        <v>12.96</v>
      </c>
      <c r="AD34" s="2">
        <f t="shared" si="0"/>
        <v>0.52999999999999936</v>
      </c>
      <c r="AE34" s="138">
        <f t="shared" si="1"/>
        <v>4.6004842615012143E-2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:F63" si="5">C35*(E35-D35)</f>
        <v>19.480000000000075</v>
      </c>
      <c r="G35" s="262">
        <f t="shared" ref="G35:G63" si="6">D35*C35</f>
        <v>5068.5200000000004</v>
      </c>
      <c r="H35" s="276">
        <f t="shared" ref="H35:H63" si="7">(E35-D35)/D35</f>
        <v>3.843330992084489E-3</v>
      </c>
      <c r="I35" s="262"/>
      <c r="W35" s="133">
        <v>42738</v>
      </c>
      <c r="X35" s="10">
        <v>12.2</v>
      </c>
      <c r="Y35" s="10">
        <v>12.6</v>
      </c>
      <c r="Z35" s="10">
        <v>12.13</v>
      </c>
      <c r="AA35" s="10">
        <v>12.59</v>
      </c>
      <c r="AB35" s="95">
        <v>40510800</v>
      </c>
      <c r="AC35" s="10">
        <v>12.39</v>
      </c>
      <c r="AD35" s="2">
        <f t="shared" si="0"/>
        <v>0.46999999999999886</v>
      </c>
      <c r="AE35" s="138">
        <f t="shared" si="1"/>
        <v>3.7688442211055273E-2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si="5"/>
        <v>-108.52000000000004</v>
      </c>
      <c r="G36" s="262">
        <f t="shared" si="6"/>
        <v>5068.5200000000004</v>
      </c>
      <c r="H36" s="276">
        <f t="shared" si="7"/>
        <v>-2.1410589284445961E-2</v>
      </c>
      <c r="I36" s="591">
        <v>11.5</v>
      </c>
      <c r="W36" s="133">
        <v>42734</v>
      </c>
      <c r="X36" s="10">
        <v>12.24</v>
      </c>
      <c r="Y36" s="10">
        <v>12.28</v>
      </c>
      <c r="Z36" s="10">
        <v>12.08</v>
      </c>
      <c r="AA36" s="10">
        <v>12.13</v>
      </c>
      <c r="AB36" s="95">
        <v>27405700</v>
      </c>
      <c r="AC36" s="10">
        <v>11.94</v>
      </c>
      <c r="AD36" s="2">
        <f t="shared" si="0"/>
        <v>0.19999999999999929</v>
      </c>
      <c r="AE36" s="138">
        <f t="shared" si="1"/>
        <v>-8.3056478405315604E-3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5"/>
        <v>310.44000000000017</v>
      </c>
      <c r="G37" s="262">
        <f t="shared" si="6"/>
        <v>3760.56</v>
      </c>
      <c r="H37" s="276">
        <f t="shared" si="7"/>
        <v>8.2551534877784216E-2</v>
      </c>
      <c r="I37" s="591"/>
      <c r="W37" s="133">
        <v>42733</v>
      </c>
      <c r="X37" s="10">
        <v>12.25</v>
      </c>
      <c r="Y37" s="10">
        <v>12.31</v>
      </c>
      <c r="Z37" s="10">
        <v>12.22</v>
      </c>
      <c r="AA37" s="10">
        <v>12.23</v>
      </c>
      <c r="AB37" s="95">
        <v>19819100</v>
      </c>
      <c r="AC37" s="10">
        <v>12.04</v>
      </c>
      <c r="AD37" s="2">
        <f t="shared" si="0"/>
        <v>8.9999999999999858E-2</v>
      </c>
      <c r="AE37" s="138">
        <f t="shared" si="1"/>
        <v>-1.6583747927032544E-3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si="5"/>
        <v>334.44000000000023</v>
      </c>
      <c r="G38" s="262">
        <f t="shared" si="6"/>
        <v>3760.56</v>
      </c>
      <c r="H38" s="276">
        <f t="shared" si="7"/>
        <v>8.8933563086348894E-2</v>
      </c>
      <c r="I38" s="262"/>
      <c r="W38" s="133">
        <v>42732</v>
      </c>
      <c r="X38" s="10">
        <v>12.37</v>
      </c>
      <c r="Y38" s="10">
        <v>12.45</v>
      </c>
      <c r="Z38" s="10">
        <v>12.22</v>
      </c>
      <c r="AA38" s="10">
        <v>12.25</v>
      </c>
      <c r="AB38" s="95">
        <v>26875400</v>
      </c>
      <c r="AC38" s="10">
        <v>12.06</v>
      </c>
      <c r="AD38" s="2">
        <f t="shared" si="0"/>
        <v>0.22999999999999865</v>
      </c>
      <c r="AE38" s="138">
        <f t="shared" si="1"/>
        <v>-1.066447908121404E-2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si="5"/>
        <v>361.44000000000017</v>
      </c>
      <c r="G39" s="262">
        <f t="shared" si="6"/>
        <v>3760.56</v>
      </c>
      <c r="H39" s="276">
        <f t="shared" si="7"/>
        <v>9.6113344820984159E-2</v>
      </c>
      <c r="I39" s="262"/>
      <c r="W39" s="133">
        <v>42731</v>
      </c>
      <c r="X39" s="10">
        <v>12.43</v>
      </c>
      <c r="Y39" s="10">
        <v>12.51</v>
      </c>
      <c r="Z39" s="10">
        <v>12.36</v>
      </c>
      <c r="AA39" s="10">
        <v>12.39</v>
      </c>
      <c r="AB39" s="95">
        <v>19467400</v>
      </c>
      <c r="AC39" s="10">
        <v>12.19</v>
      </c>
      <c r="AD39" s="2">
        <f t="shared" si="0"/>
        <v>0.15000000000000036</v>
      </c>
      <c r="AE39" s="138">
        <f t="shared" si="1"/>
        <v>-5.7096247960848334E-3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si="5"/>
        <v>415.44000000000005</v>
      </c>
      <c r="G40" s="262">
        <f t="shared" si="6"/>
        <v>3760.56</v>
      </c>
      <c r="H40" s="276">
        <f t="shared" si="7"/>
        <v>0.11047290829025466</v>
      </c>
      <c r="I40" s="262"/>
      <c r="O40" s="644" t="s">
        <v>78</v>
      </c>
      <c r="P40" s="644"/>
      <c r="W40" s="133">
        <v>42727</v>
      </c>
      <c r="X40" s="10">
        <v>12.43</v>
      </c>
      <c r="Y40" s="10">
        <v>12.46</v>
      </c>
      <c r="Z40" s="10">
        <v>12.36</v>
      </c>
      <c r="AA40" s="10">
        <v>12.46</v>
      </c>
      <c r="AB40" s="95">
        <v>15621200</v>
      </c>
      <c r="AC40" s="10">
        <v>12.26</v>
      </c>
      <c r="AD40" s="2">
        <f t="shared" si="0"/>
        <v>0.10000000000000142</v>
      </c>
      <c r="AE40" s="138">
        <f t="shared" si="1"/>
        <v>4.9180327868851847E-3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si="5"/>
        <v>385.44000000000017</v>
      </c>
      <c r="G41" s="262">
        <f t="shared" si="6"/>
        <v>3760.56</v>
      </c>
      <c r="H41" s="276">
        <f t="shared" si="7"/>
        <v>0.10249537302954884</v>
      </c>
      <c r="I41" s="262"/>
      <c r="O41" s="83">
        <v>1.1000000000000001</v>
      </c>
      <c r="P41" s="83">
        <f>O41*$Q$4</f>
        <v>13.838000000000001</v>
      </c>
      <c r="Q41" s="2"/>
      <c r="W41" s="133">
        <v>42726</v>
      </c>
      <c r="X41" s="10">
        <v>12.63</v>
      </c>
      <c r="Y41" s="10">
        <v>12.64</v>
      </c>
      <c r="Z41" s="10">
        <v>12.4</v>
      </c>
      <c r="AA41" s="10">
        <v>12.4</v>
      </c>
      <c r="AB41" s="95">
        <v>27821100</v>
      </c>
      <c r="AC41" s="10">
        <v>12.2</v>
      </c>
      <c r="AD41" s="2">
        <f t="shared" si="0"/>
        <v>0.24000000000000021</v>
      </c>
      <c r="AE41" s="138">
        <f t="shared" si="1"/>
        <v>-1.9292604501607746E-2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5"/>
        <v>393.42499999999967</v>
      </c>
      <c r="G42" s="262">
        <f t="shared" si="6"/>
        <v>3071.5750000000003</v>
      </c>
      <c r="H42" s="276">
        <f t="shared" si="7"/>
        <v>0.12808575405126024</v>
      </c>
      <c r="I42" s="592" t="s">
        <v>266</v>
      </c>
      <c r="O42" s="83">
        <v>1.0900000000000001</v>
      </c>
      <c r="P42" s="83">
        <f t="shared" ref="P42:P61" si="8">O42*$Q$4</f>
        <v>13.712200000000001</v>
      </c>
      <c r="Q42" s="2"/>
      <c r="T42" s="91" t="s">
        <v>113</v>
      </c>
      <c r="W42" s="133">
        <v>42725</v>
      </c>
      <c r="X42" s="10">
        <v>12.73</v>
      </c>
      <c r="Y42" s="10">
        <v>12.77</v>
      </c>
      <c r="Z42" s="10">
        <v>12.64</v>
      </c>
      <c r="AA42" s="10">
        <v>12.64</v>
      </c>
      <c r="AB42" s="95">
        <v>18117100</v>
      </c>
      <c r="AC42" s="10">
        <v>12.44</v>
      </c>
      <c r="AD42" s="2">
        <f t="shared" si="0"/>
        <v>0.12999999999999901</v>
      </c>
      <c r="AE42" s="138">
        <f t="shared" si="1"/>
        <v>-1.1128775834658211E-2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si="5"/>
        <v>105.92500000000004</v>
      </c>
      <c r="G43" s="262">
        <f t="shared" si="6"/>
        <v>3071.5750000000003</v>
      </c>
      <c r="H43" s="276">
        <f t="shared" si="7"/>
        <v>3.4485565223053335E-2</v>
      </c>
      <c r="I43" s="262"/>
      <c r="O43" s="83">
        <v>1.08</v>
      </c>
      <c r="P43" s="83">
        <f t="shared" si="8"/>
        <v>13.586400000000001</v>
      </c>
      <c r="Q43" s="2"/>
      <c r="T43" s="128" t="s">
        <v>98</v>
      </c>
      <c r="U43" s="98">
        <v>12.54</v>
      </c>
      <c r="W43" s="133">
        <v>42724</v>
      </c>
      <c r="X43" s="10">
        <v>12.7</v>
      </c>
      <c r="Y43" s="10">
        <v>12.82</v>
      </c>
      <c r="Z43" s="10">
        <v>12.68</v>
      </c>
      <c r="AA43" s="10">
        <v>12.78</v>
      </c>
      <c r="AB43" s="95">
        <v>17834000</v>
      </c>
      <c r="AC43" s="10">
        <v>12.58</v>
      </c>
      <c r="AD43" s="2">
        <f t="shared" si="0"/>
        <v>0.14000000000000057</v>
      </c>
      <c r="AE43" s="138">
        <f t="shared" si="1"/>
        <v>9.6308186195825929E-3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si="5"/>
        <v>-86.575000000000287</v>
      </c>
      <c r="G44" s="262">
        <f t="shared" si="6"/>
        <v>3071.5750000000003</v>
      </c>
      <c r="H44" s="276">
        <f t="shared" si="7"/>
        <v>-2.8185865557572347E-2</v>
      </c>
      <c r="I44" s="262"/>
      <c r="O44" s="83">
        <v>1.07</v>
      </c>
      <c r="P44" s="83">
        <f t="shared" si="8"/>
        <v>13.460600000000001</v>
      </c>
      <c r="Q44" s="2"/>
      <c r="T44" s="93" t="s">
        <v>99</v>
      </c>
      <c r="U44" s="88">
        <v>12.5</v>
      </c>
      <c r="W44" s="133">
        <v>42723</v>
      </c>
      <c r="X44" s="10">
        <v>12.59</v>
      </c>
      <c r="Y44" s="10">
        <v>12.8</v>
      </c>
      <c r="Z44" s="10">
        <v>12.59</v>
      </c>
      <c r="AA44" s="10">
        <v>12.66</v>
      </c>
      <c r="AB44" s="95">
        <v>22830000</v>
      </c>
      <c r="AC44" s="10">
        <v>12.46</v>
      </c>
      <c r="AD44" s="2">
        <f t="shared" si="0"/>
        <v>0.21000000000000085</v>
      </c>
      <c r="AE44" s="138">
        <f t="shared" si="1"/>
        <v>2.4135156878519748E-3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si="5"/>
        <v>-9.0750000000001663</v>
      </c>
      <c r="G45" s="262">
        <f t="shared" si="6"/>
        <v>3071.5750000000003</v>
      </c>
      <c r="H45" s="276">
        <f t="shared" si="7"/>
        <v>-2.9545103082295452E-3</v>
      </c>
      <c r="I45" s="262"/>
      <c r="O45" s="83">
        <v>1.06</v>
      </c>
      <c r="P45" s="83">
        <f t="shared" si="8"/>
        <v>13.334800000000001</v>
      </c>
      <c r="Q45" s="2"/>
      <c r="T45" s="93" t="s">
        <v>100</v>
      </c>
      <c r="U45" s="88" t="s">
        <v>129</v>
      </c>
      <c r="W45" s="133">
        <v>42720</v>
      </c>
      <c r="X45" s="10">
        <v>12.66</v>
      </c>
      <c r="Y45" s="10">
        <v>12.7</v>
      </c>
      <c r="Z45" s="10">
        <v>12.56</v>
      </c>
      <c r="AA45" s="10">
        <v>12.63</v>
      </c>
      <c r="AB45" s="95">
        <v>28354900</v>
      </c>
      <c r="AC45" s="10">
        <v>12.43</v>
      </c>
      <c r="AD45" s="2">
        <f t="shared" si="0"/>
        <v>0.13999999999999879</v>
      </c>
      <c r="AE45" s="138">
        <f t="shared" si="1"/>
        <v>4.0387722132471104E-3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5"/>
        <v>35.924999999999763</v>
      </c>
      <c r="G46" s="262">
        <f t="shared" si="6"/>
        <v>3071.5750000000003</v>
      </c>
      <c r="H46" s="276">
        <f t="shared" si="7"/>
        <v>1.1695954030098488E-2</v>
      </c>
      <c r="I46" s="262"/>
      <c r="O46" s="83">
        <v>1.05</v>
      </c>
      <c r="P46" s="83">
        <f t="shared" si="8"/>
        <v>13.209000000000001</v>
      </c>
      <c r="Q46" s="2"/>
      <c r="T46" s="93" t="s">
        <v>101</v>
      </c>
      <c r="U46" s="88" t="s">
        <v>129</v>
      </c>
      <c r="W46" s="133">
        <v>42719</v>
      </c>
      <c r="X46" s="10">
        <v>12.54</v>
      </c>
      <c r="Y46" s="10">
        <v>12.72</v>
      </c>
      <c r="Z46" s="10">
        <v>12.52</v>
      </c>
      <c r="AA46" s="10">
        <v>12.58</v>
      </c>
      <c r="AB46" s="95">
        <v>23774800</v>
      </c>
      <c r="AC46" s="10">
        <v>12.38</v>
      </c>
      <c r="AD46" s="2">
        <f t="shared" si="0"/>
        <v>0.20000000000000107</v>
      </c>
      <c r="AE46" s="138">
        <f t="shared" si="1"/>
        <v>4.0551500405514584E-3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si="5"/>
        <v>10.924999999999851</v>
      </c>
      <c r="G47" s="262">
        <f t="shared" si="6"/>
        <v>3071.5750000000003</v>
      </c>
      <c r="H47" s="276">
        <f t="shared" si="7"/>
        <v>3.5568071754718184E-3</v>
      </c>
      <c r="I47" s="262"/>
      <c r="O47" s="83">
        <v>1.04</v>
      </c>
      <c r="P47" s="83">
        <f t="shared" si="8"/>
        <v>13.0832</v>
      </c>
      <c r="Q47" s="2"/>
      <c r="T47" s="93" t="s">
        <v>102</v>
      </c>
      <c r="U47" s="88">
        <v>13.28</v>
      </c>
      <c r="W47" s="133">
        <v>42718</v>
      </c>
      <c r="X47" s="10">
        <v>12.65</v>
      </c>
      <c r="Y47" s="10">
        <v>12.79</v>
      </c>
      <c r="Z47" s="10">
        <v>12.5</v>
      </c>
      <c r="AA47" s="10">
        <v>12.53</v>
      </c>
      <c r="AB47" s="95">
        <v>42820100</v>
      </c>
      <c r="AC47" s="10">
        <v>12.33</v>
      </c>
      <c r="AD47" s="2">
        <f t="shared" si="0"/>
        <v>0.28999999999999915</v>
      </c>
      <c r="AE47" s="138">
        <f t="shared" si="1"/>
        <v>-1.9093078758949944E-2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si="5"/>
        <v>25.924999999999976</v>
      </c>
      <c r="G48" s="262">
        <f t="shared" si="6"/>
        <v>3071.5750000000003</v>
      </c>
      <c r="H48" s="276">
        <f t="shared" si="7"/>
        <v>8.4402952882478774E-3</v>
      </c>
      <c r="I48" s="262"/>
      <c r="O48" s="83">
        <v>1.03</v>
      </c>
      <c r="P48" s="83">
        <f t="shared" si="8"/>
        <v>12.9574</v>
      </c>
      <c r="Q48" s="2"/>
      <c r="T48" s="93" t="s">
        <v>103</v>
      </c>
      <c r="U48" s="88">
        <v>1.34423</v>
      </c>
      <c r="W48" s="133">
        <v>42717</v>
      </c>
      <c r="X48" s="10">
        <v>12.84</v>
      </c>
      <c r="Y48" s="10">
        <v>12.88</v>
      </c>
      <c r="Z48" s="10">
        <v>12.75</v>
      </c>
      <c r="AA48" s="10">
        <v>12.77</v>
      </c>
      <c r="AB48" s="95">
        <v>39570500</v>
      </c>
      <c r="AC48" s="10">
        <v>12.57</v>
      </c>
      <c r="AD48" s="2">
        <f t="shared" si="0"/>
        <v>0.13000000000000078</v>
      </c>
      <c r="AE48" s="138">
        <f t="shared" si="1"/>
        <v>-3.961965134706702E-3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si="5"/>
        <v>18.424999999999692</v>
      </c>
      <c r="G49" s="262">
        <f t="shared" si="6"/>
        <v>3071.5750000000003</v>
      </c>
      <c r="H49" s="276">
        <f t="shared" si="7"/>
        <v>5.9985512318597757E-3</v>
      </c>
      <c r="I49" s="262"/>
      <c r="O49" s="83">
        <v>1.02</v>
      </c>
      <c r="P49" s="83">
        <f t="shared" si="8"/>
        <v>12.8316</v>
      </c>
      <c r="Q49" s="2"/>
      <c r="T49" s="93" t="s">
        <v>104</v>
      </c>
      <c r="U49" s="88" t="s">
        <v>433</v>
      </c>
      <c r="W49" s="133">
        <v>42716</v>
      </c>
      <c r="X49" s="10">
        <v>13.08</v>
      </c>
      <c r="Y49" s="10">
        <v>13.1</v>
      </c>
      <c r="Z49" s="10">
        <v>12.81</v>
      </c>
      <c r="AA49" s="10">
        <v>12.82</v>
      </c>
      <c r="AB49" s="95">
        <v>39596800</v>
      </c>
      <c r="AC49" s="10">
        <v>12.62</v>
      </c>
      <c r="AD49" s="2">
        <f t="shared" si="0"/>
        <v>0.28999999999999915</v>
      </c>
      <c r="AE49" s="138">
        <f t="shared" si="1"/>
        <v>-2.6234567901234684E-2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si="5"/>
        <v>45.924999999999997</v>
      </c>
      <c r="G50" s="262">
        <f t="shared" si="6"/>
        <v>3071.5750000000003</v>
      </c>
      <c r="H50" s="276">
        <f t="shared" si="7"/>
        <v>1.4951612771949242E-2</v>
      </c>
      <c r="I50" s="262"/>
      <c r="O50" s="83">
        <v>1.01</v>
      </c>
      <c r="P50" s="83">
        <f t="shared" si="8"/>
        <v>12.7058</v>
      </c>
      <c r="Q50" s="2"/>
      <c r="T50" s="93"/>
      <c r="U50" s="88"/>
      <c r="W50" s="133">
        <v>42713</v>
      </c>
      <c r="X50" s="10">
        <v>13</v>
      </c>
      <c r="Y50" s="10">
        <v>13.2</v>
      </c>
      <c r="Z50" s="10">
        <v>12.91</v>
      </c>
      <c r="AA50" s="10">
        <v>13.17</v>
      </c>
      <c r="AB50" s="95">
        <v>45256100</v>
      </c>
      <c r="AC50" s="10">
        <v>12.96</v>
      </c>
      <c r="AD50" s="2">
        <f t="shared" si="0"/>
        <v>0.28999999999999915</v>
      </c>
      <c r="AE50" s="138">
        <f t="shared" si="1"/>
        <v>1.0920436817472678E-2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5"/>
        <v>98.42500000000021</v>
      </c>
      <c r="G51" s="262">
        <f t="shared" si="6"/>
        <v>3026.5749999999998</v>
      </c>
      <c r="H51" s="276">
        <f t="shared" si="7"/>
        <v>3.252025804746296E-2</v>
      </c>
      <c r="I51" s="422" t="s">
        <v>278</v>
      </c>
      <c r="O51" s="83">
        <v>1</v>
      </c>
      <c r="P51" s="83">
        <f t="shared" si="8"/>
        <v>12.58</v>
      </c>
      <c r="Q51" s="2"/>
      <c r="T51" s="93" t="s">
        <v>105</v>
      </c>
      <c r="U51" s="88" t="s">
        <v>586</v>
      </c>
      <c r="W51" s="133">
        <v>42712</v>
      </c>
      <c r="X51" s="10">
        <v>13.07</v>
      </c>
      <c r="Y51" s="10">
        <v>13.15</v>
      </c>
      <c r="Z51" s="10">
        <v>12.97</v>
      </c>
      <c r="AA51" s="10">
        <v>13.03</v>
      </c>
      <c r="AB51" s="95">
        <v>41459500</v>
      </c>
      <c r="AC51" s="10">
        <v>12.82</v>
      </c>
      <c r="AD51" s="2">
        <f t="shared" si="0"/>
        <v>0.17999999999999972</v>
      </c>
      <c r="AE51" s="138">
        <f t="shared" si="1"/>
        <v>-2.3346303501945442E-3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5"/>
        <v>147.88499999999988</v>
      </c>
      <c r="G52" s="262">
        <f t="shared" si="6"/>
        <v>1757.115</v>
      </c>
      <c r="H52" s="276">
        <f t="shared" si="7"/>
        <v>8.4163529421807826E-2</v>
      </c>
      <c r="I52" s="262"/>
      <c r="O52" s="83">
        <v>0.99</v>
      </c>
      <c r="P52" s="83">
        <f t="shared" si="8"/>
        <v>12.4542</v>
      </c>
      <c r="Q52" s="2"/>
      <c r="T52" s="93" t="s">
        <v>106</v>
      </c>
      <c r="U52" s="88" t="s">
        <v>456</v>
      </c>
      <c r="W52" s="133">
        <v>42711</v>
      </c>
      <c r="X52" s="10">
        <v>12.59</v>
      </c>
      <c r="Y52" s="10">
        <v>13.15</v>
      </c>
      <c r="Z52" s="10">
        <v>12.54</v>
      </c>
      <c r="AA52" s="10">
        <v>13.06</v>
      </c>
      <c r="AB52" s="95">
        <v>58600400</v>
      </c>
      <c r="AC52" s="10">
        <v>12.85</v>
      </c>
      <c r="AD52" s="2">
        <f t="shared" si="0"/>
        <v>0.61000000000000121</v>
      </c>
      <c r="AE52" s="138">
        <f t="shared" si="1"/>
        <v>3.9644012944983764E-2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si="5"/>
        <v>152.38500000000005</v>
      </c>
      <c r="G53" s="262">
        <f t="shared" si="6"/>
        <v>1757.115</v>
      </c>
      <c r="H53" s="276">
        <f t="shared" si="7"/>
        <v>8.6724545633040537E-2</v>
      </c>
      <c r="I53" s="262"/>
      <c r="O53" s="83">
        <v>0.98</v>
      </c>
      <c r="P53" s="83">
        <f t="shared" si="8"/>
        <v>12.3284</v>
      </c>
      <c r="Q53" s="2"/>
      <c r="T53" s="93" t="s">
        <v>107</v>
      </c>
      <c r="U53" s="90">
        <v>26407405</v>
      </c>
      <c r="W53" s="133">
        <v>42710</v>
      </c>
      <c r="X53" s="10">
        <v>12.4</v>
      </c>
      <c r="Y53" s="10">
        <v>12.59</v>
      </c>
      <c r="Z53" s="10">
        <v>12.37</v>
      </c>
      <c r="AA53" s="10">
        <v>12.56</v>
      </c>
      <c r="AB53" s="95">
        <v>23923900</v>
      </c>
      <c r="AC53" s="10">
        <v>12.36</v>
      </c>
      <c r="AD53" s="2">
        <f t="shared" si="0"/>
        <v>0.22000000000000064</v>
      </c>
      <c r="AE53" s="138">
        <f t="shared" si="1"/>
        <v>9.8039215686274161E-3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si="5"/>
        <v>99.88500000000009</v>
      </c>
      <c r="G54" s="262">
        <f t="shared" si="6"/>
        <v>1757.115</v>
      </c>
      <c r="H54" s="276">
        <f t="shared" si="7"/>
        <v>5.684602316866004E-2</v>
      </c>
      <c r="I54" s="262"/>
      <c r="O54" s="83">
        <v>0.97</v>
      </c>
      <c r="P54" s="83">
        <f t="shared" si="8"/>
        <v>12.2026</v>
      </c>
      <c r="T54" s="93" t="s">
        <v>110</v>
      </c>
      <c r="U54" s="90">
        <v>35217000</v>
      </c>
      <c r="W54" s="133">
        <v>42709</v>
      </c>
      <c r="X54" s="10">
        <v>12.31</v>
      </c>
      <c r="Y54" s="10">
        <v>12.5</v>
      </c>
      <c r="Z54" s="10">
        <v>12.29</v>
      </c>
      <c r="AA54" s="10">
        <v>12.44</v>
      </c>
      <c r="AB54" s="95">
        <v>36220000</v>
      </c>
      <c r="AC54" s="10">
        <v>12.24</v>
      </c>
      <c r="AD54" s="2">
        <f t="shared" si="0"/>
        <v>0.21000000000000085</v>
      </c>
      <c r="AE54" s="138">
        <f t="shared" si="1"/>
        <v>1.5767634854771728E-2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si="5"/>
        <v>147.88499999999988</v>
      </c>
      <c r="G55" s="262">
        <f t="shared" si="6"/>
        <v>1757.115</v>
      </c>
      <c r="H55" s="276">
        <f t="shared" si="7"/>
        <v>8.4163529421807826E-2</v>
      </c>
      <c r="I55" s="262"/>
      <c r="O55" s="83">
        <v>0.96</v>
      </c>
      <c r="P55" s="83">
        <f t="shared" si="8"/>
        <v>12.0768</v>
      </c>
      <c r="T55" s="93" t="s">
        <v>108</v>
      </c>
      <c r="U55" s="88" t="s">
        <v>587</v>
      </c>
      <c r="W55" s="133">
        <v>42706</v>
      </c>
      <c r="X55" s="10">
        <v>12.58</v>
      </c>
      <c r="Y55" s="10">
        <v>12.58</v>
      </c>
      <c r="Z55" s="10">
        <v>12.15</v>
      </c>
      <c r="AA55" s="10">
        <v>12.24</v>
      </c>
      <c r="AB55" s="95">
        <v>38689800</v>
      </c>
      <c r="AC55" s="10">
        <v>12.05</v>
      </c>
      <c r="AD55" s="2">
        <f t="shared" si="0"/>
        <v>0.42999999999999972</v>
      </c>
      <c r="AE55" s="138">
        <f t="shared" si="1"/>
        <v>-1.4717906786590351E-2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"/>
        <v>63.90000000000029</v>
      </c>
      <c r="G56" s="262">
        <f t="shared" si="6"/>
        <v>2971.1</v>
      </c>
      <c r="H56" s="276">
        <f t="shared" si="7"/>
        <v>2.1507185890747633E-2</v>
      </c>
      <c r="I56" s="422" t="s">
        <v>292</v>
      </c>
      <c r="O56" s="83">
        <v>0.95</v>
      </c>
      <c r="P56" s="83">
        <f t="shared" si="8"/>
        <v>11.950999999999999</v>
      </c>
      <c r="T56" s="93" t="s">
        <v>111</v>
      </c>
      <c r="U56" s="88">
        <v>10.94</v>
      </c>
      <c r="W56" s="133">
        <v>42705</v>
      </c>
      <c r="X56" s="10">
        <v>12.23</v>
      </c>
      <c r="Y56" s="10">
        <v>12.8</v>
      </c>
      <c r="Z56" s="10">
        <v>12.18</v>
      </c>
      <c r="AA56" s="10">
        <v>12.43</v>
      </c>
      <c r="AB56" s="95">
        <v>95143600</v>
      </c>
      <c r="AC56" s="10">
        <v>12.23</v>
      </c>
      <c r="AD56" s="2">
        <f t="shared" si="0"/>
        <v>0.62000000000000099</v>
      </c>
      <c r="AE56" s="138">
        <f t="shared" si="1"/>
        <v>3.908241291418868E-2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si="5"/>
        <v>148.90000000000026</v>
      </c>
      <c r="G57" s="262">
        <f t="shared" si="6"/>
        <v>2971.1</v>
      </c>
      <c r="H57" s="276">
        <f t="shared" si="7"/>
        <v>5.0116118609269379E-2</v>
      </c>
      <c r="I57" s="262"/>
      <c r="O57" s="83">
        <v>0.94</v>
      </c>
      <c r="P57" s="83">
        <f t="shared" si="8"/>
        <v>11.825199999999999</v>
      </c>
      <c r="T57" s="93" t="s">
        <v>112</v>
      </c>
      <c r="U57" s="88">
        <v>1.1499999999999999</v>
      </c>
      <c r="W57" s="133">
        <v>42704</v>
      </c>
      <c r="X57" s="10">
        <v>11.97</v>
      </c>
      <c r="Y57" s="10">
        <v>12.14</v>
      </c>
      <c r="Z57" s="10">
        <v>11.92</v>
      </c>
      <c r="AA57" s="10">
        <v>11.96</v>
      </c>
      <c r="AB57" s="95">
        <v>47646200</v>
      </c>
      <c r="AC57" s="10">
        <v>11.77</v>
      </c>
      <c r="AD57" s="2">
        <f t="shared" si="0"/>
        <v>0.22000000000000064</v>
      </c>
      <c r="AE57" s="138">
        <f t="shared" si="1"/>
        <v>3.4100596760442414E-3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si="5"/>
        <v>126.40000000000029</v>
      </c>
      <c r="G58" s="262">
        <f t="shared" si="6"/>
        <v>2971.1</v>
      </c>
      <c r="H58" s="276">
        <f t="shared" si="7"/>
        <v>4.2543165830837164E-2</v>
      </c>
      <c r="I58" s="262"/>
      <c r="O58" s="83">
        <v>0.93</v>
      </c>
      <c r="P58" s="83">
        <f t="shared" si="8"/>
        <v>11.699400000000001</v>
      </c>
      <c r="T58" s="93" t="s">
        <v>109</v>
      </c>
      <c r="U58" s="88" t="s">
        <v>588</v>
      </c>
      <c r="W58" s="133">
        <v>42703</v>
      </c>
      <c r="X58" s="10">
        <v>11.93</v>
      </c>
      <c r="Y58" s="10">
        <v>12</v>
      </c>
      <c r="Z58" s="10">
        <v>11.87</v>
      </c>
      <c r="AA58" s="10">
        <v>11.92</v>
      </c>
      <c r="AB58" s="95">
        <v>23690800</v>
      </c>
      <c r="AC58" s="10">
        <v>11.73</v>
      </c>
      <c r="AD58" s="2">
        <f t="shared" si="0"/>
        <v>0.13000000000000078</v>
      </c>
      <c r="AE58" s="138">
        <f t="shared" si="1"/>
        <v>0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si="5"/>
        <v>-8.599999999999941</v>
      </c>
      <c r="G59" s="262">
        <f t="shared" si="6"/>
        <v>2971.1</v>
      </c>
      <c r="H59" s="276">
        <f t="shared" si="7"/>
        <v>-2.8945508397562993E-3</v>
      </c>
      <c r="I59" s="262"/>
      <c r="O59" s="83">
        <v>0.92</v>
      </c>
      <c r="P59" s="83">
        <f t="shared" si="8"/>
        <v>11.573600000000001</v>
      </c>
      <c r="W59" s="133">
        <v>42702</v>
      </c>
      <c r="X59" s="10">
        <v>12.02</v>
      </c>
      <c r="Y59" s="10">
        <v>12.05</v>
      </c>
      <c r="Z59" s="10">
        <v>11.89</v>
      </c>
      <c r="AA59" s="10">
        <v>11.92</v>
      </c>
      <c r="AB59" s="95">
        <v>24407200</v>
      </c>
      <c r="AC59" s="10">
        <v>11.73</v>
      </c>
      <c r="AD59" s="2">
        <f t="shared" si="0"/>
        <v>0.16000000000000014</v>
      </c>
      <c r="AE59" s="138">
        <f t="shared" si="1"/>
        <v>-1.0126582278480956E-2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5"/>
        <v>-24.119999999999742</v>
      </c>
      <c r="G60" s="262">
        <f t="shared" si="6"/>
        <v>5307.12</v>
      </c>
      <c r="H60" s="276">
        <f t="shared" si="7"/>
        <v>-4.5448378781711629E-3</v>
      </c>
      <c r="I60" s="262"/>
      <c r="O60" s="83">
        <v>0.91</v>
      </c>
      <c r="P60" s="83">
        <f t="shared" si="8"/>
        <v>11.447800000000001</v>
      </c>
      <c r="W60" s="133">
        <v>42699</v>
      </c>
      <c r="X60" s="10">
        <v>11.95</v>
      </c>
      <c r="Y60" s="10">
        <v>12.06</v>
      </c>
      <c r="Z60" s="10">
        <v>11.93</v>
      </c>
      <c r="AA60" s="10">
        <v>12.04</v>
      </c>
      <c r="AB60" s="95">
        <v>11439600</v>
      </c>
      <c r="AC60" s="10">
        <v>11.85</v>
      </c>
      <c r="AD60" s="2">
        <f t="shared" si="0"/>
        <v>0.13000000000000078</v>
      </c>
      <c r="AE60" s="138">
        <f t="shared" si="1"/>
        <v>1.1955593509820561E-2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si="5"/>
        <v>-177.11999999999966</v>
      </c>
      <c r="G61" s="262">
        <f t="shared" si="6"/>
        <v>5307.12</v>
      </c>
      <c r="H61" s="276">
        <f t="shared" si="7"/>
        <v>-3.3374033374033316E-2</v>
      </c>
      <c r="I61" s="262"/>
      <c r="O61" s="83">
        <v>0.9</v>
      </c>
      <c r="P61" s="83">
        <f t="shared" si="8"/>
        <v>11.322000000000001</v>
      </c>
      <c r="W61" s="133">
        <v>42697</v>
      </c>
      <c r="X61" s="10">
        <v>11.9</v>
      </c>
      <c r="Y61" s="10">
        <v>12</v>
      </c>
      <c r="Z61" s="10">
        <v>11.85</v>
      </c>
      <c r="AA61" s="10">
        <v>11.9</v>
      </c>
      <c r="AB61" s="95">
        <v>22414000</v>
      </c>
      <c r="AC61" s="10">
        <v>11.71</v>
      </c>
      <c r="AD61" s="2">
        <f t="shared" si="0"/>
        <v>0.15000000000000036</v>
      </c>
      <c r="AE61" s="138">
        <f t="shared" si="1"/>
        <v>8.5470085470107371E-4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5"/>
        <v>85.819999999999652</v>
      </c>
      <c r="G62" s="262">
        <f t="shared" si="6"/>
        <v>2322.1800000000003</v>
      </c>
      <c r="H62" s="276">
        <f t="shared" si="7"/>
        <v>3.6956652800385695E-2</v>
      </c>
      <c r="I62" s="262"/>
      <c r="W62" s="133">
        <v>42696</v>
      </c>
      <c r="X62" s="10">
        <v>11.76</v>
      </c>
      <c r="Y62" s="10">
        <v>11.91</v>
      </c>
      <c r="Z62" s="10">
        <v>11.73</v>
      </c>
      <c r="AA62" s="10">
        <v>11.89</v>
      </c>
      <c r="AB62" s="95">
        <v>24274700</v>
      </c>
      <c r="AC62" s="10">
        <v>11.7</v>
      </c>
      <c r="AD62" s="2">
        <f t="shared" si="0"/>
        <v>0.17999999999999972</v>
      </c>
      <c r="AE62" s="138">
        <f t="shared" si="1"/>
        <v>8.6206896551723755E-3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5"/>
        <v>163.31999999999988</v>
      </c>
      <c r="G63" s="262">
        <f t="shared" si="6"/>
        <v>2284.6800000000003</v>
      </c>
      <c r="H63" s="276">
        <f t="shared" si="7"/>
        <v>7.1484846893219114E-2</v>
      </c>
      <c r="I63" s="262"/>
      <c r="W63" s="133">
        <v>42695</v>
      </c>
      <c r="X63" s="10">
        <v>11.77</v>
      </c>
      <c r="Y63" s="10">
        <v>11.9</v>
      </c>
      <c r="Z63" s="10">
        <v>11.77</v>
      </c>
      <c r="AA63" s="10">
        <v>11.79</v>
      </c>
      <c r="AB63" s="95">
        <v>19508600</v>
      </c>
      <c r="AC63" s="10">
        <v>11.6</v>
      </c>
      <c r="AD63" s="2">
        <f t="shared" si="0"/>
        <v>0.13000000000000078</v>
      </c>
      <c r="AE63" s="138">
        <f t="shared" si="1"/>
        <v>2.5929127052721768E-3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42692</v>
      </c>
      <c r="X64" s="10">
        <v>11.87</v>
      </c>
      <c r="Y64" s="10">
        <v>11.9</v>
      </c>
      <c r="Z64" s="10">
        <v>11.73</v>
      </c>
      <c r="AA64" s="10">
        <v>11.76</v>
      </c>
      <c r="AB64" s="95">
        <v>30662000</v>
      </c>
      <c r="AC64" s="10">
        <v>11.57</v>
      </c>
      <c r="AD64" s="2">
        <f t="shared" si="0"/>
        <v>0.16999999999999993</v>
      </c>
      <c r="AE64" s="138">
        <f t="shared" si="1"/>
        <v>-9.4178082191780366E-3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42691</v>
      </c>
      <c r="X65" s="10">
        <v>11.9</v>
      </c>
      <c r="Y65" s="10">
        <v>11.96</v>
      </c>
      <c r="Z65" s="10">
        <v>11.78</v>
      </c>
      <c r="AA65" s="10">
        <v>11.87</v>
      </c>
      <c r="AB65" s="95">
        <v>38502500</v>
      </c>
      <c r="AC65" s="10">
        <v>11.68</v>
      </c>
      <c r="AD65" s="2">
        <f t="shared" si="0"/>
        <v>0.18000000000000149</v>
      </c>
      <c r="AE65" s="138">
        <f t="shared" si="1"/>
        <v>-1.1007620660457351E-2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42690</v>
      </c>
      <c r="X66" s="10">
        <v>12</v>
      </c>
      <c r="Y66" s="10">
        <v>12.05</v>
      </c>
      <c r="Z66" s="10">
        <v>11.92</v>
      </c>
      <c r="AA66" s="10">
        <v>12</v>
      </c>
      <c r="AB66" s="95">
        <v>25195500</v>
      </c>
      <c r="AC66" s="10">
        <v>11.81</v>
      </c>
      <c r="AD66" s="2">
        <f t="shared" si="0"/>
        <v>0.13000000000000078</v>
      </c>
      <c r="AE66" s="138">
        <f t="shared" si="1"/>
        <v>-3.3755274261603185E-3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42689</v>
      </c>
      <c r="X67" s="10">
        <v>12.06</v>
      </c>
      <c r="Y67" s="10">
        <v>12.14</v>
      </c>
      <c r="Z67" s="10">
        <v>11.95</v>
      </c>
      <c r="AA67" s="10">
        <v>12.04</v>
      </c>
      <c r="AB67" s="95">
        <v>31498500</v>
      </c>
      <c r="AC67" s="10">
        <v>11.85</v>
      </c>
      <c r="AD67" s="2">
        <f>Y67-Z67</f>
        <v>0.19000000000000128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42688</v>
      </c>
      <c r="X68" s="10">
        <v>12.27</v>
      </c>
      <c r="Y68" s="10">
        <v>12.5</v>
      </c>
      <c r="Z68" s="10">
        <v>12.02</v>
      </c>
      <c r="AA68" s="10">
        <v>12.06</v>
      </c>
      <c r="AB68" s="95">
        <v>56109900</v>
      </c>
      <c r="AC68" s="10">
        <v>11.87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200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9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10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9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10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9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10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9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10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9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10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9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10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9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197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5" priority="25">
      <formula>F30&gt;0</formula>
    </cfRule>
    <cfRule type="expression" dxfId="744" priority="26">
      <formula>F30&lt;0</formula>
    </cfRule>
  </conditionalFormatting>
  <conditionalFormatting sqref="F34:F42 F46:F74">
    <cfRule type="expression" dxfId="743" priority="21">
      <formula>F34&gt;0</formula>
    </cfRule>
    <cfRule type="expression" dxfId="742" priority="22">
      <formula>F34&lt;0</formula>
    </cfRule>
  </conditionalFormatting>
  <conditionalFormatting sqref="F34:F42 F46:F74">
    <cfRule type="expression" dxfId="741" priority="23">
      <formula>F34&gt;0</formula>
    </cfRule>
    <cfRule type="expression" dxfId="740" priority="24">
      <formula>F34&lt;0</formula>
    </cfRule>
  </conditionalFormatting>
  <conditionalFormatting sqref="H30:H42 H46:H74">
    <cfRule type="expression" dxfId="739" priority="19">
      <formula>H30&gt;0</formula>
    </cfRule>
    <cfRule type="expression" dxfId="738" priority="20">
      <formula>H30&lt;0</formula>
    </cfRule>
  </conditionalFormatting>
  <conditionalFormatting sqref="F25:F29">
    <cfRule type="expression" dxfId="737" priority="13">
      <formula>F25&gt;0</formula>
    </cfRule>
    <cfRule type="expression" dxfId="736" priority="14">
      <formula>F25&lt;0</formula>
    </cfRule>
  </conditionalFormatting>
  <conditionalFormatting sqref="H25:H29">
    <cfRule type="expression" dxfId="735" priority="11">
      <formula>H25&gt;0</formula>
    </cfRule>
    <cfRule type="expression" dxfId="734" priority="12">
      <formula>H25&lt;0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F43:F45">
    <cfRule type="expression" dxfId="729" priority="3">
      <formula>F43&gt;0</formula>
    </cfRule>
    <cfRule type="expression" dxfId="728" priority="4">
      <formula>F43&lt;0</formula>
    </cfRule>
  </conditionalFormatting>
  <conditionalFormatting sqref="F43:F45">
    <cfRule type="expression" dxfId="727" priority="5">
      <formula>F43&gt;0</formula>
    </cfRule>
    <cfRule type="expression" dxfId="726" priority="6">
      <formula>F43&lt;0</formula>
    </cfRule>
  </conditionalFormatting>
  <conditionalFormatting sqref="H43:H45">
    <cfRule type="expression" dxfId="725" priority="1">
      <formula>H43&gt;0</formula>
    </cfRule>
    <cfRule type="expression" dxfId="72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251</v>
      </c>
      <c r="W2" s="133">
        <v>42783</v>
      </c>
      <c r="X2" s="10">
        <v>118.19</v>
      </c>
      <c r="Y2" s="10">
        <v>118.9</v>
      </c>
      <c r="Z2" s="10">
        <v>118.05</v>
      </c>
      <c r="AA2" s="10">
        <v>118.86</v>
      </c>
      <c r="AB2" s="95">
        <v>8523200</v>
      </c>
      <c r="AC2" s="10">
        <v>118.86</v>
      </c>
      <c r="AD2" s="2">
        <f>Y2-Z2</f>
        <v>0.85000000000000853</v>
      </c>
      <c r="AE2" s="138">
        <f>AC2/AC3-1</f>
        <v>6.6056910569105565E-3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252</v>
      </c>
      <c r="W3" s="133">
        <v>42782</v>
      </c>
      <c r="X3" s="10">
        <v>117</v>
      </c>
      <c r="Y3" s="10">
        <v>118.28</v>
      </c>
      <c r="Z3" s="10">
        <v>117</v>
      </c>
      <c r="AA3" s="10">
        <v>118.08</v>
      </c>
      <c r="AB3" s="95">
        <v>7043300</v>
      </c>
      <c r="AC3" s="10">
        <v>118.08</v>
      </c>
      <c r="AD3" s="2">
        <f t="shared" ref="AD3:AD66" si="0">Y3-Z3</f>
        <v>1.2800000000000011</v>
      </c>
      <c r="AE3" s="138">
        <f t="shared" ref="AE3:AE66" si="1">AC3/AC4-1</f>
        <v>7.5085324232082584E-3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118.86</v>
      </c>
      <c r="R4" s="502">
        <v>6.6E-3</v>
      </c>
      <c r="T4" s="163"/>
      <c r="U4" s="1"/>
      <c r="W4" s="133">
        <v>42781</v>
      </c>
      <c r="X4" s="10">
        <v>115.9</v>
      </c>
      <c r="Y4" s="10">
        <v>117.46</v>
      </c>
      <c r="Z4" s="10">
        <v>115.59</v>
      </c>
      <c r="AA4" s="10">
        <v>117.2</v>
      </c>
      <c r="AB4" s="95">
        <v>5827300</v>
      </c>
      <c r="AC4" s="10">
        <v>117.2</v>
      </c>
      <c r="AD4" s="2">
        <f t="shared" si="0"/>
        <v>1.8699999999999903</v>
      </c>
      <c r="AE4" s="138">
        <f t="shared" si="1"/>
        <v>7.2189755929872312E-3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1782.9</v>
      </c>
      <c r="W5" s="133">
        <v>42780</v>
      </c>
      <c r="X5" s="10">
        <v>115.44</v>
      </c>
      <c r="Y5" s="10">
        <v>116.4</v>
      </c>
      <c r="Z5" s="10">
        <v>115.32</v>
      </c>
      <c r="AA5" s="10">
        <v>116.36</v>
      </c>
      <c r="AB5" s="95">
        <v>5499800</v>
      </c>
      <c r="AC5" s="10">
        <v>116.36</v>
      </c>
      <c r="AD5" s="2">
        <f t="shared" si="0"/>
        <v>1.0800000000000125</v>
      </c>
      <c r="AE5" s="138">
        <f t="shared" si="1"/>
        <v>4.1422160856059431E-3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42779</v>
      </c>
      <c r="X6" s="10">
        <v>115.28</v>
      </c>
      <c r="Y6" s="10">
        <v>116.12</v>
      </c>
      <c r="Z6" s="10">
        <v>115.22</v>
      </c>
      <c r="AA6" s="10">
        <v>115.88</v>
      </c>
      <c r="AB6" s="95">
        <v>5599100</v>
      </c>
      <c r="AC6" s="10">
        <v>115.88</v>
      </c>
      <c r="AD6" s="2">
        <f t="shared" si="0"/>
        <v>0.90000000000000568</v>
      </c>
      <c r="AE6" s="138">
        <f t="shared" si="1"/>
        <v>5.5536272127734154E-3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64.519999999999982</v>
      </c>
      <c r="R7" s="30">
        <v>42790</v>
      </c>
      <c r="W7" s="133">
        <v>42776</v>
      </c>
      <c r="X7" s="10">
        <v>114.32</v>
      </c>
      <c r="Y7" s="10">
        <v>115.99</v>
      </c>
      <c r="Z7" s="10">
        <v>114.23</v>
      </c>
      <c r="AA7" s="10">
        <v>115.24</v>
      </c>
      <c r="AB7" s="95">
        <v>6217100</v>
      </c>
      <c r="AC7" s="10">
        <v>115.24</v>
      </c>
      <c r="AD7" s="2">
        <f t="shared" si="0"/>
        <v>1.7599999999999909</v>
      </c>
      <c r="AE7" s="138">
        <f t="shared" si="1"/>
        <v>1.0168302945301466E-2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64.519999999999982</v>
      </c>
      <c r="W8" s="133">
        <v>42775</v>
      </c>
      <c r="X8" s="10">
        <v>113.4</v>
      </c>
      <c r="Y8" s="10">
        <v>114.65</v>
      </c>
      <c r="Z8" s="10">
        <v>113.4</v>
      </c>
      <c r="AA8" s="10">
        <v>114.08</v>
      </c>
      <c r="AB8" s="95">
        <v>5846500</v>
      </c>
      <c r="AC8" s="10">
        <v>114.08</v>
      </c>
      <c r="AD8" s="2">
        <f t="shared" si="0"/>
        <v>1.25</v>
      </c>
      <c r="AE8" s="138">
        <f t="shared" si="1"/>
        <v>5.9964726631391851E-3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3.7546991934263654E-2</v>
      </c>
      <c r="W9" s="133">
        <v>42774</v>
      </c>
      <c r="X9" s="10">
        <v>113.3</v>
      </c>
      <c r="Y9" s="10">
        <v>113.69</v>
      </c>
      <c r="Z9" s="10">
        <v>113.15</v>
      </c>
      <c r="AA9" s="10">
        <v>113.4</v>
      </c>
      <c r="AB9" s="95">
        <v>5213600</v>
      </c>
      <c r="AC9" s="10">
        <v>113.4</v>
      </c>
      <c r="AD9" s="2">
        <f t="shared" si="0"/>
        <v>0.53999999999999204</v>
      </c>
      <c r="AE9" s="138">
        <f t="shared" si="1"/>
        <v>-7.0497003877334485E-4</v>
      </c>
    </row>
    <row r="10" spans="1:31" x14ac:dyDescent="0.25">
      <c r="G10" s="30"/>
      <c r="H10" s="72"/>
      <c r="O10" s="11" t="s">
        <v>212</v>
      </c>
      <c r="P10" s="34"/>
      <c r="Q10" s="2">
        <v>0</v>
      </c>
      <c r="W10" s="133">
        <v>42773</v>
      </c>
      <c r="X10" s="10">
        <v>113.6</v>
      </c>
      <c r="Y10" s="10">
        <v>113.62</v>
      </c>
      <c r="Z10" s="10">
        <v>113.05</v>
      </c>
      <c r="AA10" s="10">
        <v>113.48</v>
      </c>
      <c r="AB10" s="95">
        <v>5476500</v>
      </c>
      <c r="AC10" s="10">
        <v>113.48</v>
      </c>
      <c r="AD10" s="2">
        <f t="shared" si="0"/>
        <v>0.57000000000000739</v>
      </c>
      <c r="AE10" s="138">
        <f t="shared" si="1"/>
        <v>7.0546737213406097E-4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2.69E-2</v>
      </c>
      <c r="W11" s="133">
        <v>42772</v>
      </c>
      <c r="X11" s="10">
        <v>113.46</v>
      </c>
      <c r="Y11" s="10">
        <v>113.59</v>
      </c>
      <c r="Z11" s="10">
        <v>112.62</v>
      </c>
      <c r="AA11" s="10">
        <v>113.4</v>
      </c>
      <c r="AB11" s="95">
        <v>6085500</v>
      </c>
      <c r="AC11" s="10">
        <v>113.4</v>
      </c>
      <c r="AD11" s="2">
        <f t="shared" si="0"/>
        <v>0.96999999999999886</v>
      </c>
      <c r="AE11" s="138">
        <f t="shared" si="1"/>
        <v>-2.1119324181625432E-3</v>
      </c>
    </row>
    <row r="12" spans="1:31" x14ac:dyDescent="0.25">
      <c r="G12" s="30"/>
      <c r="H12" s="72"/>
      <c r="W12" s="133">
        <v>42769</v>
      </c>
      <c r="X12" s="10">
        <v>113.5</v>
      </c>
      <c r="Y12" s="10">
        <v>113.66</v>
      </c>
      <c r="Z12" s="10">
        <v>112.66</v>
      </c>
      <c r="AA12" s="10">
        <v>113.64</v>
      </c>
      <c r="AB12" s="95">
        <v>7256500</v>
      </c>
      <c r="AC12" s="10">
        <v>113.64</v>
      </c>
      <c r="AD12" s="2">
        <f t="shared" si="0"/>
        <v>1</v>
      </c>
      <c r="AE12" s="138">
        <f t="shared" si="1"/>
        <v>6.1635995421327472E-4</v>
      </c>
    </row>
    <row r="13" spans="1:31" x14ac:dyDescent="0.25">
      <c r="G13" s="30"/>
      <c r="H13" s="72"/>
      <c r="W13" s="133">
        <v>42768</v>
      </c>
      <c r="X13" s="10">
        <v>112.82</v>
      </c>
      <c r="Y13" s="10">
        <v>113.62</v>
      </c>
      <c r="Z13" s="10">
        <v>112.77</v>
      </c>
      <c r="AA13" s="10">
        <v>113.57</v>
      </c>
      <c r="AB13" s="95">
        <v>7797000</v>
      </c>
      <c r="AC13" s="10">
        <v>113.57</v>
      </c>
      <c r="AD13" s="2">
        <f t="shared" si="0"/>
        <v>0.85000000000000853</v>
      </c>
      <c r="AE13" s="138">
        <f t="shared" si="1"/>
        <v>3.0027377903381058E-3</v>
      </c>
    </row>
    <row r="14" spans="1:31" x14ac:dyDescent="0.25">
      <c r="G14" s="30"/>
      <c r="H14" s="72"/>
      <c r="W14" s="133">
        <v>42767</v>
      </c>
      <c r="X14" s="10">
        <v>112.48</v>
      </c>
      <c r="Y14" s="10">
        <v>113.32</v>
      </c>
      <c r="Z14" s="10">
        <v>112.47</v>
      </c>
      <c r="AA14" s="10">
        <v>113.23</v>
      </c>
      <c r="AB14" s="95">
        <v>7058800</v>
      </c>
      <c r="AC14" s="10">
        <v>113.23</v>
      </c>
      <c r="AD14" s="2">
        <f t="shared" si="0"/>
        <v>0.84999999999999432</v>
      </c>
      <c r="AE14" s="138">
        <f t="shared" si="1"/>
        <v>-1.7660044150102916E-4</v>
      </c>
    </row>
    <row r="15" spans="1:31" x14ac:dyDescent="0.25">
      <c r="G15" s="30"/>
      <c r="H15" s="72"/>
      <c r="W15" s="133">
        <v>42766</v>
      </c>
      <c r="X15" s="10">
        <v>112.79</v>
      </c>
      <c r="Y15" s="10">
        <v>113.4</v>
      </c>
      <c r="Z15" s="10">
        <v>112.43</v>
      </c>
      <c r="AA15" s="10">
        <v>113.25</v>
      </c>
      <c r="AB15" s="95">
        <v>8588200</v>
      </c>
      <c r="AC15" s="10">
        <v>113.25</v>
      </c>
      <c r="AD15" s="2">
        <f t="shared" si="0"/>
        <v>0.96999999999999886</v>
      </c>
      <c r="AE15" s="138">
        <f t="shared" si="1"/>
        <v>1.0607265977193858E-3</v>
      </c>
    </row>
    <row r="16" spans="1:31" x14ac:dyDescent="0.25">
      <c r="G16" s="30"/>
      <c r="H16" s="72"/>
      <c r="W16" s="133">
        <v>42765</v>
      </c>
      <c r="X16" s="10">
        <v>113.4</v>
      </c>
      <c r="Y16" s="10">
        <v>113.6</v>
      </c>
      <c r="Z16" s="10">
        <v>112.85</v>
      </c>
      <c r="AA16" s="10">
        <v>113.13</v>
      </c>
      <c r="AB16" s="95">
        <v>6884800</v>
      </c>
      <c r="AC16" s="10">
        <v>113.13</v>
      </c>
      <c r="AD16" s="2">
        <f t="shared" si="0"/>
        <v>0.75</v>
      </c>
      <c r="AE16" s="138">
        <f t="shared" si="1"/>
        <v>-2.2049744222967238E-3</v>
      </c>
    </row>
    <row r="17" spans="1:31" x14ac:dyDescent="0.25">
      <c r="G17" s="30"/>
      <c r="W17" s="133">
        <v>42762</v>
      </c>
      <c r="X17" s="10">
        <v>112</v>
      </c>
      <c r="Y17" s="10">
        <v>113.54</v>
      </c>
      <c r="Z17" s="10">
        <v>111.9</v>
      </c>
      <c r="AA17" s="10">
        <v>113.38</v>
      </c>
      <c r="AB17" s="95">
        <v>8813500</v>
      </c>
      <c r="AC17" s="10">
        <v>113.38</v>
      </c>
      <c r="AD17" s="2">
        <f t="shared" si="0"/>
        <v>1.6400000000000006</v>
      </c>
      <c r="AE17" s="138">
        <f t="shared" si="1"/>
        <v>1.3769670958512004E-2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42761</v>
      </c>
      <c r="X18" s="10">
        <v>112</v>
      </c>
      <c r="Y18" s="10">
        <v>112.84</v>
      </c>
      <c r="Z18" s="10">
        <v>111.6</v>
      </c>
      <c r="AA18" s="10">
        <v>111.84</v>
      </c>
      <c r="AB18" s="95">
        <v>10119600</v>
      </c>
      <c r="AC18" s="10">
        <v>111.84</v>
      </c>
      <c r="AD18" s="2">
        <f t="shared" si="0"/>
        <v>1.2400000000000091</v>
      </c>
      <c r="AE18" s="138">
        <f t="shared" si="1"/>
        <v>-8.5106382978722417E-3</v>
      </c>
    </row>
    <row r="19" spans="1:31" ht="15.75" thickBot="1" x14ac:dyDescent="0.3">
      <c r="A19" s="355" t="s">
        <v>197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>SumByColor($A$19,M2:M17)</f>
        <v>16</v>
      </c>
      <c r="W19" s="133">
        <v>42760</v>
      </c>
      <c r="X19" s="10">
        <v>111.93</v>
      </c>
      <c r="Y19" s="10">
        <v>112.8</v>
      </c>
      <c r="Z19" s="10">
        <v>110.76</v>
      </c>
      <c r="AA19" s="10">
        <v>112.8</v>
      </c>
      <c r="AB19" s="95">
        <v>9291900</v>
      </c>
      <c r="AC19" s="10">
        <v>112.8</v>
      </c>
      <c r="AD19" s="2">
        <f t="shared" si="0"/>
        <v>2.039999999999992</v>
      </c>
      <c r="AE19" s="138">
        <f t="shared" si="1"/>
        <v>9.3056549749461759E-3</v>
      </c>
    </row>
    <row r="20" spans="1:31" x14ac:dyDescent="0.25">
      <c r="W20" s="133">
        <v>42759</v>
      </c>
      <c r="X20" s="10">
        <v>112.91</v>
      </c>
      <c r="Y20" s="10">
        <v>113.3</v>
      </c>
      <c r="Z20" s="10">
        <v>111.15</v>
      </c>
      <c r="AA20" s="10">
        <v>111.76</v>
      </c>
      <c r="AB20" s="95">
        <v>12382700</v>
      </c>
      <c r="AC20" s="10">
        <v>111.76</v>
      </c>
      <c r="AD20" s="2">
        <f t="shared" si="0"/>
        <v>2.1499999999999915</v>
      </c>
      <c r="AE20" s="138">
        <f t="shared" si="1"/>
        <v>-1.8874550083399111E-2</v>
      </c>
    </row>
    <row r="21" spans="1:31" x14ac:dyDescent="0.25">
      <c r="W21" s="133">
        <v>42758</v>
      </c>
      <c r="X21" s="10">
        <v>114.51</v>
      </c>
      <c r="Y21" s="10">
        <v>114.77</v>
      </c>
      <c r="Z21" s="10">
        <v>113.8</v>
      </c>
      <c r="AA21" s="10">
        <v>113.91</v>
      </c>
      <c r="AB21" s="95">
        <v>7197700</v>
      </c>
      <c r="AC21" s="10">
        <v>113.91</v>
      </c>
      <c r="AD21" s="2">
        <f t="shared" si="0"/>
        <v>0.96999999999999886</v>
      </c>
      <c r="AE21" s="138">
        <f t="shared" si="1"/>
        <v>-2.1024967148489671E-3</v>
      </c>
    </row>
    <row r="22" spans="1:31" x14ac:dyDescent="0.25">
      <c r="W22" s="133">
        <v>42755</v>
      </c>
      <c r="X22" s="10">
        <v>114.49</v>
      </c>
      <c r="Y22" s="10">
        <v>115.03</v>
      </c>
      <c r="Z22" s="10">
        <v>114.08</v>
      </c>
      <c r="AA22" s="10">
        <v>114.15</v>
      </c>
      <c r="AB22" s="95">
        <v>7260100</v>
      </c>
      <c r="AC22" s="10">
        <v>114.15</v>
      </c>
      <c r="AD22" s="2">
        <f t="shared" si="0"/>
        <v>0.95000000000000284</v>
      </c>
      <c r="AE22" s="138">
        <f t="shared" si="1"/>
        <v>-4.378283712784814E-4</v>
      </c>
    </row>
    <row r="23" spans="1:31" x14ac:dyDescent="0.25">
      <c r="W23" s="133">
        <v>42754</v>
      </c>
      <c r="X23" s="10">
        <v>114.68</v>
      </c>
      <c r="Y23" s="10">
        <v>114.9</v>
      </c>
      <c r="Z23" s="10">
        <v>113.92</v>
      </c>
      <c r="AA23" s="10">
        <v>114.2</v>
      </c>
      <c r="AB23" s="95">
        <v>5506900</v>
      </c>
      <c r="AC23" s="10">
        <v>114.2</v>
      </c>
      <c r="AD23" s="2">
        <f t="shared" si="0"/>
        <v>0.98000000000000398</v>
      </c>
      <c r="AE23" s="138">
        <f t="shared" si="1"/>
        <v>-4.3591979075849885E-3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114.87</v>
      </c>
      <c r="Y24" s="10">
        <v>115.1</v>
      </c>
      <c r="Z24" s="10">
        <v>114.41</v>
      </c>
      <c r="AA24" s="10">
        <v>114.7</v>
      </c>
      <c r="AB24" s="95">
        <v>4998700</v>
      </c>
      <c r="AC24" s="10">
        <v>114.7</v>
      </c>
      <c r="AD24" s="2">
        <f t="shared" si="0"/>
        <v>0.68999999999999773</v>
      </c>
      <c r="AE24" s="138">
        <f t="shared" si="1"/>
        <v>-1.4799338382519567E-3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1">
        <f t="shared" ref="H25:H37" si="4">(E25-D25)/D25</f>
        <v>-2.2784810126581941E-3</v>
      </c>
      <c r="I25" s="40"/>
      <c r="W25" s="133">
        <v>42752</v>
      </c>
      <c r="X25" s="10">
        <v>113.94</v>
      </c>
      <c r="Y25" s="10">
        <v>115.05</v>
      </c>
      <c r="Z25" s="10">
        <v>113.67</v>
      </c>
      <c r="AA25" s="10">
        <v>114.87</v>
      </c>
      <c r="AB25" s="95">
        <v>6244000</v>
      </c>
      <c r="AC25" s="10">
        <v>114.87</v>
      </c>
      <c r="AD25" s="2">
        <f t="shared" si="0"/>
        <v>1.3799999999999955</v>
      </c>
      <c r="AE25" s="138">
        <f t="shared" si="1"/>
        <v>2.3560209424084988E-3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1">
        <f t="shared" si="4"/>
        <v>-5.400843881856545E-3</v>
      </c>
      <c r="I26" s="40"/>
      <c r="W26" s="133">
        <v>42748</v>
      </c>
      <c r="X26" s="10">
        <v>114.94</v>
      </c>
      <c r="Y26" s="10">
        <v>115.02</v>
      </c>
      <c r="Z26" s="10">
        <v>114.44</v>
      </c>
      <c r="AA26" s="10">
        <v>114.6</v>
      </c>
      <c r="AB26" s="95">
        <v>4726200</v>
      </c>
      <c r="AC26" s="10">
        <v>114.6</v>
      </c>
      <c r="AD26" s="2">
        <f t="shared" si="0"/>
        <v>0.57999999999999829</v>
      </c>
      <c r="AE26" s="138">
        <f t="shared" si="1"/>
        <v>-1.7448961786781236E-4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1">
        <f t="shared" si="4"/>
        <v>3.4599156118143171E-3</v>
      </c>
      <c r="I27" s="40"/>
      <c r="W27" s="133">
        <v>42747</v>
      </c>
      <c r="X27" s="10">
        <v>114.27</v>
      </c>
      <c r="Y27" s="10">
        <v>114.73</v>
      </c>
      <c r="Z27" s="10">
        <v>113.37</v>
      </c>
      <c r="AA27" s="10">
        <v>114.62</v>
      </c>
      <c r="AB27" s="95">
        <v>6621400</v>
      </c>
      <c r="AC27" s="10">
        <v>114.62</v>
      </c>
      <c r="AD27" s="2">
        <f t="shared" si="0"/>
        <v>1.3599999999999994</v>
      </c>
      <c r="AE27" s="138">
        <f t="shared" si="1"/>
        <v>-9.5877277085332224E-4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1">
        <f t="shared" si="4"/>
        <v>6.2447257383965813E-3</v>
      </c>
      <c r="I28" s="40"/>
      <c r="W28" s="133">
        <v>42746</v>
      </c>
      <c r="X28" s="10">
        <v>116.08</v>
      </c>
      <c r="Y28" s="10">
        <v>116.25</v>
      </c>
      <c r="Z28" s="10">
        <v>114.02</v>
      </c>
      <c r="AA28" s="10">
        <v>114.73</v>
      </c>
      <c r="AB28" s="95">
        <v>8778300</v>
      </c>
      <c r="AC28" s="10">
        <v>114.73</v>
      </c>
      <c r="AD28" s="2">
        <f t="shared" si="0"/>
        <v>2.230000000000004</v>
      </c>
      <c r="AE28" s="138">
        <f t="shared" si="1"/>
        <v>-1.2310606060605966E-2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1">
        <f t="shared" si="4"/>
        <v>-4.2700421940928289E-2</v>
      </c>
      <c r="I29" s="40"/>
      <c r="W29" s="133">
        <v>42745</v>
      </c>
      <c r="X29" s="10">
        <v>116.03</v>
      </c>
      <c r="Y29" s="10">
        <v>117</v>
      </c>
      <c r="Z29" s="10">
        <v>115.87</v>
      </c>
      <c r="AA29" s="10">
        <v>116.16</v>
      </c>
      <c r="AB29" s="95">
        <v>5271400</v>
      </c>
      <c r="AC29" s="10">
        <v>116.16</v>
      </c>
      <c r="AD29" s="2">
        <f t="shared" si="0"/>
        <v>1.1299999999999955</v>
      </c>
      <c r="AE29" s="138">
        <f t="shared" si="1"/>
        <v>-1.0319917440660964E-3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1">
        <f t="shared" si="4"/>
        <v>-2.1181434599156161E-2</v>
      </c>
      <c r="I30" s="40"/>
      <c r="W30" s="133">
        <v>42744</v>
      </c>
      <c r="X30" s="10">
        <v>116.35</v>
      </c>
      <c r="Y30" s="10">
        <v>116.61</v>
      </c>
      <c r="Z30" s="10">
        <v>115.89</v>
      </c>
      <c r="AA30" s="10">
        <v>116.28</v>
      </c>
      <c r="AB30" s="95">
        <v>5436600</v>
      </c>
      <c r="AC30" s="10">
        <v>116.28</v>
      </c>
      <c r="AD30" s="2">
        <f t="shared" si="0"/>
        <v>0.71999999999999886</v>
      </c>
      <c r="AE30" s="138">
        <f t="shared" si="1"/>
        <v>-1.7196904557181814E-4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1">
        <f t="shared" si="4"/>
        <v>-3.6877637130801728E-2</v>
      </c>
      <c r="I31" s="40"/>
      <c r="W31" s="133">
        <v>42741</v>
      </c>
      <c r="X31" s="10">
        <v>116.67</v>
      </c>
      <c r="Y31" s="10">
        <v>117</v>
      </c>
      <c r="Z31" s="10">
        <v>115.76</v>
      </c>
      <c r="AA31" s="10">
        <v>116.3</v>
      </c>
      <c r="AB31" s="95">
        <v>4830400</v>
      </c>
      <c r="AC31" s="10">
        <v>116.3</v>
      </c>
      <c r="AD31" s="2">
        <f t="shared" si="0"/>
        <v>1.2399999999999949</v>
      </c>
      <c r="AE31" s="138">
        <f t="shared" si="1"/>
        <v>-4.792058873866134E-3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1">
        <f t="shared" si="4"/>
        <v>-4.1838842975206611E-2</v>
      </c>
      <c r="I32" s="40"/>
      <c r="W32" s="133">
        <v>42740</v>
      </c>
      <c r="X32" s="10">
        <v>116</v>
      </c>
      <c r="Y32" s="10">
        <v>116.97</v>
      </c>
      <c r="Z32" s="10">
        <v>115.44</v>
      </c>
      <c r="AA32" s="10">
        <v>116.86</v>
      </c>
      <c r="AB32" s="95">
        <v>5735900</v>
      </c>
      <c r="AC32" s="10">
        <v>116.86</v>
      </c>
      <c r="AD32" s="2">
        <f t="shared" si="0"/>
        <v>1.5300000000000011</v>
      </c>
      <c r="AE32" s="138">
        <f t="shared" si="1"/>
        <v>1.0462602680501476E-2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1">
        <f t="shared" si="4"/>
        <v>-3.9149262237874169E-2</v>
      </c>
      <c r="I33" s="236"/>
      <c r="W33" s="133">
        <v>42739</v>
      </c>
      <c r="X33" s="10">
        <v>115.5</v>
      </c>
      <c r="Y33" s="10">
        <v>116.23</v>
      </c>
      <c r="Z33" s="10">
        <v>115.31</v>
      </c>
      <c r="AA33" s="10">
        <v>115.65</v>
      </c>
      <c r="AB33" s="95">
        <v>5793000</v>
      </c>
      <c r="AC33" s="10">
        <v>115.65</v>
      </c>
      <c r="AD33" s="2">
        <f t="shared" si="0"/>
        <v>0.92000000000000171</v>
      </c>
      <c r="AE33" s="138">
        <f t="shared" si="1"/>
        <v>-1.6401933701657434E-3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1">
        <f t="shared" si="4"/>
        <v>-1.9758150357483011E-2</v>
      </c>
      <c r="I34" s="40">
        <v>110</v>
      </c>
      <c r="W34" s="133">
        <v>42738</v>
      </c>
      <c r="X34" s="10">
        <v>115.78</v>
      </c>
      <c r="Y34" s="10">
        <v>116</v>
      </c>
      <c r="Z34" s="10">
        <v>115.23</v>
      </c>
      <c r="AA34" s="10">
        <v>115.84</v>
      </c>
      <c r="AB34" s="95">
        <v>5944700</v>
      </c>
      <c r="AC34" s="10">
        <v>115.84</v>
      </c>
      <c r="AD34" s="2">
        <f t="shared" si="0"/>
        <v>0.76999999999999602</v>
      </c>
      <c r="AE34" s="138">
        <f t="shared" si="1"/>
        <v>5.4682753233226133E-3</v>
      </c>
    </row>
    <row r="35" spans="1:31" x14ac:dyDescent="0.25">
      <c r="A35" t="s">
        <v>419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1">
        <f t="shared" si="4"/>
        <v>-1.8003273322422242E-2</v>
      </c>
      <c r="I35" s="40"/>
      <c r="W35" s="133">
        <v>42734</v>
      </c>
      <c r="X35" s="10">
        <v>115.8</v>
      </c>
      <c r="Y35" s="10">
        <v>115.99</v>
      </c>
      <c r="Z35" s="10">
        <v>114.98</v>
      </c>
      <c r="AA35" s="10">
        <v>115.21</v>
      </c>
      <c r="AB35" s="95">
        <v>5497200</v>
      </c>
      <c r="AC35" s="10">
        <v>115.21</v>
      </c>
      <c r="AD35" s="2">
        <f t="shared" si="0"/>
        <v>1.0099999999999909</v>
      </c>
      <c r="AE35" s="138">
        <f t="shared" si="1"/>
        <v>-2.4244523335353874E-3</v>
      </c>
    </row>
    <row r="36" spans="1:31" x14ac:dyDescent="0.25">
      <c r="A36" t="s">
        <v>474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1">
        <f t="shared" si="4"/>
        <v>-1.0690531740780674E-2</v>
      </c>
      <c r="I36" s="40"/>
      <c r="W36" s="133">
        <v>42733</v>
      </c>
      <c r="X36" s="10">
        <v>115.23</v>
      </c>
      <c r="Y36" s="10">
        <v>115.87</v>
      </c>
      <c r="Z36" s="10">
        <v>115.01</v>
      </c>
      <c r="AA36" s="10">
        <v>115.49</v>
      </c>
      <c r="AB36" s="95">
        <v>2977500</v>
      </c>
      <c r="AC36" s="10">
        <v>115.49</v>
      </c>
      <c r="AD36" s="2">
        <f t="shared" si="0"/>
        <v>0.85999999999999943</v>
      </c>
      <c r="AE36" s="138">
        <f t="shared" si="1"/>
        <v>3.388357949609011E-3</v>
      </c>
    </row>
    <row r="37" spans="1:31" x14ac:dyDescent="0.25">
      <c r="A37" t="s">
        <v>497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1">
        <f t="shared" si="4"/>
        <v>5.9471694423906098E-3</v>
      </c>
      <c r="I37" s="40"/>
      <c r="W37" s="133">
        <v>42732</v>
      </c>
      <c r="X37" s="10">
        <v>115.88</v>
      </c>
      <c r="Y37" s="10">
        <v>116.16</v>
      </c>
      <c r="Z37" s="10">
        <v>115.05</v>
      </c>
      <c r="AA37" s="10">
        <v>115.1</v>
      </c>
      <c r="AB37" s="95">
        <v>3170800</v>
      </c>
      <c r="AC37" s="10">
        <v>115.1</v>
      </c>
      <c r="AD37" s="2">
        <f t="shared" si="0"/>
        <v>1.1099999999999994</v>
      </c>
      <c r="AE37" s="138">
        <f t="shared" si="1"/>
        <v>-6.9881804848589413E-3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42731</v>
      </c>
      <c r="X38" s="10">
        <v>115.89</v>
      </c>
      <c r="Y38" s="10">
        <v>116</v>
      </c>
      <c r="Z38" s="10">
        <v>115.38</v>
      </c>
      <c r="AA38" s="10">
        <v>115.91</v>
      </c>
      <c r="AB38" s="95">
        <v>3232600</v>
      </c>
      <c r="AC38" s="10">
        <v>115.91</v>
      </c>
      <c r="AD38" s="2">
        <f t="shared" si="0"/>
        <v>0.62000000000000455</v>
      </c>
      <c r="AE38" s="138">
        <f t="shared" si="1"/>
        <v>-4.3118316660917255E-4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115.4</v>
      </c>
      <c r="Y39" s="10">
        <v>116.32</v>
      </c>
      <c r="Z39" s="10">
        <v>115.3</v>
      </c>
      <c r="AA39" s="10">
        <v>115.96</v>
      </c>
      <c r="AB39" s="95">
        <v>2992500</v>
      </c>
      <c r="AC39" s="10">
        <v>115.96</v>
      </c>
      <c r="AD39" s="2">
        <f t="shared" si="0"/>
        <v>1.019999999999996</v>
      </c>
      <c r="AE39" s="138">
        <f t="shared" si="1"/>
        <v>4.5045045045044585E-3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42726</v>
      </c>
      <c r="X40" s="10">
        <v>115</v>
      </c>
      <c r="Y40" s="10">
        <v>115.53</v>
      </c>
      <c r="Z40" s="10">
        <v>113.88</v>
      </c>
      <c r="AA40" s="10">
        <v>115.44</v>
      </c>
      <c r="AB40" s="95">
        <v>4600700</v>
      </c>
      <c r="AC40" s="10">
        <v>115.44</v>
      </c>
      <c r="AD40" s="2">
        <f t="shared" si="0"/>
        <v>1.6500000000000057</v>
      </c>
      <c r="AE40" s="138">
        <f t="shared" si="1"/>
        <v>1.1273957158961512E-3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130.74600000000001</v>
      </c>
      <c r="Q41" s="2"/>
      <c r="W41" s="133">
        <v>42725</v>
      </c>
      <c r="X41" s="10">
        <v>116.2</v>
      </c>
      <c r="Y41" s="10">
        <v>116.2</v>
      </c>
      <c r="Z41" s="10">
        <v>114.74</v>
      </c>
      <c r="AA41" s="10">
        <v>115.31</v>
      </c>
      <c r="AB41" s="95">
        <v>5907600</v>
      </c>
      <c r="AC41" s="10">
        <v>115.31</v>
      </c>
      <c r="AD41" s="2">
        <f t="shared" si="0"/>
        <v>1.460000000000008</v>
      </c>
      <c r="AE41" s="138">
        <f t="shared" si="1"/>
        <v>-3.0261110150440196E-3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129.5574</v>
      </c>
      <c r="Q42" s="2"/>
      <c r="T42" s="91" t="s">
        <v>113</v>
      </c>
      <c r="W42" s="133">
        <v>42724</v>
      </c>
      <c r="X42" s="10">
        <v>115.98</v>
      </c>
      <c r="Y42" s="10">
        <v>116.25</v>
      </c>
      <c r="Z42" s="10">
        <v>114.91</v>
      </c>
      <c r="AA42" s="10">
        <v>115.66</v>
      </c>
      <c r="AB42" s="95">
        <v>5493900</v>
      </c>
      <c r="AC42" s="10">
        <v>115.66</v>
      </c>
      <c r="AD42" s="2">
        <f t="shared" si="0"/>
        <v>1.3400000000000034</v>
      </c>
      <c r="AE42" s="138">
        <f t="shared" si="1"/>
        <v>-3.102913290811915E-3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128.36880000000002</v>
      </c>
      <c r="Q43" s="2"/>
      <c r="T43" s="128" t="s">
        <v>98</v>
      </c>
      <c r="U43" s="129">
        <v>118.08</v>
      </c>
      <c r="W43" s="133">
        <v>42723</v>
      </c>
      <c r="X43" s="10">
        <v>116.07</v>
      </c>
      <c r="Y43" s="10">
        <v>116.66</v>
      </c>
      <c r="Z43" s="10">
        <v>115.94</v>
      </c>
      <c r="AA43" s="10">
        <v>116.02</v>
      </c>
      <c r="AB43" s="95">
        <v>5858600</v>
      </c>
      <c r="AC43" s="10">
        <v>116.02</v>
      </c>
      <c r="AD43" s="2">
        <f t="shared" si="0"/>
        <v>0.71999999999999886</v>
      </c>
      <c r="AE43" s="138">
        <f t="shared" si="1"/>
        <v>1.2081463583017982E-3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127.18020000000001</v>
      </c>
      <c r="Q44" s="2"/>
      <c r="T44" s="93" t="s">
        <v>99</v>
      </c>
      <c r="U44" s="130">
        <v>118.19</v>
      </c>
      <c r="W44" s="133">
        <v>42720</v>
      </c>
      <c r="X44" s="10">
        <v>116.41</v>
      </c>
      <c r="Y44" s="10">
        <v>116.46</v>
      </c>
      <c r="Z44" s="10">
        <v>115.46</v>
      </c>
      <c r="AA44" s="10">
        <v>115.88</v>
      </c>
      <c r="AB44" s="95">
        <v>10615500</v>
      </c>
      <c r="AC44" s="10">
        <v>115.88</v>
      </c>
      <c r="AD44" s="2">
        <f t="shared" si="0"/>
        <v>1</v>
      </c>
      <c r="AE44" s="138">
        <f t="shared" si="1"/>
        <v>-8.6288722064065126E-5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125.99160000000001</v>
      </c>
      <c r="Q45" s="2"/>
      <c r="T45" s="93" t="s">
        <v>100</v>
      </c>
      <c r="U45" s="130" t="s">
        <v>129</v>
      </c>
      <c r="W45" s="133">
        <v>42719</v>
      </c>
      <c r="X45" s="10">
        <v>115.33</v>
      </c>
      <c r="Y45" s="10">
        <v>115.92</v>
      </c>
      <c r="Z45" s="10">
        <v>114.89</v>
      </c>
      <c r="AA45" s="10">
        <v>115.89</v>
      </c>
      <c r="AB45" s="95">
        <v>6735500</v>
      </c>
      <c r="AC45" s="10">
        <v>115.89</v>
      </c>
      <c r="AD45" s="2">
        <f t="shared" si="0"/>
        <v>1.0300000000000011</v>
      </c>
      <c r="AE45" s="138">
        <f t="shared" si="1"/>
        <v>7.8267675450038876E-3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124.80300000000001</v>
      </c>
      <c r="Q46" s="2"/>
      <c r="T46" s="93" t="s">
        <v>101</v>
      </c>
      <c r="U46" s="130" t="s">
        <v>129</v>
      </c>
      <c r="W46" s="133">
        <v>42718</v>
      </c>
      <c r="X46" s="10">
        <v>116.12</v>
      </c>
      <c r="Y46" s="10">
        <v>117.3</v>
      </c>
      <c r="Z46" s="10">
        <v>114.58</v>
      </c>
      <c r="AA46" s="10">
        <v>114.99</v>
      </c>
      <c r="AB46" s="95">
        <v>9121900</v>
      </c>
      <c r="AC46" s="10">
        <v>114.99</v>
      </c>
      <c r="AD46" s="2">
        <f t="shared" si="0"/>
        <v>2.7199999999999989</v>
      </c>
      <c r="AE46" s="138">
        <f t="shared" si="1"/>
        <v>-7.7659849857624197E-3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5"/>
        <v>123.6144</v>
      </c>
      <c r="Q47" s="2"/>
      <c r="T47" s="93" t="s">
        <v>102</v>
      </c>
      <c r="U47" s="130">
        <v>125.33</v>
      </c>
      <c r="W47" s="133">
        <v>42717</v>
      </c>
      <c r="X47" s="10">
        <v>115.53</v>
      </c>
      <c r="Y47" s="10">
        <v>115.97</v>
      </c>
      <c r="Z47" s="10">
        <v>115.01</v>
      </c>
      <c r="AA47" s="10">
        <v>115.89</v>
      </c>
      <c r="AB47" s="95">
        <v>6589000</v>
      </c>
      <c r="AC47" s="10">
        <v>115.89</v>
      </c>
      <c r="AD47" s="2">
        <f t="shared" si="0"/>
        <v>0.95999999999999375</v>
      </c>
      <c r="AE47" s="138">
        <f t="shared" si="1"/>
        <v>4.5943134535366692E-3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122.42580000000001</v>
      </c>
      <c r="Q48" s="2"/>
      <c r="T48" s="93" t="s">
        <v>103</v>
      </c>
      <c r="U48" s="130">
        <v>0.63949400000000001</v>
      </c>
      <c r="W48" s="133">
        <v>42716</v>
      </c>
      <c r="X48" s="10">
        <v>112.69</v>
      </c>
      <c r="Y48" s="10">
        <v>115.4</v>
      </c>
      <c r="Z48" s="10">
        <v>112.58</v>
      </c>
      <c r="AA48" s="10">
        <v>115.36</v>
      </c>
      <c r="AB48" s="95">
        <v>9518600</v>
      </c>
      <c r="AC48" s="10">
        <v>115.36</v>
      </c>
      <c r="AD48" s="2">
        <f t="shared" si="0"/>
        <v>2.8200000000000074</v>
      </c>
      <c r="AE48" s="138">
        <f t="shared" si="1"/>
        <v>2.761446641724552E-2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121.2372</v>
      </c>
      <c r="Q49" s="2"/>
      <c r="T49" s="93" t="s">
        <v>104</v>
      </c>
      <c r="U49" s="130" t="s">
        <v>415</v>
      </c>
      <c r="W49" s="133">
        <v>42713</v>
      </c>
      <c r="X49" s="10">
        <v>111.41</v>
      </c>
      <c r="Y49" s="10">
        <v>112.43</v>
      </c>
      <c r="Z49" s="10">
        <v>111.2</v>
      </c>
      <c r="AA49" s="10">
        <v>112.26</v>
      </c>
      <c r="AB49" s="95">
        <v>7659400</v>
      </c>
      <c r="AC49" s="10">
        <v>112.26</v>
      </c>
      <c r="AD49" s="2">
        <f t="shared" si="0"/>
        <v>1.230000000000004</v>
      </c>
      <c r="AE49" s="138">
        <f t="shared" si="1"/>
        <v>1.1442472294801442E-2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120.04860000000001</v>
      </c>
      <c r="Q50" s="2"/>
      <c r="T50" s="93"/>
      <c r="U50" s="130"/>
      <c r="W50" s="133">
        <v>42712</v>
      </c>
      <c r="X50" s="10">
        <v>110.54</v>
      </c>
      <c r="Y50" s="10">
        <v>111.2</v>
      </c>
      <c r="Z50" s="10">
        <v>109.93</v>
      </c>
      <c r="AA50" s="10">
        <v>110.99</v>
      </c>
      <c r="AB50" s="95">
        <v>7766900</v>
      </c>
      <c r="AC50" s="10">
        <v>110.99</v>
      </c>
      <c r="AD50" s="2">
        <f t="shared" si="0"/>
        <v>1.269999999999996</v>
      </c>
      <c r="AE50" s="138">
        <f t="shared" si="1"/>
        <v>-9.9009900990099098E-4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118.86</v>
      </c>
      <c r="Q51" s="2"/>
      <c r="T51" s="93" t="s">
        <v>105</v>
      </c>
      <c r="U51" s="130" t="s">
        <v>589</v>
      </c>
      <c r="W51" s="133">
        <v>42711</v>
      </c>
      <c r="X51" s="10">
        <v>111.89</v>
      </c>
      <c r="Y51" s="10">
        <v>111.89</v>
      </c>
      <c r="Z51" s="10">
        <v>109.32</v>
      </c>
      <c r="AA51" s="10">
        <v>111.1</v>
      </c>
      <c r="AB51" s="95">
        <v>11656300</v>
      </c>
      <c r="AC51" s="10">
        <v>111.1</v>
      </c>
      <c r="AD51" s="2">
        <f t="shared" si="0"/>
        <v>2.5700000000000074</v>
      </c>
      <c r="AE51" s="138">
        <f t="shared" si="1"/>
        <v>-8.5668391932893773E-3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117.67139999999999</v>
      </c>
      <c r="Q52" s="2"/>
      <c r="T52" s="93" t="s">
        <v>106</v>
      </c>
      <c r="U52" s="130" t="s">
        <v>590</v>
      </c>
      <c r="W52" s="133">
        <v>42710</v>
      </c>
      <c r="X52" s="10">
        <v>112.24</v>
      </c>
      <c r="Y52" s="10">
        <v>113.2</v>
      </c>
      <c r="Z52" s="10">
        <v>111.85</v>
      </c>
      <c r="AA52" s="10">
        <v>112.06</v>
      </c>
      <c r="AB52" s="95">
        <v>6430100</v>
      </c>
      <c r="AC52" s="10">
        <v>112.06</v>
      </c>
      <c r="AD52" s="2">
        <f t="shared" si="0"/>
        <v>1.3500000000000085</v>
      </c>
      <c r="AE52" s="138">
        <f t="shared" si="1"/>
        <v>1.0720028586743702E-3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116.4828</v>
      </c>
      <c r="Q53" s="2"/>
      <c r="T53" s="93" t="s">
        <v>107</v>
      </c>
      <c r="U53" s="131">
        <v>8691397</v>
      </c>
      <c r="W53" s="133">
        <v>42709</v>
      </c>
      <c r="X53" s="10">
        <v>112.4</v>
      </c>
      <c r="Y53" s="10">
        <v>112.42</v>
      </c>
      <c r="Z53" s="10">
        <v>111.73</v>
      </c>
      <c r="AA53" s="10">
        <v>111.94</v>
      </c>
      <c r="AB53" s="95">
        <v>5427300</v>
      </c>
      <c r="AC53" s="10">
        <v>111.94</v>
      </c>
      <c r="AD53" s="2">
        <f t="shared" si="0"/>
        <v>0.68999999999999773</v>
      </c>
      <c r="AE53" s="138">
        <f t="shared" si="1"/>
        <v>-1.7863522686667466E-4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115.29419999999999</v>
      </c>
      <c r="T54" s="93" t="s">
        <v>110</v>
      </c>
      <c r="U54" s="131">
        <v>6938980</v>
      </c>
      <c r="W54" s="133">
        <v>42706</v>
      </c>
      <c r="X54" s="10">
        <v>111.72</v>
      </c>
      <c r="Y54" s="10">
        <v>112.53</v>
      </c>
      <c r="Z54" s="10">
        <v>111.44</v>
      </c>
      <c r="AA54" s="10">
        <v>111.96</v>
      </c>
      <c r="AB54" s="95">
        <v>6159700</v>
      </c>
      <c r="AC54" s="10">
        <v>111.96</v>
      </c>
      <c r="AD54" s="2">
        <f t="shared" si="0"/>
        <v>1.0900000000000034</v>
      </c>
      <c r="AE54" s="138">
        <f t="shared" si="1"/>
        <v>5.2073980966063083E-3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114.1056</v>
      </c>
      <c r="T55" s="93" t="s">
        <v>108</v>
      </c>
      <c r="U55" s="130" t="s">
        <v>591</v>
      </c>
      <c r="W55" s="133">
        <v>42705</v>
      </c>
      <c r="X55" s="10">
        <v>111.36</v>
      </c>
      <c r="Y55" s="10">
        <v>111.54</v>
      </c>
      <c r="Z55" s="10">
        <v>111</v>
      </c>
      <c r="AA55" s="10">
        <v>111.38</v>
      </c>
      <c r="AB55" s="95">
        <v>8105700</v>
      </c>
      <c r="AC55" s="10">
        <v>111.38</v>
      </c>
      <c r="AD55" s="2">
        <f t="shared" si="0"/>
        <v>0.54000000000000625</v>
      </c>
      <c r="AE55" s="138">
        <f t="shared" si="1"/>
        <v>7.1877807726861143E-4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112.91699999999999</v>
      </c>
      <c r="T56" s="93" t="s">
        <v>111</v>
      </c>
      <c r="U56" s="130">
        <v>20.04</v>
      </c>
      <c r="W56" s="133">
        <v>42704</v>
      </c>
      <c r="X56" s="10">
        <v>112.19</v>
      </c>
      <c r="Y56" s="10">
        <v>112.52</v>
      </c>
      <c r="Z56" s="10">
        <v>111.3</v>
      </c>
      <c r="AA56" s="10">
        <v>111.3</v>
      </c>
      <c r="AB56" s="95">
        <v>11014500</v>
      </c>
      <c r="AC56" s="10">
        <v>111.3</v>
      </c>
      <c r="AD56" s="2">
        <f t="shared" si="0"/>
        <v>1.2199999999999989</v>
      </c>
      <c r="AE56" s="138">
        <f t="shared" si="1"/>
        <v>-1.049075391180665E-2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111.72839999999999</v>
      </c>
      <c r="T57" s="93" t="s">
        <v>112</v>
      </c>
      <c r="U57" s="130">
        <v>5.93</v>
      </c>
      <c r="W57" s="133">
        <v>42703</v>
      </c>
      <c r="X57" s="10">
        <v>112.95</v>
      </c>
      <c r="Y57" s="10">
        <v>113.41</v>
      </c>
      <c r="Z57" s="10">
        <v>112.17</v>
      </c>
      <c r="AA57" s="10">
        <v>112.48</v>
      </c>
      <c r="AB57" s="95">
        <v>7751800</v>
      </c>
      <c r="AC57" s="10">
        <v>112.48</v>
      </c>
      <c r="AD57" s="2">
        <f t="shared" si="0"/>
        <v>1.2399999999999949</v>
      </c>
      <c r="AE57" s="138">
        <f t="shared" si="1"/>
        <v>-5.7456024043135434E-3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110.5398</v>
      </c>
      <c r="T58" s="93" t="s">
        <v>109</v>
      </c>
      <c r="U58" s="130" t="s">
        <v>592</v>
      </c>
      <c r="W58" s="133">
        <v>42702</v>
      </c>
      <c r="X58" s="10">
        <v>113.79</v>
      </c>
      <c r="Y58" s="10">
        <v>114.12</v>
      </c>
      <c r="Z58" s="10">
        <v>113.05</v>
      </c>
      <c r="AA58" s="10">
        <v>113.13</v>
      </c>
      <c r="AB58" s="95">
        <v>9025700</v>
      </c>
      <c r="AC58" s="10">
        <v>113.13</v>
      </c>
      <c r="AD58" s="2">
        <f t="shared" si="0"/>
        <v>1.0700000000000074</v>
      </c>
      <c r="AE58" s="138">
        <f t="shared" si="1"/>
        <v>-8.7619381407166852E-3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109.35120000000001</v>
      </c>
      <c r="W59" s="133">
        <v>42699</v>
      </c>
      <c r="X59" s="10">
        <v>113.6</v>
      </c>
      <c r="Y59" s="10">
        <v>114.23</v>
      </c>
      <c r="Z59" s="10">
        <v>113.38</v>
      </c>
      <c r="AA59" s="10">
        <v>114.13</v>
      </c>
      <c r="AB59" s="95">
        <v>3433300</v>
      </c>
      <c r="AC59" s="10">
        <v>114.13</v>
      </c>
      <c r="AD59" s="2">
        <f t="shared" si="0"/>
        <v>0.85000000000000853</v>
      </c>
      <c r="AE59" s="138">
        <f t="shared" si="1"/>
        <v>9.3747236225347752E-3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108.1626</v>
      </c>
      <c r="W60" s="133">
        <v>42697</v>
      </c>
      <c r="X60" s="10">
        <v>112.25</v>
      </c>
      <c r="Y60" s="10">
        <v>113.43</v>
      </c>
      <c r="Z60" s="10">
        <v>111.56</v>
      </c>
      <c r="AA60" s="10">
        <v>113.07</v>
      </c>
      <c r="AB60" s="95">
        <v>7892600</v>
      </c>
      <c r="AC60" s="10">
        <v>113.07</v>
      </c>
      <c r="AD60" s="2">
        <f t="shared" si="0"/>
        <v>1.8700000000000045</v>
      </c>
      <c r="AE60" s="138">
        <f t="shared" si="1"/>
        <v>2.9270888770622783E-3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106.974</v>
      </c>
      <c r="W61" s="133">
        <v>42696</v>
      </c>
      <c r="X61" s="10">
        <v>114.59</v>
      </c>
      <c r="Y61" s="10">
        <v>115</v>
      </c>
      <c r="Z61" s="10">
        <v>112.27</v>
      </c>
      <c r="AA61" s="10">
        <v>112.74</v>
      </c>
      <c r="AB61" s="95">
        <v>11649700</v>
      </c>
      <c r="AC61" s="10">
        <v>112.74</v>
      </c>
      <c r="AD61" s="2">
        <f t="shared" si="0"/>
        <v>2.730000000000004</v>
      </c>
      <c r="AE61" s="138">
        <f t="shared" si="1"/>
        <v>-1.9652173913043525E-2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42695</v>
      </c>
      <c r="X62" s="10">
        <v>115.44</v>
      </c>
      <c r="Y62" s="10">
        <v>115.68</v>
      </c>
      <c r="Z62" s="10">
        <v>114.8</v>
      </c>
      <c r="AA62" s="10">
        <v>115</v>
      </c>
      <c r="AB62" s="95">
        <v>5843300</v>
      </c>
      <c r="AC62" s="10">
        <v>115</v>
      </c>
      <c r="AD62" s="2">
        <f t="shared" si="0"/>
        <v>0.88000000000000966</v>
      </c>
      <c r="AE62" s="138">
        <f t="shared" si="1"/>
        <v>-3.1206657420249639E-3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42692</v>
      </c>
      <c r="X63" s="10">
        <v>115.79</v>
      </c>
      <c r="Y63" s="10">
        <v>115.92</v>
      </c>
      <c r="Z63" s="10">
        <v>114.81</v>
      </c>
      <c r="AA63" s="10">
        <v>115.36</v>
      </c>
      <c r="AB63" s="95">
        <v>7717800</v>
      </c>
      <c r="AC63" s="10">
        <v>115.36</v>
      </c>
      <c r="AD63" s="2">
        <f t="shared" si="0"/>
        <v>1.1099999999999994</v>
      </c>
      <c r="AE63" s="138" t="e">
        <f t="shared" si="1"/>
        <v>#DIV/0!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42692</v>
      </c>
      <c r="X64" s="10" t="s">
        <v>286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42691</v>
      </c>
      <c r="X65" s="10">
        <v>116.68</v>
      </c>
      <c r="Y65" s="10">
        <v>116.68</v>
      </c>
      <c r="Z65" s="10">
        <v>116.12</v>
      </c>
      <c r="AA65" s="10">
        <v>116.57</v>
      </c>
      <c r="AB65" s="95">
        <v>5730300</v>
      </c>
      <c r="AC65" s="10">
        <v>115.77</v>
      </c>
      <c r="AD65" s="2">
        <f t="shared" si="0"/>
        <v>0.56000000000000227</v>
      </c>
      <c r="AE65" s="138">
        <f t="shared" si="1"/>
        <v>1.8172377985461452E-3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42690</v>
      </c>
      <c r="X66" s="10">
        <v>116.65</v>
      </c>
      <c r="Y66" s="10">
        <v>116.78</v>
      </c>
      <c r="Z66" s="10">
        <v>116.08</v>
      </c>
      <c r="AA66" s="10">
        <v>116.36</v>
      </c>
      <c r="AB66" s="95">
        <v>6594800</v>
      </c>
      <c r="AC66" s="10">
        <v>115.56</v>
      </c>
      <c r="AD66" s="2">
        <f t="shared" si="0"/>
        <v>0.70000000000000284</v>
      </c>
      <c r="AE66" s="138">
        <f t="shared" si="1"/>
        <v>3.4626038781171431E-4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42689</v>
      </c>
      <c r="X67" s="10">
        <v>116.4</v>
      </c>
      <c r="Y67" s="10">
        <v>116.69</v>
      </c>
      <c r="Z67" s="10">
        <v>115.82</v>
      </c>
      <c r="AA67" s="10">
        <v>116.32</v>
      </c>
      <c r="AB67" s="95">
        <v>7446700</v>
      </c>
      <c r="AC67" s="10">
        <v>115.52</v>
      </c>
      <c r="AD67" s="2">
        <f>Y67-Z67</f>
        <v>0.87000000000000455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42688</v>
      </c>
      <c r="X68" s="10">
        <v>118.58</v>
      </c>
      <c r="Y68" s="10">
        <v>118.99</v>
      </c>
      <c r="Z68" s="10">
        <v>116.5</v>
      </c>
      <c r="AA68" s="10">
        <v>116.6</v>
      </c>
      <c r="AB68" s="95">
        <v>10054900</v>
      </c>
      <c r="AC68" s="10">
        <v>115.8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3" priority="9">
      <formula>F33&gt;0</formula>
    </cfRule>
    <cfRule type="expression" dxfId="722" priority="10">
      <formula>F33&lt;0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2">
    <cfRule type="expression" dxfId="717" priority="3">
      <formula>F25&gt;0</formula>
    </cfRule>
    <cfRule type="expression" dxfId="716" priority="4">
      <formula>F25&lt;0</formula>
    </cfRule>
  </conditionalFormatting>
  <conditionalFormatting sqref="H25:H32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242</v>
      </c>
      <c r="W2" s="123">
        <v>42783</v>
      </c>
      <c r="X2" s="41">
        <v>11.56</v>
      </c>
      <c r="Y2" s="41">
        <v>11.56</v>
      </c>
      <c r="Z2" s="41">
        <v>11.29</v>
      </c>
      <c r="AA2" s="41">
        <v>11.47</v>
      </c>
      <c r="AB2" s="104">
        <v>2346000</v>
      </c>
      <c r="AC2" s="9">
        <v>11.47</v>
      </c>
      <c r="AD2" s="2">
        <f>Y2-Z2</f>
        <v>0.27000000000000135</v>
      </c>
      <c r="AE2" s="138">
        <f>AC2/AC3-1</f>
        <v>-7.7854671280276344E-3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272</v>
      </c>
      <c r="W3" s="123">
        <v>42782</v>
      </c>
      <c r="X3" s="41">
        <v>11.72</v>
      </c>
      <c r="Y3" s="41">
        <v>11.76</v>
      </c>
      <c r="Z3" s="41">
        <v>11.48</v>
      </c>
      <c r="AA3" s="41">
        <v>11.56</v>
      </c>
      <c r="AB3" s="104">
        <v>2065300</v>
      </c>
      <c r="AC3" s="9">
        <v>11.56</v>
      </c>
      <c r="AD3" s="2">
        <f t="shared" ref="AD3:AD66" si="1">Y3-Z3</f>
        <v>0.27999999999999936</v>
      </c>
      <c r="AE3" s="138">
        <f t="shared" ref="AE3:AE66" si="2">AC3/AC4-1</f>
        <v>-1.112061591103497E-2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11.47</v>
      </c>
      <c r="R4" s="502">
        <v>-7.7999999999999996E-3</v>
      </c>
      <c r="T4" s="1"/>
      <c r="W4" s="123">
        <v>42781</v>
      </c>
      <c r="X4" s="41">
        <v>11.33</v>
      </c>
      <c r="Y4" s="41">
        <v>11.72</v>
      </c>
      <c r="Z4" s="41">
        <v>11.3</v>
      </c>
      <c r="AA4" s="41">
        <v>11.69</v>
      </c>
      <c r="AB4" s="104">
        <v>3249500</v>
      </c>
      <c r="AC4" s="9">
        <v>11.69</v>
      </c>
      <c r="AD4" s="2">
        <f t="shared" si="1"/>
        <v>0.41999999999999993</v>
      </c>
      <c r="AE4" s="138">
        <f t="shared" si="2"/>
        <v>2.9049295774647987E-2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28675</v>
      </c>
      <c r="T5" s="1"/>
      <c r="W5" s="123">
        <v>42780</v>
      </c>
      <c r="X5" s="41">
        <v>11.61</v>
      </c>
      <c r="Y5" s="41">
        <v>11.66</v>
      </c>
      <c r="Z5" s="41">
        <v>11.35</v>
      </c>
      <c r="AA5" s="41">
        <v>11.36</v>
      </c>
      <c r="AB5" s="104">
        <v>2429100</v>
      </c>
      <c r="AC5" s="9">
        <v>11.36</v>
      </c>
      <c r="AD5" s="2">
        <f t="shared" si="1"/>
        <v>0.3100000000000005</v>
      </c>
      <c r="AE5" s="138">
        <f t="shared" si="2"/>
        <v>-2.9888983774551736E-2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42779</v>
      </c>
      <c r="X6" s="41">
        <v>11.66</v>
      </c>
      <c r="Y6" s="41">
        <v>11.83</v>
      </c>
      <c r="Z6" s="41">
        <v>11.61</v>
      </c>
      <c r="AA6" s="41">
        <v>11.71</v>
      </c>
      <c r="AB6" s="104">
        <v>4117600</v>
      </c>
      <c r="AC6" s="9">
        <v>11.71</v>
      </c>
      <c r="AD6" s="2">
        <f t="shared" si="1"/>
        <v>0.22000000000000064</v>
      </c>
      <c r="AE6" s="138">
        <f t="shared" si="2"/>
        <v>5.1502145922748266E-3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-25841.050000000163</v>
      </c>
      <c r="R7" s="30">
        <v>42796</v>
      </c>
      <c r="W7" s="123">
        <v>42776</v>
      </c>
      <c r="X7" s="41">
        <v>11.31</v>
      </c>
      <c r="Y7" s="41">
        <v>11.69</v>
      </c>
      <c r="Z7" s="41">
        <v>11.1</v>
      </c>
      <c r="AA7" s="41">
        <v>11.65</v>
      </c>
      <c r="AB7" s="104">
        <v>9965700</v>
      </c>
      <c r="AC7" s="9">
        <v>11.65</v>
      </c>
      <c r="AD7" s="2">
        <f t="shared" si="1"/>
        <v>0.58999999999999986</v>
      </c>
      <c r="AE7" s="138">
        <f t="shared" si="2"/>
        <v>5.1444043321299704E-2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-25841.050000000163</v>
      </c>
      <c r="R8" s="166"/>
      <c r="W8" s="123">
        <v>42775</v>
      </c>
      <c r="X8" s="41">
        <v>11.32</v>
      </c>
      <c r="Y8" s="41">
        <v>11.54</v>
      </c>
      <c r="Z8" s="41">
        <v>10.9</v>
      </c>
      <c r="AA8" s="41">
        <v>11.08</v>
      </c>
      <c r="AB8" s="104">
        <v>14488300</v>
      </c>
      <c r="AC8" s="9">
        <v>11.08</v>
      </c>
      <c r="AD8" s="2">
        <f t="shared" si="1"/>
        <v>0.63999999999999879</v>
      </c>
      <c r="AE8" s="138">
        <f t="shared" si="2"/>
        <v>-2.9772329246935181E-2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213</v>
      </c>
      <c r="Q9" s="138">
        <f>IF(Q2=0, 0, Q8/Q6)</f>
        <v>-0.47400811320702951</v>
      </c>
      <c r="W9" s="123">
        <v>42774</v>
      </c>
      <c r="X9" s="41">
        <v>11.05</v>
      </c>
      <c r="Y9" s="41">
        <v>11.43</v>
      </c>
      <c r="Z9" s="41">
        <v>11.04</v>
      </c>
      <c r="AA9" s="41">
        <v>11.42</v>
      </c>
      <c r="AB9" s="104">
        <v>11810100</v>
      </c>
      <c r="AC9" s="9">
        <v>11.42</v>
      </c>
      <c r="AD9" s="2">
        <f t="shared" si="1"/>
        <v>0.39000000000000057</v>
      </c>
      <c r="AE9" s="138">
        <f t="shared" si="2"/>
        <v>2.8828828828828756E-2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3">
        <v>42773</v>
      </c>
      <c r="X10" s="41">
        <v>11.05</v>
      </c>
      <c r="Y10" s="41">
        <v>11.14</v>
      </c>
      <c r="Z10" s="41">
        <v>11.01</v>
      </c>
      <c r="AA10" s="41">
        <v>11.1</v>
      </c>
      <c r="AB10" s="104">
        <v>3934300</v>
      </c>
      <c r="AC10" s="9">
        <v>11.1</v>
      </c>
      <c r="AD10" s="2">
        <f t="shared" si="1"/>
        <v>0.13000000000000078</v>
      </c>
      <c r="AE10" s="138">
        <f t="shared" si="2"/>
        <v>-1.7985611510791255E-3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42772</v>
      </c>
      <c r="X11" s="41">
        <v>11.41</v>
      </c>
      <c r="Y11" s="41">
        <v>11.47</v>
      </c>
      <c r="Z11" s="41">
        <v>11.06</v>
      </c>
      <c r="AA11" s="41">
        <v>11.12</v>
      </c>
      <c r="AB11" s="104">
        <v>4954500</v>
      </c>
      <c r="AC11" s="9">
        <v>11.12</v>
      </c>
      <c r="AD11" s="2">
        <f t="shared" si="1"/>
        <v>0.41000000000000014</v>
      </c>
      <c r="AE11" s="138">
        <f t="shared" si="2"/>
        <v>-4.549356223175971E-2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42769</v>
      </c>
      <c r="X12" s="41">
        <v>11.64</v>
      </c>
      <c r="Y12" s="41">
        <v>11.82</v>
      </c>
      <c r="Z12" s="41">
        <v>11.56</v>
      </c>
      <c r="AA12" s="41">
        <v>11.65</v>
      </c>
      <c r="AB12" s="104">
        <v>2252900</v>
      </c>
      <c r="AC12" s="9">
        <v>11.65</v>
      </c>
      <c r="AD12" s="2">
        <f t="shared" si="1"/>
        <v>0.25999999999999979</v>
      </c>
      <c r="AE12" s="138">
        <f t="shared" si="2"/>
        <v>1.2163336229365829E-2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42768</v>
      </c>
      <c r="X13" s="41">
        <v>11.49</v>
      </c>
      <c r="Y13" s="41">
        <v>11.6</v>
      </c>
      <c r="Z13" s="41">
        <v>11.31</v>
      </c>
      <c r="AA13" s="41">
        <v>11.51</v>
      </c>
      <c r="AB13" s="104">
        <v>3936400</v>
      </c>
      <c r="AC13" s="9">
        <v>11.51</v>
      </c>
      <c r="AD13" s="2">
        <f t="shared" si="1"/>
        <v>0.28999999999999915</v>
      </c>
      <c r="AE13" s="138">
        <f t="shared" si="2"/>
        <v>3.4873583260679464E-3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42767</v>
      </c>
      <c r="X14" s="41">
        <v>11.81</v>
      </c>
      <c r="Y14" s="41">
        <v>11.88</v>
      </c>
      <c r="Z14" s="41">
        <v>11.42</v>
      </c>
      <c r="AA14" s="41">
        <v>11.47</v>
      </c>
      <c r="AB14" s="104">
        <v>4503900</v>
      </c>
      <c r="AC14" s="9">
        <v>11.47</v>
      </c>
      <c r="AD14" s="2">
        <f t="shared" si="1"/>
        <v>0.46000000000000085</v>
      </c>
      <c r="AE14" s="138">
        <f t="shared" si="2"/>
        <v>-2.7966101694915313E-2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42766</v>
      </c>
      <c r="X15" s="41">
        <v>11.46</v>
      </c>
      <c r="Y15" s="41">
        <v>11.85</v>
      </c>
      <c r="Z15" s="41">
        <v>11.46</v>
      </c>
      <c r="AA15" s="41">
        <v>11.8</v>
      </c>
      <c r="AB15" s="104">
        <v>3043800</v>
      </c>
      <c r="AC15" s="9">
        <v>11.8</v>
      </c>
      <c r="AD15" s="2">
        <f t="shared" si="1"/>
        <v>0.38999999999999879</v>
      </c>
      <c r="AE15" s="138">
        <f t="shared" si="2"/>
        <v>2.1645021645021689E-2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42765</v>
      </c>
      <c r="X16" s="41">
        <v>11.75</v>
      </c>
      <c r="Y16" s="41">
        <v>11.77</v>
      </c>
      <c r="Z16" s="41">
        <v>11.43</v>
      </c>
      <c r="AA16" s="41">
        <v>11.55</v>
      </c>
      <c r="AB16" s="104">
        <v>2967600</v>
      </c>
      <c r="AC16" s="9">
        <v>11.55</v>
      </c>
      <c r="AD16" s="2">
        <f t="shared" si="1"/>
        <v>0.33999999999999986</v>
      </c>
      <c r="AE16" s="138">
        <f t="shared" si="2"/>
        <v>-1.869158878504662E-2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42762</v>
      </c>
      <c r="X17" s="41">
        <v>11.77</v>
      </c>
      <c r="Y17" s="41">
        <v>11.83</v>
      </c>
      <c r="Z17" s="41">
        <v>11.66</v>
      </c>
      <c r="AA17" s="41">
        <v>11.77</v>
      </c>
      <c r="AB17" s="104">
        <v>2288800</v>
      </c>
      <c r="AC17" s="9">
        <v>11.77</v>
      </c>
      <c r="AD17" s="2">
        <f t="shared" si="1"/>
        <v>0.16999999999999993</v>
      </c>
      <c r="AE17" s="138">
        <f t="shared" si="2"/>
        <v>0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42761</v>
      </c>
      <c r="X18" s="41">
        <v>11.83</v>
      </c>
      <c r="Y18" s="41">
        <v>11.91</v>
      </c>
      <c r="Z18" s="41">
        <v>11.67</v>
      </c>
      <c r="AA18" s="41">
        <v>11.77</v>
      </c>
      <c r="AB18" s="104">
        <v>8485200</v>
      </c>
      <c r="AC18" s="9">
        <v>11.77</v>
      </c>
      <c r="AD18" s="2">
        <f t="shared" si="1"/>
        <v>0.24000000000000021</v>
      </c>
      <c r="AE18" s="138">
        <f t="shared" si="2"/>
        <v>-3.3869602032177148E-3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42760</v>
      </c>
      <c r="X19" s="41">
        <v>11.87</v>
      </c>
      <c r="Y19" s="41">
        <v>11.94</v>
      </c>
      <c r="Z19" s="41">
        <v>11.76</v>
      </c>
      <c r="AA19" s="41">
        <v>11.81</v>
      </c>
      <c r="AB19" s="104">
        <v>6298600</v>
      </c>
      <c r="AC19" s="9">
        <v>11.81</v>
      </c>
      <c r="AD19" s="2">
        <f t="shared" si="1"/>
        <v>0.17999999999999972</v>
      </c>
      <c r="AE19" s="138">
        <f t="shared" si="2"/>
        <v>-2.5337837837837718E-3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42759</v>
      </c>
      <c r="X20" s="41">
        <v>11.76</v>
      </c>
      <c r="Y20" s="41">
        <v>11.96</v>
      </c>
      <c r="Z20" s="41">
        <v>11.72</v>
      </c>
      <c r="AA20" s="41">
        <v>11.84</v>
      </c>
      <c r="AB20" s="104">
        <v>3617400</v>
      </c>
      <c r="AC20" s="9">
        <v>11.84</v>
      </c>
      <c r="AD20" s="2">
        <f t="shared" si="1"/>
        <v>0.24000000000000021</v>
      </c>
      <c r="AE20" s="138">
        <f t="shared" si="2"/>
        <v>1.1101622544833489E-2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42758</v>
      </c>
      <c r="X21" s="41">
        <v>12.08</v>
      </c>
      <c r="Y21" s="41">
        <v>12.16</v>
      </c>
      <c r="Z21" s="41">
        <v>11.63</v>
      </c>
      <c r="AA21" s="41">
        <v>11.71</v>
      </c>
      <c r="AB21" s="104">
        <v>5840800</v>
      </c>
      <c r="AC21" s="9">
        <v>11.71</v>
      </c>
      <c r="AD21" s="2">
        <f t="shared" si="1"/>
        <v>0.52999999999999936</v>
      </c>
      <c r="AE21" s="138">
        <f t="shared" si="2"/>
        <v>-2.9826014913007404E-2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42755</v>
      </c>
      <c r="X22" s="41">
        <v>12.33</v>
      </c>
      <c r="Y22" s="41">
        <v>12.43</v>
      </c>
      <c r="Z22" s="41">
        <v>12</v>
      </c>
      <c r="AA22" s="41">
        <v>12.07</v>
      </c>
      <c r="AB22" s="104">
        <v>4522900</v>
      </c>
      <c r="AC22" s="9">
        <v>12.07</v>
      </c>
      <c r="AD22" s="2">
        <f t="shared" si="1"/>
        <v>0.42999999999999972</v>
      </c>
      <c r="AE22" s="138">
        <f t="shared" si="2"/>
        <v>-9.8441345365052335E-3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42754</v>
      </c>
      <c r="X23" s="41">
        <v>12.18</v>
      </c>
      <c r="Y23" s="41">
        <v>12.29</v>
      </c>
      <c r="Z23" s="41">
        <v>12.09</v>
      </c>
      <c r="AA23" s="41">
        <v>12.19</v>
      </c>
      <c r="AB23" s="104">
        <v>3993400</v>
      </c>
      <c r="AC23" s="9">
        <v>12.19</v>
      </c>
      <c r="AD23" s="2">
        <f t="shared" si="1"/>
        <v>0.19999999999999929</v>
      </c>
      <c r="AE23" s="138">
        <f t="shared" si="2"/>
        <v>-8.1967213114753079E-4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42753</v>
      </c>
      <c r="X24" s="41">
        <v>12.37</v>
      </c>
      <c r="Y24" s="41">
        <v>12.44</v>
      </c>
      <c r="Z24" s="41">
        <v>12.19</v>
      </c>
      <c r="AA24" s="41">
        <v>12.2</v>
      </c>
      <c r="AB24" s="104">
        <v>3716800</v>
      </c>
      <c r="AC24" s="9">
        <v>12.2</v>
      </c>
      <c r="AD24" s="2">
        <f t="shared" si="1"/>
        <v>0.25</v>
      </c>
      <c r="AE24" s="138">
        <f t="shared" si="2"/>
        <v>-1.6921837228041969E-2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42752</v>
      </c>
      <c r="X25" s="41">
        <v>12.35</v>
      </c>
      <c r="Y25" s="41">
        <v>12.6</v>
      </c>
      <c r="Z25" s="41">
        <v>12.19</v>
      </c>
      <c r="AA25" s="41">
        <v>12.41</v>
      </c>
      <c r="AB25" s="104">
        <v>3685700</v>
      </c>
      <c r="AC25" s="9">
        <v>12.41</v>
      </c>
      <c r="AD25" s="2">
        <f t="shared" si="1"/>
        <v>0.41000000000000014</v>
      </c>
      <c r="AE25" s="138">
        <f t="shared" si="2"/>
        <v>1.4717906786590351E-2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42748</v>
      </c>
      <c r="X26" s="41">
        <v>12.09</v>
      </c>
      <c r="Y26" s="41">
        <v>12.24</v>
      </c>
      <c r="Z26" s="41">
        <v>12.09</v>
      </c>
      <c r="AA26" s="41">
        <v>12.23</v>
      </c>
      <c r="AB26" s="104">
        <v>2467800</v>
      </c>
      <c r="AC26" s="9">
        <v>12.23</v>
      </c>
      <c r="AD26" s="2">
        <f t="shared" si="1"/>
        <v>0.15000000000000036</v>
      </c>
      <c r="AE26" s="138">
        <f t="shared" si="2"/>
        <v>8.2440230832645511E-3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42747</v>
      </c>
      <c r="X27" s="41">
        <v>12.04</v>
      </c>
      <c r="Y27" s="41">
        <v>12.18</v>
      </c>
      <c r="Z27" s="41">
        <v>11.99</v>
      </c>
      <c r="AA27" s="41">
        <v>12.13</v>
      </c>
      <c r="AB27" s="104">
        <v>2737000</v>
      </c>
      <c r="AC27" s="9">
        <v>12.13</v>
      </c>
      <c r="AD27" s="2">
        <f t="shared" si="1"/>
        <v>0.1899999999999995</v>
      </c>
      <c r="AE27" s="138">
        <f t="shared" si="2"/>
        <v>8.2508250825097385E-4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42746</v>
      </c>
      <c r="X28" s="41">
        <v>11.89</v>
      </c>
      <c r="Y28" s="41">
        <v>12.16</v>
      </c>
      <c r="Z28" s="41">
        <v>11.89</v>
      </c>
      <c r="AA28" s="41">
        <v>12.12</v>
      </c>
      <c r="AB28" s="104">
        <v>2583900</v>
      </c>
      <c r="AC28" s="9">
        <v>12.12</v>
      </c>
      <c r="AD28" s="2">
        <f t="shared" si="1"/>
        <v>0.26999999999999957</v>
      </c>
      <c r="AE28" s="138">
        <f t="shared" si="2"/>
        <v>2.2784810126582178E-2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42745</v>
      </c>
      <c r="X29" s="41">
        <v>11.87</v>
      </c>
      <c r="Y29" s="41">
        <v>11.89</v>
      </c>
      <c r="Z29" s="41">
        <v>11.7</v>
      </c>
      <c r="AA29" s="41">
        <v>11.85</v>
      </c>
      <c r="AB29" s="104">
        <v>2020600</v>
      </c>
      <c r="AC29" s="9">
        <v>11.85</v>
      </c>
      <c r="AD29" s="2">
        <f t="shared" si="1"/>
        <v>0.19000000000000128</v>
      </c>
      <c r="AE29" s="138">
        <f t="shared" si="2"/>
        <v>1.6906170752324368E-3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42744</v>
      </c>
      <c r="X30" s="41">
        <v>12.04</v>
      </c>
      <c r="Y30" s="41">
        <v>12.04</v>
      </c>
      <c r="Z30" s="41">
        <v>11.77</v>
      </c>
      <c r="AA30" s="41">
        <v>11.83</v>
      </c>
      <c r="AB30" s="104">
        <v>2341900</v>
      </c>
      <c r="AC30" s="9">
        <v>11.83</v>
      </c>
      <c r="AD30" s="2">
        <f t="shared" si="1"/>
        <v>0.26999999999999957</v>
      </c>
      <c r="AE30" s="138">
        <f t="shared" si="2"/>
        <v>-1.988400994200501E-2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42741</v>
      </c>
      <c r="X31" s="41">
        <v>11.7</v>
      </c>
      <c r="Y31" s="41">
        <v>12.09</v>
      </c>
      <c r="Z31" s="41">
        <v>11.59</v>
      </c>
      <c r="AA31" s="41">
        <v>12.07</v>
      </c>
      <c r="AB31" s="104">
        <v>3296700</v>
      </c>
      <c r="AC31" s="9">
        <v>12.07</v>
      </c>
      <c r="AD31" s="2">
        <f t="shared" si="1"/>
        <v>0.5</v>
      </c>
      <c r="AE31" s="138">
        <f t="shared" si="2"/>
        <v>3.5162950257289882E-2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>H32*I32-J32</f>
        <v>1277</v>
      </c>
      <c r="Q32" s="2"/>
      <c r="W32" s="123">
        <v>42740</v>
      </c>
      <c r="X32" s="41">
        <v>11.76</v>
      </c>
      <c r="Y32" s="41">
        <v>11.82</v>
      </c>
      <c r="Z32" s="41">
        <v>11.6</v>
      </c>
      <c r="AA32" s="41">
        <v>11.66</v>
      </c>
      <c r="AB32" s="104">
        <v>5572300</v>
      </c>
      <c r="AC32" s="9">
        <v>11.66</v>
      </c>
      <c r="AD32" s="2">
        <f t="shared" si="1"/>
        <v>0.22000000000000064</v>
      </c>
      <c r="AE32" s="138">
        <f t="shared" si="2"/>
        <v>-3.4188034188032956E-3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5">H33*I33-J33</f>
        <v>1277</v>
      </c>
      <c r="Q33" s="2"/>
      <c r="W33" s="123">
        <v>42739</v>
      </c>
      <c r="X33" s="41">
        <v>11.42</v>
      </c>
      <c r="Y33" s="41">
        <v>11.8</v>
      </c>
      <c r="Z33" s="41">
        <v>11.42</v>
      </c>
      <c r="AA33" s="41">
        <v>11.7</v>
      </c>
      <c r="AB33" s="104">
        <v>5951100</v>
      </c>
      <c r="AC33" s="9">
        <v>11.7</v>
      </c>
      <c r="AD33" s="2">
        <f t="shared" si="1"/>
        <v>0.38000000000000078</v>
      </c>
      <c r="AE33" s="138">
        <f t="shared" si="2"/>
        <v>2.1834061135371119E-2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5"/>
        <v>2554</v>
      </c>
      <c r="W34" s="123">
        <v>42738</v>
      </c>
      <c r="X34" s="41">
        <v>11.46</v>
      </c>
      <c r="Y34" s="41">
        <v>11.54</v>
      </c>
      <c r="Z34" s="41">
        <v>11.32</v>
      </c>
      <c r="AA34" s="41">
        <v>11.45</v>
      </c>
      <c r="AB34" s="104">
        <v>3167400</v>
      </c>
      <c r="AC34" s="9">
        <v>11.45</v>
      </c>
      <c r="AD34" s="2">
        <f t="shared" si="1"/>
        <v>0.21999999999999886</v>
      </c>
      <c r="AE34" s="138">
        <f t="shared" si="2"/>
        <v>1.7497812773403787E-3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5"/>
        <v>2554</v>
      </c>
      <c r="W35" s="123">
        <v>42734</v>
      </c>
      <c r="X35" s="41">
        <v>11.61</v>
      </c>
      <c r="Y35" s="41">
        <v>11.61</v>
      </c>
      <c r="Z35" s="41">
        <v>11.4</v>
      </c>
      <c r="AA35" s="41">
        <v>11.43</v>
      </c>
      <c r="AB35" s="104">
        <v>2775400</v>
      </c>
      <c r="AC35" s="9">
        <v>11.43</v>
      </c>
      <c r="AD35" s="2">
        <f t="shared" si="1"/>
        <v>0.20999999999999908</v>
      </c>
      <c r="AE35" s="138">
        <f t="shared" si="2"/>
        <v>-1.8041237113402109E-2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5"/>
        <v>1277</v>
      </c>
      <c r="W36" s="123">
        <v>42733</v>
      </c>
      <c r="X36" s="41">
        <v>11.45</v>
      </c>
      <c r="Y36" s="41">
        <v>11.65</v>
      </c>
      <c r="Z36" s="41">
        <v>11.39</v>
      </c>
      <c r="AA36" s="41">
        <v>11.64</v>
      </c>
      <c r="AB36" s="104">
        <v>2924800</v>
      </c>
      <c r="AC36" s="9">
        <v>11.64</v>
      </c>
      <c r="AD36" s="2">
        <f t="shared" si="1"/>
        <v>0.25999999999999979</v>
      </c>
      <c r="AE36" s="138">
        <f t="shared" si="2"/>
        <v>1.5706806282722585E-2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5"/>
        <v>2554</v>
      </c>
      <c r="W37" s="123">
        <v>42732</v>
      </c>
      <c r="X37" s="41">
        <v>11.78</v>
      </c>
      <c r="Y37" s="41">
        <v>11.79</v>
      </c>
      <c r="Z37" s="41">
        <v>11.46</v>
      </c>
      <c r="AA37" s="41">
        <v>11.46</v>
      </c>
      <c r="AB37" s="104">
        <v>3649000</v>
      </c>
      <c r="AC37" s="9">
        <v>11.46</v>
      </c>
      <c r="AD37" s="2">
        <f t="shared" si="1"/>
        <v>0.32999999999999829</v>
      </c>
      <c r="AE37" s="138">
        <f t="shared" si="2"/>
        <v>-2.1349274124679796E-2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6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5"/>
        <v>2554</v>
      </c>
      <c r="W38" s="123">
        <v>42731</v>
      </c>
      <c r="X38" s="41">
        <v>11.69</v>
      </c>
      <c r="Y38" s="41">
        <v>11.81</v>
      </c>
      <c r="Z38" s="41">
        <v>11.6</v>
      </c>
      <c r="AA38" s="41">
        <v>11.71</v>
      </c>
      <c r="AB38" s="104">
        <v>2661400</v>
      </c>
      <c r="AC38" s="9">
        <v>11.71</v>
      </c>
      <c r="AD38" s="2">
        <f t="shared" si="1"/>
        <v>0.21000000000000085</v>
      </c>
      <c r="AE38" s="138">
        <f t="shared" si="2"/>
        <v>6.0137457044673326E-3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5"/>
        <v>2554</v>
      </c>
      <c r="W39" s="123">
        <v>42727</v>
      </c>
      <c r="X39" s="41">
        <v>11.58</v>
      </c>
      <c r="Y39" s="41">
        <v>11.67</v>
      </c>
      <c r="Z39" s="41">
        <v>11.47</v>
      </c>
      <c r="AA39" s="41">
        <v>11.64</v>
      </c>
      <c r="AB39" s="104">
        <v>1850000</v>
      </c>
      <c r="AC39" s="9">
        <v>11.64</v>
      </c>
      <c r="AD39" s="2">
        <f t="shared" si="1"/>
        <v>0.19999999999999929</v>
      </c>
      <c r="AE39" s="138">
        <f t="shared" si="2"/>
        <v>8.6655112651647936E-3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5"/>
        <v>2554</v>
      </c>
      <c r="W40" s="123">
        <v>42726</v>
      </c>
      <c r="X40" s="41">
        <v>11.53</v>
      </c>
      <c r="Y40" s="41">
        <v>11.64</v>
      </c>
      <c r="Z40" s="41">
        <v>11.45</v>
      </c>
      <c r="AA40" s="41">
        <v>11.54</v>
      </c>
      <c r="AB40" s="104">
        <v>4786100</v>
      </c>
      <c r="AC40" s="9">
        <v>11.54</v>
      </c>
      <c r="AD40" s="2">
        <f t="shared" si="1"/>
        <v>0.19000000000000128</v>
      </c>
      <c r="AE40" s="138">
        <f t="shared" si="2"/>
        <v>2.6064291920069316E-3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5"/>
        <v>2554</v>
      </c>
      <c r="W41" s="123">
        <v>42725</v>
      </c>
      <c r="X41" s="41">
        <v>11.49</v>
      </c>
      <c r="Y41" s="41">
        <v>11.67</v>
      </c>
      <c r="Z41" s="41">
        <v>11.44</v>
      </c>
      <c r="AA41" s="41">
        <v>11.51</v>
      </c>
      <c r="AB41" s="104">
        <v>2531700</v>
      </c>
      <c r="AC41" s="9">
        <v>11.51</v>
      </c>
      <c r="AD41" s="2">
        <f t="shared" si="1"/>
        <v>0.23000000000000043</v>
      </c>
      <c r="AE41" s="138">
        <f t="shared" si="2"/>
        <v>3.4873583260679464E-3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5"/>
        <v>2554</v>
      </c>
      <c r="O42" s="373" t="s">
        <v>78</v>
      </c>
      <c r="P42" s="373"/>
      <c r="T42" s="105" t="s">
        <v>92</v>
      </c>
      <c r="U42" s="109"/>
      <c r="W42" s="123">
        <v>42724</v>
      </c>
      <c r="X42" s="41">
        <v>11.63</v>
      </c>
      <c r="Y42" s="41">
        <v>11.69</v>
      </c>
      <c r="Z42" s="41">
        <v>11.43</v>
      </c>
      <c r="AA42" s="41">
        <v>11.47</v>
      </c>
      <c r="AB42" s="104">
        <v>2599500</v>
      </c>
      <c r="AC42" s="9">
        <v>11.47</v>
      </c>
      <c r="AD42" s="2">
        <f t="shared" si="1"/>
        <v>0.25999999999999979</v>
      </c>
      <c r="AE42" s="138">
        <f t="shared" si="2"/>
        <v>-1.713796058269057E-2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5"/>
        <v>3831</v>
      </c>
      <c r="O43" s="83">
        <v>1.1000000000000001</v>
      </c>
      <c r="P43" s="83">
        <f>O43*$Q$4</f>
        <v>12.617000000000001</v>
      </c>
      <c r="T43" s="108" t="s">
        <v>98</v>
      </c>
      <c r="U43" s="106">
        <v>11.56</v>
      </c>
      <c r="W43" s="123">
        <v>42723</v>
      </c>
      <c r="X43" s="41">
        <v>11.6</v>
      </c>
      <c r="Y43" s="41">
        <v>11.73</v>
      </c>
      <c r="Z43" s="41">
        <v>11.48</v>
      </c>
      <c r="AA43" s="41">
        <v>11.67</v>
      </c>
      <c r="AB43" s="104">
        <v>3753100</v>
      </c>
      <c r="AC43" s="9">
        <v>11.67</v>
      </c>
      <c r="AD43" s="2">
        <f t="shared" si="1"/>
        <v>0.25</v>
      </c>
      <c r="AE43" s="138">
        <f t="shared" si="2"/>
        <v>9.5155709342560346E-3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5"/>
        <v>2554</v>
      </c>
      <c r="O44" s="83">
        <v>1.0900000000000001</v>
      </c>
      <c r="P44" s="83">
        <f t="shared" ref="P44:P63" si="7">O44*$Q$4</f>
        <v>12.502300000000002</v>
      </c>
      <c r="T44" s="108" t="s">
        <v>99</v>
      </c>
      <c r="U44" s="106">
        <v>11.56</v>
      </c>
      <c r="W44" s="123">
        <v>42720</v>
      </c>
      <c r="X44" s="41">
        <v>11.45</v>
      </c>
      <c r="Y44" s="41">
        <v>11.67</v>
      </c>
      <c r="Z44" s="41">
        <v>11.45</v>
      </c>
      <c r="AA44" s="41">
        <v>11.56</v>
      </c>
      <c r="AB44" s="104">
        <v>18758200</v>
      </c>
      <c r="AC44" s="9">
        <v>11.56</v>
      </c>
      <c r="AD44" s="2">
        <f t="shared" si="1"/>
        <v>0.22000000000000064</v>
      </c>
      <c r="AE44" s="138">
        <f t="shared" si="2"/>
        <v>5.2173913043478404E-3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5"/>
        <v>10216</v>
      </c>
      <c r="O45" s="83">
        <v>1.08</v>
      </c>
      <c r="P45" s="83">
        <f t="shared" si="7"/>
        <v>12.387600000000001</v>
      </c>
      <c r="Q45" s="2"/>
      <c r="T45" s="108" t="s">
        <v>100</v>
      </c>
      <c r="U45" s="106" t="s">
        <v>129</v>
      </c>
      <c r="W45" s="123">
        <v>42719</v>
      </c>
      <c r="X45" s="41">
        <v>11.33</v>
      </c>
      <c r="Y45" s="41">
        <v>11.54</v>
      </c>
      <c r="Z45" s="41">
        <v>11.21</v>
      </c>
      <c r="AA45" s="41">
        <v>11.5</v>
      </c>
      <c r="AB45" s="104">
        <v>4116700</v>
      </c>
      <c r="AC45" s="9">
        <v>11.5</v>
      </c>
      <c r="AD45" s="2">
        <f t="shared" si="1"/>
        <v>0.32999999999999829</v>
      </c>
      <c r="AE45" s="138">
        <f t="shared" si="2"/>
        <v>1.2323943661971981E-2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7"/>
        <v>12.272900000000002</v>
      </c>
      <c r="Q46" s="2"/>
      <c r="T46" s="108" t="s">
        <v>101</v>
      </c>
      <c r="U46" s="106" t="s">
        <v>129</v>
      </c>
      <c r="W46" s="123">
        <v>42718</v>
      </c>
      <c r="X46" s="41">
        <v>11.57</v>
      </c>
      <c r="Y46" s="41">
        <v>11.71</v>
      </c>
      <c r="Z46" s="41">
        <v>11.35</v>
      </c>
      <c r="AA46" s="41">
        <v>11.36</v>
      </c>
      <c r="AB46" s="104">
        <v>3446100</v>
      </c>
      <c r="AC46" s="9">
        <v>11.36</v>
      </c>
      <c r="AD46" s="2">
        <f t="shared" si="1"/>
        <v>0.36000000000000121</v>
      </c>
      <c r="AE46" s="138">
        <f t="shared" si="2"/>
        <v>-1.730103806228378E-2</v>
      </c>
    </row>
    <row r="47" spans="2:41" x14ac:dyDescent="0.25">
      <c r="B47" s="647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7"/>
        <v>12.158200000000001</v>
      </c>
      <c r="Q47" s="2"/>
      <c r="T47" s="108" t="s">
        <v>102</v>
      </c>
      <c r="U47" s="106">
        <v>15.07</v>
      </c>
      <c r="W47" s="123">
        <v>42717</v>
      </c>
      <c r="X47" s="41">
        <v>11.54</v>
      </c>
      <c r="Y47" s="41">
        <v>11.63</v>
      </c>
      <c r="Z47" s="41">
        <v>11.43</v>
      </c>
      <c r="AA47" s="41">
        <v>11.56</v>
      </c>
      <c r="AB47" s="104">
        <v>3397400</v>
      </c>
      <c r="AC47" s="9">
        <v>11.56</v>
      </c>
      <c r="AD47" s="2">
        <f t="shared" si="1"/>
        <v>0.20000000000000107</v>
      </c>
      <c r="AE47" s="138">
        <f t="shared" si="2"/>
        <v>1.1373578302712239E-2</v>
      </c>
    </row>
    <row r="48" spans="2:41" x14ac:dyDescent="0.25">
      <c r="B48" s="647"/>
      <c r="C48" s="7">
        <v>1500</v>
      </c>
      <c r="D48" s="79">
        <v>12.865</v>
      </c>
      <c r="E48" s="44">
        <v>0</v>
      </c>
      <c r="F48" s="44">
        <f t="shared" si="6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8">H48*I48-J48</f>
        <v>33749.379999999997</v>
      </c>
      <c r="O48" s="83">
        <v>1.05</v>
      </c>
      <c r="P48" s="83">
        <f t="shared" si="7"/>
        <v>12.043500000000002</v>
      </c>
      <c r="Q48" s="2"/>
      <c r="T48" s="108" t="s">
        <v>103</v>
      </c>
      <c r="U48" s="106">
        <v>1.2170000000000001</v>
      </c>
      <c r="W48" s="123">
        <v>42716</v>
      </c>
      <c r="X48" s="41">
        <v>11.59</v>
      </c>
      <c r="Y48" s="41">
        <v>11.78</v>
      </c>
      <c r="Z48" s="41">
        <v>11.37</v>
      </c>
      <c r="AA48" s="41">
        <v>11.43</v>
      </c>
      <c r="AB48" s="104">
        <v>4009800</v>
      </c>
      <c r="AC48" s="9">
        <v>11.43</v>
      </c>
      <c r="AD48" s="2">
        <f t="shared" si="1"/>
        <v>0.41000000000000014</v>
      </c>
      <c r="AE48" s="138">
        <f t="shared" si="2"/>
        <v>-1.9725557461406584E-2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8"/>
        <v>3051.94</v>
      </c>
      <c r="O49" s="83">
        <v>1.04</v>
      </c>
      <c r="P49" s="83">
        <f t="shared" si="7"/>
        <v>11.928800000000001</v>
      </c>
      <c r="Q49" s="2"/>
      <c r="T49" s="108" t="s">
        <v>122</v>
      </c>
      <c r="U49" s="106" t="s">
        <v>511</v>
      </c>
      <c r="W49" s="123">
        <v>42713</v>
      </c>
      <c r="X49" s="41">
        <v>11.4</v>
      </c>
      <c r="Y49" s="41">
        <v>11.74</v>
      </c>
      <c r="Z49" s="41">
        <v>11.28</v>
      </c>
      <c r="AA49" s="41">
        <v>11.66</v>
      </c>
      <c r="AB49" s="104">
        <v>9061400</v>
      </c>
      <c r="AC49" s="9">
        <v>11.66</v>
      </c>
      <c r="AD49" s="2">
        <f t="shared" si="1"/>
        <v>0.46000000000000085</v>
      </c>
      <c r="AE49" s="138">
        <f t="shared" si="2"/>
        <v>3.3687943262411313E-2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8"/>
        <v>2529.94</v>
      </c>
      <c r="O50" s="83">
        <v>1.03</v>
      </c>
      <c r="P50" s="83">
        <f t="shared" si="7"/>
        <v>11.814100000000002</v>
      </c>
      <c r="Q50" s="2"/>
      <c r="T50" s="108"/>
      <c r="U50" s="106"/>
      <c r="W50" s="123">
        <v>42712</v>
      </c>
      <c r="X50" s="41">
        <v>11.05</v>
      </c>
      <c r="Y50" s="41">
        <v>11.41</v>
      </c>
      <c r="Z50" s="41">
        <v>10.95</v>
      </c>
      <c r="AA50" s="41">
        <v>11.28</v>
      </c>
      <c r="AB50" s="104">
        <v>6680000</v>
      </c>
      <c r="AC50" s="9">
        <v>11.28</v>
      </c>
      <c r="AD50" s="2">
        <f t="shared" si="1"/>
        <v>0.46000000000000085</v>
      </c>
      <c r="AE50" s="138">
        <f t="shared" si="2"/>
        <v>1.9891500904158921E-2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8"/>
        <v>3262.43</v>
      </c>
      <c r="O51" s="83">
        <v>1.02</v>
      </c>
      <c r="P51" s="83">
        <f t="shared" si="7"/>
        <v>11.699400000000001</v>
      </c>
      <c r="Q51" s="2"/>
      <c r="T51" s="108" t="s">
        <v>105</v>
      </c>
      <c r="U51" s="106" t="s">
        <v>593</v>
      </c>
      <c r="W51" s="123">
        <v>42711</v>
      </c>
      <c r="X51" s="41">
        <v>11.1</v>
      </c>
      <c r="Y51" s="41">
        <v>11.21</v>
      </c>
      <c r="Z51" s="41">
        <v>11.05</v>
      </c>
      <c r="AA51" s="41">
        <v>11.06</v>
      </c>
      <c r="AB51" s="104">
        <v>5592200</v>
      </c>
      <c r="AC51" s="9">
        <v>11.06</v>
      </c>
      <c r="AD51" s="2">
        <f t="shared" si="1"/>
        <v>0.16000000000000014</v>
      </c>
      <c r="AE51" s="138">
        <f t="shared" si="2"/>
        <v>-3.6036036036035668E-3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8"/>
        <v>6324.86</v>
      </c>
      <c r="O52" s="83">
        <v>1.01</v>
      </c>
      <c r="P52" s="83">
        <f t="shared" si="7"/>
        <v>11.584700000000002</v>
      </c>
      <c r="Q52" s="2"/>
      <c r="T52" s="108" t="s">
        <v>106</v>
      </c>
      <c r="U52" s="106" t="s">
        <v>457</v>
      </c>
      <c r="W52" s="123">
        <v>42710</v>
      </c>
      <c r="X52" s="41">
        <v>10.9</v>
      </c>
      <c r="Y52" s="41">
        <v>11.16</v>
      </c>
      <c r="Z52" s="41">
        <v>10.89</v>
      </c>
      <c r="AA52" s="41">
        <v>11.1</v>
      </c>
      <c r="AB52" s="104">
        <v>6864300</v>
      </c>
      <c r="AC52" s="9">
        <v>11.1</v>
      </c>
      <c r="AD52" s="2">
        <f t="shared" si="1"/>
        <v>0.26999999999999957</v>
      </c>
      <c r="AE52" s="138">
        <f t="shared" si="2"/>
        <v>2.4930747922437657E-2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8"/>
        <v>6624.86</v>
      </c>
      <c r="O53" s="83">
        <v>1</v>
      </c>
      <c r="P53" s="83">
        <f t="shared" si="7"/>
        <v>11.47</v>
      </c>
      <c r="Q53" s="2"/>
      <c r="T53" s="108" t="s">
        <v>107</v>
      </c>
      <c r="U53" s="107">
        <v>2346006</v>
      </c>
      <c r="W53" s="123">
        <v>42709</v>
      </c>
      <c r="X53" s="41">
        <v>10.52</v>
      </c>
      <c r="Y53" s="41">
        <v>10.86</v>
      </c>
      <c r="Z53" s="41">
        <v>10.45</v>
      </c>
      <c r="AA53" s="41">
        <v>10.83</v>
      </c>
      <c r="AB53" s="104">
        <v>4338100</v>
      </c>
      <c r="AC53" s="9">
        <v>10.83</v>
      </c>
      <c r="AD53" s="2">
        <f t="shared" si="1"/>
        <v>0.41000000000000014</v>
      </c>
      <c r="AE53" s="138">
        <f t="shared" si="2"/>
        <v>3.1428571428571361E-2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8"/>
        <v>7474.84</v>
      </c>
      <c r="O54" s="83">
        <v>0.99</v>
      </c>
      <c r="P54" s="83">
        <f t="shared" si="7"/>
        <v>11.3553</v>
      </c>
      <c r="Q54" s="2"/>
      <c r="T54" s="108" t="s">
        <v>110</v>
      </c>
      <c r="U54" s="107">
        <v>4538630</v>
      </c>
      <c r="W54" s="123">
        <v>42706</v>
      </c>
      <c r="X54" s="41">
        <v>10.52</v>
      </c>
      <c r="Y54" s="41">
        <v>10.76</v>
      </c>
      <c r="Z54" s="41">
        <v>10.41</v>
      </c>
      <c r="AA54" s="41">
        <v>10.5</v>
      </c>
      <c r="AB54" s="104">
        <v>6667000</v>
      </c>
      <c r="AC54" s="9">
        <v>10.5</v>
      </c>
      <c r="AD54" s="2">
        <f t="shared" si="1"/>
        <v>0.34999999999999964</v>
      </c>
      <c r="AE54" s="138">
        <f t="shared" si="2"/>
        <v>8.6455331412103043E-3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8"/>
        <v>7874.83</v>
      </c>
      <c r="O55" s="83">
        <v>0.98</v>
      </c>
      <c r="P55" s="83">
        <f t="shared" si="7"/>
        <v>11.240600000000001</v>
      </c>
      <c r="T55" s="108" t="s">
        <v>108</v>
      </c>
      <c r="U55" s="106" t="s">
        <v>594</v>
      </c>
      <c r="W55" s="123">
        <v>42705</v>
      </c>
      <c r="X55" s="41">
        <v>11.12</v>
      </c>
      <c r="Y55" s="41">
        <v>11.21</v>
      </c>
      <c r="Z55" s="41">
        <v>10.39</v>
      </c>
      <c r="AA55" s="41">
        <v>10.41</v>
      </c>
      <c r="AB55" s="104">
        <v>7010500</v>
      </c>
      <c r="AC55" s="9">
        <v>10.41</v>
      </c>
      <c r="AD55" s="2">
        <f t="shared" si="1"/>
        <v>0.82000000000000028</v>
      </c>
      <c r="AE55" s="138">
        <f t="shared" si="2"/>
        <v>-6.6367713004484297E-2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8"/>
        <v>7924.83</v>
      </c>
      <c r="O56" s="83">
        <v>0.97</v>
      </c>
      <c r="P56" s="83">
        <f t="shared" si="7"/>
        <v>11.1259</v>
      </c>
      <c r="T56" s="108" t="s">
        <v>111</v>
      </c>
      <c r="U56" s="106">
        <v>44.12</v>
      </c>
      <c r="W56" s="123">
        <v>42704</v>
      </c>
      <c r="X56" s="41">
        <v>11.6</v>
      </c>
      <c r="Y56" s="41">
        <v>11.6</v>
      </c>
      <c r="Z56" s="41">
        <v>11.15</v>
      </c>
      <c r="AA56" s="41">
        <v>11.15</v>
      </c>
      <c r="AB56" s="104">
        <v>5671400</v>
      </c>
      <c r="AC56" s="9">
        <v>11.15</v>
      </c>
      <c r="AD56" s="2">
        <f t="shared" si="1"/>
        <v>0.44999999999999929</v>
      </c>
      <c r="AE56" s="138">
        <f t="shared" si="2"/>
        <v>-3.2957502168256658E-2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8"/>
        <v>7344.84</v>
      </c>
      <c r="O57" s="83">
        <v>0.96</v>
      </c>
      <c r="P57" s="83">
        <f t="shared" si="7"/>
        <v>11.011200000000001</v>
      </c>
      <c r="T57" s="108" t="s">
        <v>112</v>
      </c>
      <c r="U57" s="106">
        <v>0.26</v>
      </c>
      <c r="W57" s="123">
        <v>42703</v>
      </c>
      <c r="X57" s="41">
        <v>11.82</v>
      </c>
      <c r="Y57" s="41">
        <v>11.92</v>
      </c>
      <c r="Z57" s="41">
        <v>11.46</v>
      </c>
      <c r="AA57" s="41">
        <v>11.53</v>
      </c>
      <c r="AB57" s="104">
        <v>2896500</v>
      </c>
      <c r="AC57" s="9">
        <v>11.53</v>
      </c>
      <c r="AD57" s="2">
        <f t="shared" si="1"/>
        <v>0.45999999999999908</v>
      </c>
      <c r="AE57" s="138">
        <f t="shared" si="2"/>
        <v>-3.2718120805369177E-2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8"/>
        <v>23834.48</v>
      </c>
      <c r="O58" s="83">
        <v>0.95</v>
      </c>
      <c r="P58" s="83">
        <f t="shared" si="7"/>
        <v>10.8965</v>
      </c>
      <c r="T58" s="108" t="s">
        <v>109</v>
      </c>
      <c r="U58" s="106" t="s">
        <v>123</v>
      </c>
      <c r="W58" s="123">
        <v>42702</v>
      </c>
      <c r="X58" s="41">
        <v>11.77</v>
      </c>
      <c r="Y58" s="41">
        <v>11.93</v>
      </c>
      <c r="Z58" s="41">
        <v>11.74</v>
      </c>
      <c r="AA58" s="41">
        <v>11.92</v>
      </c>
      <c r="AB58" s="104">
        <v>2516100</v>
      </c>
      <c r="AC58" s="9">
        <v>11.92</v>
      </c>
      <c r="AD58" s="2">
        <f t="shared" si="1"/>
        <v>0.1899999999999995</v>
      </c>
      <c r="AE58" s="138">
        <f t="shared" si="2"/>
        <v>1.7064846416382284E-2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6"/>
        <v>7720</v>
      </c>
      <c r="G59" s="455"/>
      <c r="H59" s="7"/>
      <c r="I59" s="79"/>
      <c r="J59" s="44"/>
      <c r="K59" s="44"/>
      <c r="O59" s="83">
        <v>0.94</v>
      </c>
      <c r="P59" s="83">
        <f t="shared" si="7"/>
        <v>10.7818</v>
      </c>
      <c r="W59" s="123">
        <v>42699</v>
      </c>
      <c r="X59" s="41">
        <v>11.68</v>
      </c>
      <c r="Y59" s="41">
        <v>11.79</v>
      </c>
      <c r="Z59" s="41">
        <v>11.6</v>
      </c>
      <c r="AA59" s="41">
        <v>11.72</v>
      </c>
      <c r="AB59" s="104">
        <v>753700</v>
      </c>
      <c r="AC59" s="9">
        <v>11.72</v>
      </c>
      <c r="AD59" s="2">
        <f t="shared" si="1"/>
        <v>0.1899999999999995</v>
      </c>
      <c r="AE59" s="138">
        <f t="shared" si="2"/>
        <v>9.4745908699398473E-3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6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9">H60*I60-J60</f>
        <v>6806.25</v>
      </c>
      <c r="O60" s="83">
        <v>0.93</v>
      </c>
      <c r="P60" s="83">
        <f t="shared" si="7"/>
        <v>10.667100000000001</v>
      </c>
      <c r="W60" s="123">
        <v>42697</v>
      </c>
      <c r="X60" s="41">
        <v>11.39</v>
      </c>
      <c r="Y60" s="41">
        <v>11.64</v>
      </c>
      <c r="Z60" s="41">
        <v>11.37</v>
      </c>
      <c r="AA60" s="41">
        <v>11.61</v>
      </c>
      <c r="AB60" s="104">
        <v>2702500</v>
      </c>
      <c r="AC60" s="9">
        <v>11.61</v>
      </c>
      <c r="AD60" s="2">
        <f t="shared" si="1"/>
        <v>0.27000000000000135</v>
      </c>
      <c r="AE60" s="138">
        <f t="shared" si="2"/>
        <v>1.1324041811846541E-2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0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9"/>
        <v>6796.6500000000005</v>
      </c>
      <c r="O61" s="83">
        <v>0.92</v>
      </c>
      <c r="P61" s="83">
        <f t="shared" si="7"/>
        <v>10.5524</v>
      </c>
      <c r="W61" s="123">
        <v>42696</v>
      </c>
      <c r="X61" s="41">
        <v>11.63</v>
      </c>
      <c r="Y61" s="41">
        <v>11.69</v>
      </c>
      <c r="Z61" s="41">
        <v>11.33</v>
      </c>
      <c r="AA61" s="41">
        <v>11.48</v>
      </c>
      <c r="AB61" s="104">
        <v>4104100</v>
      </c>
      <c r="AC61" s="9">
        <v>11.48</v>
      </c>
      <c r="AD61" s="2">
        <f t="shared" si="1"/>
        <v>0.35999999999999943</v>
      </c>
      <c r="AE61" s="138">
        <f t="shared" si="2"/>
        <v>-2.297872340425533E-2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0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9"/>
        <v>7087.2999999999993</v>
      </c>
      <c r="O62" s="83">
        <v>0.91</v>
      </c>
      <c r="P62" s="83">
        <f t="shared" si="7"/>
        <v>10.437700000000001</v>
      </c>
      <c r="W62" s="123">
        <v>42695</v>
      </c>
      <c r="X62" s="41">
        <v>11.74</v>
      </c>
      <c r="Y62" s="41">
        <v>11.88</v>
      </c>
      <c r="Z62" s="41">
        <v>11.65</v>
      </c>
      <c r="AA62" s="41">
        <v>11.75</v>
      </c>
      <c r="AB62" s="104">
        <v>3562700</v>
      </c>
      <c r="AC62" s="9">
        <v>11.75</v>
      </c>
      <c r="AD62" s="2">
        <f t="shared" si="1"/>
        <v>0.23000000000000043</v>
      </c>
      <c r="AE62" s="138">
        <f t="shared" si="2"/>
        <v>1.0318142734307756E-2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0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9"/>
        <v>13730.7</v>
      </c>
      <c r="O63" s="83">
        <v>0.9</v>
      </c>
      <c r="P63" s="83">
        <f t="shared" si="7"/>
        <v>10.323</v>
      </c>
      <c r="W63" s="123">
        <v>42692</v>
      </c>
      <c r="X63" s="41">
        <v>11.84</v>
      </c>
      <c r="Y63" s="41">
        <v>11.88</v>
      </c>
      <c r="Z63" s="41">
        <v>11.62</v>
      </c>
      <c r="AA63" s="41">
        <v>11.63</v>
      </c>
      <c r="AB63" s="104">
        <v>1899800</v>
      </c>
      <c r="AC63" s="9">
        <v>11.63</v>
      </c>
      <c r="AD63" s="2">
        <f t="shared" si="1"/>
        <v>0.26000000000000156</v>
      </c>
      <c r="AE63" s="138">
        <f t="shared" si="2"/>
        <v>-1.8565400843881807E-2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0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9"/>
        <v>6359.86</v>
      </c>
      <c r="W64" s="123">
        <v>42691</v>
      </c>
      <c r="X64" s="41">
        <v>11.63</v>
      </c>
      <c r="Y64" s="41">
        <v>11.95</v>
      </c>
      <c r="Z64" s="41">
        <v>11.61</v>
      </c>
      <c r="AA64" s="41">
        <v>11.85</v>
      </c>
      <c r="AB64" s="104">
        <v>3510900</v>
      </c>
      <c r="AC64" s="9">
        <v>11.85</v>
      </c>
      <c r="AD64" s="2">
        <f t="shared" si="1"/>
        <v>0.33999999999999986</v>
      </c>
      <c r="AE64" s="138">
        <f t="shared" si="2"/>
        <v>2.155172413793105E-2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0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9"/>
        <v>6439.86</v>
      </c>
      <c r="W65" s="123">
        <v>42690</v>
      </c>
      <c r="X65" s="41">
        <v>11.75</v>
      </c>
      <c r="Y65" s="41">
        <v>11.89</v>
      </c>
      <c r="Z65" s="41">
        <v>11.54</v>
      </c>
      <c r="AA65" s="41">
        <v>11.6</v>
      </c>
      <c r="AB65" s="104">
        <v>2373600</v>
      </c>
      <c r="AC65" s="9">
        <v>11.6</v>
      </c>
      <c r="AD65" s="2">
        <f t="shared" si="1"/>
        <v>0.35000000000000142</v>
      </c>
      <c r="AE65" s="138">
        <f t="shared" si="2"/>
        <v>-1.4443500424808797E-2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0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9"/>
        <v>2511.9499999999998</v>
      </c>
      <c r="W66" s="123">
        <v>42689</v>
      </c>
      <c r="X66" s="41">
        <v>11.63</v>
      </c>
      <c r="Y66" s="41">
        <v>11.81</v>
      </c>
      <c r="Z66" s="41">
        <v>11.55</v>
      </c>
      <c r="AA66" s="41">
        <v>11.77</v>
      </c>
      <c r="AB66" s="104">
        <v>2707300</v>
      </c>
      <c r="AC66" s="9">
        <v>11.77</v>
      </c>
      <c r="AD66" s="2">
        <f t="shared" si="1"/>
        <v>0.25999999999999979</v>
      </c>
      <c r="AE66" s="138">
        <f t="shared" si="2"/>
        <v>1.6407599309153698E-2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0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9"/>
        <v>6459.86</v>
      </c>
      <c r="W67" s="123">
        <v>42688</v>
      </c>
      <c r="X67" s="41">
        <v>11.23</v>
      </c>
      <c r="Y67" s="41">
        <v>11.66</v>
      </c>
      <c r="Z67" s="41">
        <v>11.23</v>
      </c>
      <c r="AA67" s="41">
        <v>11.58</v>
      </c>
      <c r="AB67" s="104">
        <v>3683500</v>
      </c>
      <c r="AC67" s="9">
        <v>11.58</v>
      </c>
      <c r="AD67" s="2">
        <f>Y67-Z67</f>
        <v>0.42999999999999972</v>
      </c>
      <c r="AE67" s="138" t="e">
        <f>AC67/AC68-1</f>
        <v>#DIV/0!</v>
      </c>
      <c r="AL67" s="234"/>
    </row>
    <row r="68" spans="1:41" ht="18" customHeight="1" x14ac:dyDescent="0.25">
      <c r="A68" s="602"/>
      <c r="B68" s="456">
        <v>42586</v>
      </c>
      <c r="C68" s="7">
        <v>500</v>
      </c>
      <c r="D68" s="79">
        <v>13.1</v>
      </c>
      <c r="E68" s="44">
        <v>0</v>
      </c>
      <c r="F68" s="44">
        <f t="shared" si="10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9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2"/>
      <c r="B69" s="456">
        <v>42590</v>
      </c>
      <c r="C69" s="7">
        <v>200</v>
      </c>
      <c r="D69" s="79">
        <v>13.05</v>
      </c>
      <c r="E69" s="44">
        <v>0</v>
      </c>
      <c r="F69" s="44">
        <f t="shared" si="10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602"/>
      <c r="B70" s="456">
        <v>42590</v>
      </c>
      <c r="C70" s="7">
        <v>300</v>
      </c>
      <c r="D70" s="79">
        <v>13.05</v>
      </c>
      <c r="E70" s="44">
        <v>0</v>
      </c>
      <c r="F70" s="44">
        <f t="shared" si="10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9"/>
        <v>2749.94</v>
      </c>
    </row>
    <row r="71" spans="1:41" x14ac:dyDescent="0.25">
      <c r="A71" s="602"/>
      <c r="B71" s="456">
        <v>42591</v>
      </c>
      <c r="C71" s="7">
        <v>200</v>
      </c>
      <c r="D71" s="79">
        <v>12.76</v>
      </c>
      <c r="E71" s="44">
        <v>0</v>
      </c>
      <c r="F71" s="44">
        <f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602"/>
      <c r="B72" s="456">
        <v>42591</v>
      </c>
      <c r="C72" s="7">
        <v>200</v>
      </c>
      <c r="D72" s="79">
        <v>12.62</v>
      </c>
      <c r="E72" s="44">
        <v>0</v>
      </c>
      <c r="F72" s="44">
        <f>C72*D72+E72</f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9"/>
        <v>2775.94</v>
      </c>
    </row>
    <row r="73" spans="1:41" x14ac:dyDescent="0.25">
      <c r="A73" s="602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1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9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1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1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1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1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1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1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1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1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9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2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9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2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2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9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2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9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2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9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2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9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2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2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2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2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2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2"/>
        <v>2200</v>
      </c>
    </row>
    <row r="96" spans="2:21" x14ac:dyDescent="0.25">
      <c r="B96" s="629">
        <v>42684</v>
      </c>
      <c r="C96" s="7">
        <v>1000</v>
      </c>
      <c r="D96" s="79">
        <v>11.29</v>
      </c>
      <c r="E96" s="44">
        <v>-1</v>
      </c>
      <c r="F96" s="44">
        <f t="shared" si="12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58"/>
      <c r="B98" s="456">
        <v>42705</v>
      </c>
      <c r="C98" s="7">
        <v>300</v>
      </c>
      <c r="D98" s="79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58"/>
      <c r="B99" s="456">
        <v>42705</v>
      </c>
      <c r="C99" s="7">
        <v>200</v>
      </c>
      <c r="D99" s="79">
        <v>10.58</v>
      </c>
      <c r="E99" s="44">
        <v>0</v>
      </c>
      <c r="F99" s="44">
        <f t="shared" si="12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2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2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2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2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197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2">
        <f t="shared" ref="H125:H166" si="15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2">
        <f t="shared" si="15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2">
        <f t="shared" si="15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2">
        <f t="shared" si="15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2">
        <f t="shared" si="15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2">
        <f t="shared" si="15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2">
        <f t="shared" si="15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2">
        <f t="shared" si="15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2">
        <f t="shared" si="15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2">
        <f t="shared" si="15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2">
        <f t="shared" si="15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2">
        <f t="shared" si="15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2">
        <f t="shared" si="15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2">
        <f t="shared" si="15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2">
        <f t="shared" si="15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2">
        <f t="shared" si="15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2">
        <f t="shared" si="15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2">
        <f t="shared" si="15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2">
        <f t="shared" si="15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2">
        <f t="shared" si="15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2">
        <f t="shared" si="15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2">
        <f t="shared" si="15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2">
        <f t="shared" si="15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2">
        <f t="shared" si="15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2">
        <f t="shared" si="15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2">
        <f t="shared" si="15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2">
        <f t="shared" si="15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2">
        <f t="shared" si="15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2">
        <f t="shared" si="15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2">
        <f t="shared" si="15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2">
        <f t="shared" si="15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2">
        <f t="shared" si="15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2">
        <f t="shared" si="15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2">
        <f t="shared" si="15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2">
        <f t="shared" si="15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2">
        <f t="shared" si="15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2">
        <f t="shared" si="15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2">
        <f t="shared" si="15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2">
        <f t="shared" si="15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2">
        <f t="shared" si="15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2">
        <f t="shared" si="15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2">
        <f t="shared" si="15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2">
        <f t="shared" ref="H167:H204" si="18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2">
        <f t="shared" si="18"/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2">
        <f t="shared" si="18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2">
        <f t="shared" si="18"/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2">
        <f t="shared" si="18"/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2">
        <f t="shared" si="18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2">
        <f t="shared" si="18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2">
        <f t="shared" si="18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2">
        <f t="shared" si="18"/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2">
        <f t="shared" si="18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2">
        <f t="shared" si="18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2">
        <f t="shared" si="18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2">
        <f t="shared" si="18"/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2">
        <f t="shared" si="18"/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2">
        <f t="shared" si="18"/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2">
        <f t="shared" si="18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2">
        <f t="shared" si="18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2">
        <f t="shared" si="18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2">
        <f t="shared" si="18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2">
        <f t="shared" si="18"/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2">
        <f t="shared" si="18"/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2">
        <f t="shared" si="1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2">
        <f t="shared" si="18"/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2">
        <f t="shared" si="18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2">
        <f t="shared" si="18"/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2">
        <f t="shared" si="18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2">
        <f t="shared" si="18"/>
        <v>-0.31940255513118243</v>
      </c>
      <c r="I193" s="200" t="s">
        <v>293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2">
        <f t="shared" si="18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2">
        <f t="shared" si="18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2">
        <f t="shared" si="18"/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2">
        <f t="shared" si="18"/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2">
        <f t="shared" si="18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2">
        <f t="shared" si="18"/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2">
        <f t="shared" si="18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2">
        <f t="shared" si="18"/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2">
        <f t="shared" si="18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2">
        <f t="shared" si="18"/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2">
        <f t="shared" si="18"/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2">
        <f t="shared" ref="H205:H213" si="21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2">
        <f t="shared" si="21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2">
        <f t="shared" si="21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2">
        <f t="shared" si="21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2">
        <f t="shared" si="21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2">
        <f t="shared" si="21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2">
        <f t="shared" si="21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2">
        <f t="shared" si="21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2">
        <f t="shared" si="21"/>
        <v>-0.31477768342617829</v>
      </c>
      <c r="I213" s="242" t="s">
        <v>315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2">
        <f t="shared" ref="H214:H233" si="24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2">
        <f t="shared" si="24"/>
        <v>-0.32439375256884501</v>
      </c>
      <c r="I215" s="242" t="s">
        <v>312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2">
        <f t="shared" si="24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2">
        <f t="shared" si="24"/>
        <v>-0.38759053187785736</v>
      </c>
      <c r="I217" s="242" t="s">
        <v>314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2">
        <f t="shared" si="24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2">
        <f t="shared" si="24"/>
        <v>-0.37817639463469371</v>
      </c>
      <c r="I219" s="242" t="s">
        <v>316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2">
        <f t="shared" si="24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2">
        <f t="shared" si="24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2">
        <f t="shared" si="24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2">
        <f t="shared" si="24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2">
        <f t="shared" si="24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2">
        <f t="shared" si="24"/>
        <v>-0.38979626901029329</v>
      </c>
      <c r="I225" s="242" t="s">
        <v>324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2">
        <f t="shared" si="24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2">
        <f t="shared" si="24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2">
        <f t="shared" si="24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2">
        <f t="shared" si="24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2">
        <f t="shared" si="24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2">
        <f t="shared" si="24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2">
        <f t="shared" si="24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2">
        <f t="shared" si="24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2">
        <f t="shared" ref="H234:H247" si="27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2">
        <f t="shared" si="27"/>
        <v>-0.53042798423303039</v>
      </c>
      <c r="I235" s="442" t="s">
        <v>361</v>
      </c>
    </row>
    <row r="236" spans="1:9" x14ac:dyDescent="0.25">
      <c r="A236" t="s">
        <v>385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2">
        <f t="shared" si="27"/>
        <v>-0.50824030307565637</v>
      </c>
      <c r="I236" s="200"/>
    </row>
    <row r="237" spans="1:9" x14ac:dyDescent="0.25">
      <c r="A237" t="s">
        <v>417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2">
        <f t="shared" si="27"/>
        <v>-0.52356997369347835</v>
      </c>
      <c r="I237" s="200"/>
    </row>
    <row r="238" spans="1:9" x14ac:dyDescent="0.25">
      <c r="A238" t="s">
        <v>417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2">
        <f t="shared" si="27"/>
        <v>-0.52518362323219658</v>
      </c>
      <c r="I238" s="200"/>
    </row>
    <row r="239" spans="1:9" x14ac:dyDescent="0.25">
      <c r="A239" t="s">
        <v>438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2">
        <f t="shared" si="27"/>
        <v>-0.51015027995653695</v>
      </c>
      <c r="I239" s="200"/>
    </row>
    <row r="240" spans="1:9" x14ac:dyDescent="0.25">
      <c r="A240" t="s">
        <v>445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2">
        <f t="shared" si="27"/>
        <v>-0.523647087081753</v>
      </c>
      <c r="I240" s="200"/>
    </row>
    <row r="241" spans="1:9" x14ac:dyDescent="0.25">
      <c r="A241" t="s">
        <v>469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2">
        <f t="shared" si="27"/>
        <v>-0.5289901508403988</v>
      </c>
      <c r="I241" s="442">
        <v>24.5</v>
      </c>
    </row>
    <row r="242" spans="1:9" x14ac:dyDescent="0.25">
      <c r="A242" t="s">
        <v>477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2">
        <f t="shared" si="27"/>
        <v>-0.49526286954860071</v>
      </c>
      <c r="I242" s="200"/>
    </row>
    <row r="243" spans="1:9" x14ac:dyDescent="0.25">
      <c r="A243" t="s">
        <v>480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2">
        <f t="shared" si="27"/>
        <v>-0.45038784792677383</v>
      </c>
      <c r="I243" s="200"/>
    </row>
    <row r="244" spans="1:9" x14ac:dyDescent="0.25">
      <c r="A244" t="s">
        <v>486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2">
        <f t="shared" si="27"/>
        <v>-0.53568553469347935</v>
      </c>
      <c r="I244" s="442">
        <v>24.5</v>
      </c>
    </row>
    <row r="245" spans="1:9" x14ac:dyDescent="0.25">
      <c r="A245" t="s">
        <v>492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2">
        <f t="shared" si="27"/>
        <v>-0.49161135924594185</v>
      </c>
      <c r="I245" s="200"/>
    </row>
    <row r="246" spans="1:9" x14ac:dyDescent="0.25">
      <c r="A246" t="s">
        <v>493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2">
        <f t="shared" si="27"/>
        <v>-0.45676965988905571</v>
      </c>
      <c r="I246" s="499">
        <v>20</v>
      </c>
    </row>
    <row r="247" spans="1:9" x14ac:dyDescent="0.25">
      <c r="A247" t="s">
        <v>498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2">
        <f t="shared" si="27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3" priority="74">
      <formula>F12&gt;0</formula>
    </cfRule>
    <cfRule type="expression" dxfId="7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1" priority="67">
      <formula>F124&gt;0</formula>
    </cfRule>
    <cfRule type="expression" dxfId="710" priority="68">
      <formula>F124&lt;0</formula>
    </cfRule>
  </conditionalFormatting>
  <conditionalFormatting sqref="H124:H130">
    <cfRule type="expression" dxfId="709" priority="55">
      <formula>H124&gt;0</formula>
    </cfRule>
    <cfRule type="expression" dxfId="708" priority="56">
      <formula>H124&lt;0</formula>
    </cfRule>
  </conditionalFormatting>
  <conditionalFormatting sqref="H131">
    <cfRule type="expression" dxfId="707" priority="53">
      <formula>H131&gt;0</formula>
    </cfRule>
    <cfRule type="expression" dxfId="706" priority="54">
      <formula>H131&lt;0</formula>
    </cfRule>
  </conditionalFormatting>
  <conditionalFormatting sqref="H132">
    <cfRule type="expression" dxfId="705" priority="51">
      <formula>H132&gt;0</formula>
    </cfRule>
    <cfRule type="expression" dxfId="704" priority="52">
      <formula>H132&lt;0</formula>
    </cfRule>
  </conditionalFormatting>
  <conditionalFormatting sqref="H133:H135">
    <cfRule type="expression" dxfId="703" priority="49">
      <formula>H133&gt;0</formula>
    </cfRule>
    <cfRule type="expression" dxfId="702" priority="50">
      <formula>H133&lt;0</formula>
    </cfRule>
  </conditionalFormatting>
  <conditionalFormatting sqref="H136">
    <cfRule type="expression" dxfId="701" priority="45">
      <formula>H136&gt;0</formula>
    </cfRule>
    <cfRule type="expression" dxfId="700" priority="46">
      <formula>H136&lt;0</formula>
    </cfRule>
  </conditionalFormatting>
  <conditionalFormatting sqref="Q7">
    <cfRule type="expression" dxfId="699" priority="39">
      <formula>Q7&gt;0</formula>
    </cfRule>
    <cfRule type="expression" dxfId="698" priority="40">
      <formula>Q7&lt;0</formula>
    </cfRule>
  </conditionalFormatting>
  <conditionalFormatting sqref="Q8">
    <cfRule type="expression" dxfId="697" priority="37">
      <formula>Q8&gt;0</formula>
    </cfRule>
    <cfRule type="expression" dxfId="696" priority="38">
      <formula>Q8&lt;0</formula>
    </cfRule>
  </conditionalFormatting>
  <conditionalFormatting sqref="F167:F178 H167:H178">
    <cfRule type="expression" dxfId="695" priority="35">
      <formula>F167&gt;0</formula>
    </cfRule>
    <cfRule type="expression" dxfId="694" priority="36">
      <formula>F167&lt;0</formula>
    </cfRule>
  </conditionalFormatting>
  <conditionalFormatting sqref="F183:F197 H183:H197">
    <cfRule type="expression" dxfId="693" priority="33">
      <formula>F183&gt;0</formula>
    </cfRule>
    <cfRule type="expression" dxfId="692" priority="34">
      <formula>F183&lt;0</formula>
    </cfRule>
  </conditionalFormatting>
  <conditionalFormatting sqref="F198:F206 H198:H206">
    <cfRule type="expression" dxfId="691" priority="31">
      <formula>F198&gt;0</formula>
    </cfRule>
    <cfRule type="expression" dxfId="690" priority="32">
      <formula>F198&lt;0</formula>
    </cfRule>
  </conditionalFormatting>
  <conditionalFormatting sqref="F141:F147 H141:H147">
    <cfRule type="expression" dxfId="689" priority="29">
      <formula>F141&gt;0</formula>
    </cfRule>
    <cfRule type="expression" dxfId="688" priority="30">
      <formula>F141&lt;0</formula>
    </cfRule>
  </conditionalFormatting>
  <conditionalFormatting sqref="H149:H152 F149:F152">
    <cfRule type="expression" dxfId="687" priority="27">
      <formula>F149&gt;0</formula>
    </cfRule>
    <cfRule type="expression" dxfId="686" priority="28">
      <formula>F149&lt;0</formula>
    </cfRule>
  </conditionalFormatting>
  <conditionalFormatting sqref="F226 H215:H218 H257:H260 F257:F260 H226 H231:H233 F231:F233 F235:F244 H235:H244">
    <cfRule type="expression" dxfId="685" priority="25">
      <formula>F215&gt;0</formula>
    </cfRule>
    <cfRule type="expression" dxfId="684" priority="26">
      <formula>F215&lt;0</formula>
    </cfRule>
  </conditionalFormatting>
  <conditionalFormatting sqref="F207:F218">
    <cfRule type="expression" dxfId="683" priority="23">
      <formula>F207&gt;0</formula>
    </cfRule>
    <cfRule type="expression" dxfId="682" priority="24">
      <formula>F207&lt;0</formula>
    </cfRule>
  </conditionalFormatting>
  <conditionalFormatting sqref="H207:H208">
    <cfRule type="expression" dxfId="681" priority="21">
      <formula>H207&gt;0</formula>
    </cfRule>
    <cfRule type="expression" dxfId="680" priority="22">
      <formula>H207&lt;0</formula>
    </cfRule>
  </conditionalFormatting>
  <conditionalFormatting sqref="H209">
    <cfRule type="expression" dxfId="679" priority="19">
      <formula>H209&gt;0</formula>
    </cfRule>
    <cfRule type="expression" dxfId="678" priority="20">
      <formula>H209&lt;0</formula>
    </cfRule>
  </conditionalFormatting>
  <conditionalFormatting sqref="H210">
    <cfRule type="expression" dxfId="677" priority="17">
      <formula>H210&gt;0</formula>
    </cfRule>
    <cfRule type="expression" dxfId="676" priority="18">
      <formula>H210&lt;0</formula>
    </cfRule>
  </conditionalFormatting>
  <conditionalFormatting sqref="H211:H213">
    <cfRule type="expression" dxfId="675" priority="15">
      <formula>H211&gt;0</formula>
    </cfRule>
    <cfRule type="expression" dxfId="674" priority="16">
      <formula>H211&lt;0</formula>
    </cfRule>
  </conditionalFormatting>
  <conditionalFormatting sqref="H214">
    <cfRule type="expression" dxfId="673" priority="13">
      <formula>H214&gt;0</formula>
    </cfRule>
    <cfRule type="expression" dxfId="672" priority="14">
      <formula>H214&lt;0</formula>
    </cfRule>
  </conditionalFormatting>
  <conditionalFormatting sqref="F245:F256 H245:H256">
    <cfRule type="expression" dxfId="671" priority="11">
      <formula>F245&gt;0</formula>
    </cfRule>
    <cfRule type="expression" dxfId="670" priority="12">
      <formula>F245&lt;0</formula>
    </cfRule>
  </conditionalFormatting>
  <conditionalFormatting sqref="F261:F275 H261:H275">
    <cfRule type="expression" dxfId="669" priority="9">
      <formula>F261&gt;0</formula>
    </cfRule>
    <cfRule type="expression" dxfId="668" priority="10">
      <formula>F261&lt;0</formula>
    </cfRule>
  </conditionalFormatting>
  <conditionalFormatting sqref="F276:F283 H276:H283">
    <cfRule type="expression" dxfId="667" priority="7">
      <formula>F276&gt;0</formula>
    </cfRule>
    <cfRule type="expression" dxfId="666" priority="8">
      <formula>F276&lt;0</formula>
    </cfRule>
  </conditionalFormatting>
  <conditionalFormatting sqref="F219:F225 H219:H225">
    <cfRule type="expression" dxfId="665" priority="5">
      <formula>F219&gt;0</formula>
    </cfRule>
    <cfRule type="expression" dxfId="664" priority="6">
      <formula>F219&lt;0</formula>
    </cfRule>
  </conditionalFormatting>
  <conditionalFormatting sqref="H227:H230 F227:F230">
    <cfRule type="expression" dxfId="663" priority="3">
      <formula>F227&gt;0</formula>
    </cfRule>
    <cfRule type="expression" dxfId="662" priority="4">
      <formula>F227&lt;0</formula>
    </cfRule>
  </conditionalFormatting>
  <conditionalFormatting sqref="H234 F234">
    <cfRule type="expression" dxfId="661" priority="1">
      <formula>F234&gt;0</formula>
    </cfRule>
    <cfRule type="expression" dxfId="6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329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42783</v>
      </c>
      <c r="X2" s="10">
        <v>89.87</v>
      </c>
      <c r="Y2" s="10">
        <v>90.1</v>
      </c>
      <c r="Z2" s="10">
        <v>89.25</v>
      </c>
      <c r="AA2" s="10">
        <v>89.74</v>
      </c>
      <c r="AB2" s="95">
        <v>2437500</v>
      </c>
      <c r="AC2" s="10">
        <v>89.74</v>
      </c>
      <c r="AD2" s="2">
        <f>Y2-Z2</f>
        <v>0.84999999999999432</v>
      </c>
      <c r="AE2" s="138">
        <f>AC2/AC3-1</f>
        <v>-2.1127543645058644E-3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42782</v>
      </c>
      <c r="X3" s="10">
        <v>90.35</v>
      </c>
      <c r="Y3" s="10">
        <v>90.58</v>
      </c>
      <c r="Z3" s="10">
        <v>89.22</v>
      </c>
      <c r="AA3" s="10">
        <v>89.93</v>
      </c>
      <c r="AB3" s="95">
        <v>1724100</v>
      </c>
      <c r="AC3" s="10">
        <v>89.93</v>
      </c>
      <c r="AD3" s="2">
        <f t="shared" ref="AD3:AD66" si="0">Y3-Z3</f>
        <v>1.3599999999999994</v>
      </c>
      <c r="AE3" s="138">
        <f t="shared" ref="AE3:AE66" si="1">AC3/AC4-1</f>
        <v>-4.2077289336728274E-3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89.74</v>
      </c>
      <c r="R4" s="502">
        <v>-2.0999999999999999E-3</v>
      </c>
      <c r="T4" s="163"/>
      <c r="U4" s="1"/>
      <c r="W4" s="133">
        <v>42781</v>
      </c>
      <c r="X4" s="10">
        <v>89.43</v>
      </c>
      <c r="Y4" s="10">
        <v>90.65</v>
      </c>
      <c r="Z4" s="10">
        <v>89.3</v>
      </c>
      <c r="AA4" s="10">
        <v>90.31</v>
      </c>
      <c r="AB4" s="95">
        <v>1664200</v>
      </c>
      <c r="AC4" s="10">
        <v>90.31</v>
      </c>
      <c r="AD4" s="2">
        <f t="shared" si="0"/>
        <v>1.3500000000000085</v>
      </c>
      <c r="AE4" s="138">
        <f t="shared" si="1"/>
        <v>9.1630349759750374E-3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7179.2</v>
      </c>
      <c r="W5" s="133">
        <v>42780</v>
      </c>
      <c r="X5" s="10">
        <v>89.79</v>
      </c>
      <c r="Y5" s="10">
        <v>90.28</v>
      </c>
      <c r="Z5" s="10">
        <v>89.23</v>
      </c>
      <c r="AA5" s="10">
        <v>89.49</v>
      </c>
      <c r="AB5" s="95">
        <v>1760600</v>
      </c>
      <c r="AC5" s="10">
        <v>89.49</v>
      </c>
      <c r="AD5" s="2">
        <f t="shared" si="0"/>
        <v>1.0499999999999972</v>
      </c>
      <c r="AE5" s="138">
        <f t="shared" si="1"/>
        <v>-5.2245442418852317E-3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42779</v>
      </c>
      <c r="X6" s="10">
        <v>90.11</v>
      </c>
      <c r="Y6" s="10">
        <v>90.5</v>
      </c>
      <c r="Z6" s="10">
        <v>89.52</v>
      </c>
      <c r="AA6" s="10">
        <v>89.96</v>
      </c>
      <c r="AB6" s="95">
        <v>2138100</v>
      </c>
      <c r="AC6" s="10">
        <v>89.96</v>
      </c>
      <c r="AD6" s="2">
        <f t="shared" si="0"/>
        <v>0.98000000000000398</v>
      </c>
      <c r="AE6" s="138">
        <f t="shared" si="1"/>
        <v>-4.2063316360417824E-3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504.32000000000062</v>
      </c>
      <c r="R7" s="30">
        <v>42800</v>
      </c>
      <c r="W7" s="133">
        <v>42776</v>
      </c>
      <c r="X7" s="10">
        <v>90.73</v>
      </c>
      <c r="Y7" s="10">
        <v>90.79</v>
      </c>
      <c r="Z7" s="10">
        <v>89.89</v>
      </c>
      <c r="AA7" s="10">
        <v>90.34</v>
      </c>
      <c r="AB7" s="95">
        <v>2225600</v>
      </c>
      <c r="AC7" s="10">
        <v>90.34</v>
      </c>
      <c r="AD7" s="2">
        <f t="shared" si="0"/>
        <v>0.90000000000000568</v>
      </c>
      <c r="AE7" s="138">
        <f t="shared" si="1"/>
        <v>-5.285179475886248E-3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-33.599999999999454</v>
      </c>
      <c r="W8" s="133">
        <v>42775</v>
      </c>
      <c r="X8" s="10">
        <v>90.83</v>
      </c>
      <c r="Y8" s="10">
        <v>91.19</v>
      </c>
      <c r="Z8" s="10">
        <v>90.14</v>
      </c>
      <c r="AA8" s="10">
        <v>90.82</v>
      </c>
      <c r="AB8" s="95">
        <v>1335800</v>
      </c>
      <c r="AC8" s="10">
        <v>90.82</v>
      </c>
      <c r="AD8" s="2">
        <f t="shared" si="0"/>
        <v>1.0499999999999972</v>
      </c>
      <c r="AE8" s="138">
        <f t="shared" si="1"/>
        <v>-1.1009578333154302E-4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-4.6583850931676265E-3</v>
      </c>
      <c r="W9" s="133">
        <v>42774</v>
      </c>
      <c r="X9" s="10">
        <v>90.45</v>
      </c>
      <c r="Y9" s="10">
        <v>91.1</v>
      </c>
      <c r="Z9" s="10">
        <v>90.31</v>
      </c>
      <c r="AA9" s="10">
        <v>90.83</v>
      </c>
      <c r="AB9" s="95">
        <v>1778800</v>
      </c>
      <c r="AC9" s="10">
        <v>90.83</v>
      </c>
      <c r="AD9" s="2">
        <f t="shared" si="0"/>
        <v>0.78999999999999204</v>
      </c>
      <c r="AE9" s="138">
        <f t="shared" si="1"/>
        <v>1.3228971447469817E-3</v>
      </c>
    </row>
    <row r="10" spans="1:31" x14ac:dyDescent="0.25">
      <c r="G10" s="30"/>
      <c r="H10" s="72"/>
      <c r="O10" s="11" t="s">
        <v>212</v>
      </c>
      <c r="P10" s="34"/>
      <c r="Q10" s="2">
        <f>M71</f>
        <v>537.92000000000007</v>
      </c>
      <c r="W10" s="133">
        <v>42773</v>
      </c>
      <c r="X10" s="10">
        <v>90.16</v>
      </c>
      <c r="Y10" s="10">
        <v>90.99</v>
      </c>
      <c r="Z10" s="10">
        <v>89.87</v>
      </c>
      <c r="AA10" s="10">
        <v>90.71</v>
      </c>
      <c r="AB10" s="95">
        <v>2418000</v>
      </c>
      <c r="AC10" s="10">
        <v>90.71</v>
      </c>
      <c r="AD10" s="2">
        <f t="shared" si="0"/>
        <v>1.1199999999999903</v>
      </c>
      <c r="AE10" s="138">
        <f t="shared" si="1"/>
        <v>9.3468343162343981E-3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90.58</v>
      </c>
      <c r="Y11" s="10">
        <v>90.69</v>
      </c>
      <c r="Z11" s="10">
        <v>88.67</v>
      </c>
      <c r="AA11" s="10">
        <v>89.87</v>
      </c>
      <c r="AB11" s="95">
        <v>3389500</v>
      </c>
      <c r="AC11" s="10">
        <v>89.87</v>
      </c>
      <c r="AD11" s="2">
        <f t="shared" si="0"/>
        <v>2.019999999999996</v>
      </c>
      <c r="AE11" s="138">
        <f t="shared" si="1"/>
        <v>-6.6320327180280358E-3</v>
      </c>
    </row>
    <row r="12" spans="1:31" x14ac:dyDescent="0.25">
      <c r="G12" s="30"/>
      <c r="H12" s="72"/>
      <c r="W12" s="133">
        <v>42769</v>
      </c>
      <c r="X12" s="10">
        <v>90.42</v>
      </c>
      <c r="Y12" s="10">
        <v>91.4</v>
      </c>
      <c r="Z12" s="10">
        <v>89.51</v>
      </c>
      <c r="AA12" s="10">
        <v>90.47</v>
      </c>
      <c r="AB12" s="95">
        <v>4593200</v>
      </c>
      <c r="AC12" s="10">
        <v>90.47</v>
      </c>
      <c r="AD12" s="2">
        <f t="shared" si="0"/>
        <v>1.8900000000000006</v>
      </c>
      <c r="AE12" s="138">
        <f t="shared" si="1"/>
        <v>8.2469631115569264E-3</v>
      </c>
    </row>
    <row r="13" spans="1:31" x14ac:dyDescent="0.25">
      <c r="G13" s="30"/>
      <c r="H13" s="72"/>
      <c r="W13" s="133">
        <v>42768</v>
      </c>
      <c r="X13" s="10">
        <v>92.16</v>
      </c>
      <c r="Y13" s="10">
        <v>92.19</v>
      </c>
      <c r="Z13" s="10">
        <v>86.55</v>
      </c>
      <c r="AA13" s="10">
        <v>89.73</v>
      </c>
      <c r="AB13" s="95">
        <v>8891900</v>
      </c>
      <c r="AC13" s="10">
        <v>89.73</v>
      </c>
      <c r="AD13" s="2">
        <f t="shared" si="0"/>
        <v>5.6400000000000006</v>
      </c>
      <c r="AE13" s="138">
        <f t="shared" si="1"/>
        <v>-8.4574576617016839E-2</v>
      </c>
    </row>
    <row r="14" spans="1:31" x14ac:dyDescent="0.25">
      <c r="G14" s="30"/>
      <c r="H14" s="72"/>
      <c r="W14" s="133">
        <v>42767</v>
      </c>
      <c r="X14" s="10">
        <v>96.51</v>
      </c>
      <c r="Y14" s="10">
        <v>98.38</v>
      </c>
      <c r="Z14" s="10">
        <v>96.11</v>
      </c>
      <c r="AA14" s="10">
        <v>98.02</v>
      </c>
      <c r="AB14" s="95">
        <v>3003400</v>
      </c>
      <c r="AC14" s="10">
        <v>98.02</v>
      </c>
      <c r="AD14" s="2">
        <f t="shared" si="0"/>
        <v>2.269999999999996</v>
      </c>
      <c r="AE14" s="138">
        <f t="shared" si="1"/>
        <v>1.849542809642557E-2</v>
      </c>
    </row>
    <row r="15" spans="1:31" x14ac:dyDescent="0.25">
      <c r="G15" s="30"/>
      <c r="H15" s="72"/>
      <c r="W15" s="133">
        <v>42766</v>
      </c>
      <c r="X15" s="10">
        <v>96.39</v>
      </c>
      <c r="Y15" s="10">
        <v>96.9</v>
      </c>
      <c r="Z15" s="10">
        <v>95.25</v>
      </c>
      <c r="AA15" s="10">
        <v>96.24</v>
      </c>
      <c r="AB15" s="95">
        <v>3703300</v>
      </c>
      <c r="AC15" s="10">
        <v>96.24</v>
      </c>
      <c r="AD15" s="2">
        <f t="shared" si="0"/>
        <v>1.6500000000000057</v>
      </c>
      <c r="AE15" s="138">
        <f t="shared" si="1"/>
        <v>-2.3841608790298174E-3</v>
      </c>
    </row>
    <row r="16" spans="1:31" x14ac:dyDescent="0.25">
      <c r="G16" s="30"/>
      <c r="H16" s="72"/>
      <c r="W16" s="133">
        <v>42765</v>
      </c>
      <c r="X16" s="10">
        <v>97.07</v>
      </c>
      <c r="Y16" s="10">
        <v>97.23</v>
      </c>
      <c r="Z16" s="10">
        <v>95.49</v>
      </c>
      <c r="AA16" s="10">
        <v>96.47</v>
      </c>
      <c r="AB16" s="95">
        <v>1185600</v>
      </c>
      <c r="AC16" s="10">
        <v>96.47</v>
      </c>
      <c r="AD16" s="2">
        <f t="shared" si="0"/>
        <v>1.7400000000000091</v>
      </c>
      <c r="AE16" s="138">
        <f t="shared" si="1"/>
        <v>-8.5303186022610555E-3</v>
      </c>
    </row>
    <row r="17" spans="1:31" x14ac:dyDescent="0.25">
      <c r="G17" s="30"/>
      <c r="W17" s="133">
        <v>42762</v>
      </c>
      <c r="X17" s="10">
        <v>95.67</v>
      </c>
      <c r="Y17" s="10">
        <v>97.34</v>
      </c>
      <c r="Z17" s="10">
        <v>95.53</v>
      </c>
      <c r="AA17" s="10">
        <v>97.3</v>
      </c>
      <c r="AB17" s="95">
        <v>1602100</v>
      </c>
      <c r="AC17" s="10">
        <v>97.3</v>
      </c>
      <c r="AD17" s="2">
        <f t="shared" si="0"/>
        <v>1.8100000000000023</v>
      </c>
      <c r="AE17" s="138">
        <f t="shared" si="1"/>
        <v>2.2810890360559277E-2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96.2</v>
      </c>
      <c r="Y18" s="10">
        <v>96.89</v>
      </c>
      <c r="Z18" s="10">
        <v>94.97</v>
      </c>
      <c r="AA18" s="10">
        <v>95.13</v>
      </c>
      <c r="AB18" s="95">
        <v>1627900</v>
      </c>
      <c r="AC18" s="10">
        <v>95.13</v>
      </c>
      <c r="AD18" s="2">
        <f t="shared" si="0"/>
        <v>1.9200000000000017</v>
      </c>
      <c r="AE18" s="138">
        <f t="shared" si="1"/>
        <v>-9.578344612181211E-3</v>
      </c>
    </row>
    <row r="19" spans="1:31" ht="15.75" thickBot="1" x14ac:dyDescent="0.3">
      <c r="A19" s="355" t="s">
        <v>197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94.76</v>
      </c>
      <c r="Y19" s="10">
        <v>96.39</v>
      </c>
      <c r="Z19" s="10">
        <v>94.67</v>
      </c>
      <c r="AA19" s="10">
        <v>96.05</v>
      </c>
      <c r="AB19" s="95">
        <v>1517000</v>
      </c>
      <c r="AC19" s="10">
        <v>96.05</v>
      </c>
      <c r="AD19" s="2">
        <f t="shared" si="0"/>
        <v>1.7199999999999989</v>
      </c>
      <c r="AE19" s="138">
        <f t="shared" si="1"/>
        <v>1.7478813559322015E-2</v>
      </c>
    </row>
    <row r="20" spans="1:31" x14ac:dyDescent="0.25">
      <c r="W20" s="133">
        <v>42759</v>
      </c>
      <c r="X20" s="10">
        <v>95.3</v>
      </c>
      <c r="Y20" s="10">
        <v>95.44</v>
      </c>
      <c r="Z20" s="10">
        <v>93.79</v>
      </c>
      <c r="AA20" s="10">
        <v>94.4</v>
      </c>
      <c r="AB20" s="95">
        <v>1630000</v>
      </c>
      <c r="AC20" s="10">
        <v>94.4</v>
      </c>
      <c r="AD20" s="2">
        <f t="shared" si="0"/>
        <v>1.6499999999999915</v>
      </c>
      <c r="AE20" s="138">
        <f t="shared" si="1"/>
        <v>-6.3157894736841635E-3</v>
      </c>
    </row>
    <row r="21" spans="1:31" x14ac:dyDescent="0.25">
      <c r="W21" s="133">
        <v>42758</v>
      </c>
      <c r="X21" s="10">
        <v>95.5</v>
      </c>
      <c r="Y21" s="10">
        <v>95.6</v>
      </c>
      <c r="Z21" s="10">
        <v>94.27</v>
      </c>
      <c r="AA21" s="10">
        <v>95</v>
      </c>
      <c r="AB21" s="95">
        <v>1109600</v>
      </c>
      <c r="AC21" s="10">
        <v>95</v>
      </c>
      <c r="AD21" s="2">
        <f t="shared" si="0"/>
        <v>1.3299999999999983</v>
      </c>
      <c r="AE21" s="138">
        <f t="shared" si="1"/>
        <v>-5.3397549994765869E-3</v>
      </c>
    </row>
    <row r="22" spans="1:31" x14ac:dyDescent="0.25">
      <c r="W22" s="133">
        <v>42755</v>
      </c>
      <c r="X22" s="10">
        <v>96.03</v>
      </c>
      <c r="Y22" s="10">
        <v>96.93</v>
      </c>
      <c r="Z22" s="10">
        <v>95.02</v>
      </c>
      <c r="AA22" s="10">
        <v>95.51</v>
      </c>
      <c r="AB22" s="95">
        <v>1143300</v>
      </c>
      <c r="AC22" s="10">
        <v>95.51</v>
      </c>
      <c r="AD22" s="2">
        <f t="shared" si="0"/>
        <v>1.9100000000000108</v>
      </c>
      <c r="AE22" s="138">
        <f t="shared" si="1"/>
        <v>-8.1005296500156199E-3</v>
      </c>
    </row>
    <row r="23" spans="1:31" x14ac:dyDescent="0.25">
      <c r="W23" s="133">
        <v>42754</v>
      </c>
      <c r="X23" s="10">
        <v>95.92</v>
      </c>
      <c r="Y23" s="10">
        <v>96.72</v>
      </c>
      <c r="Z23" s="10">
        <v>94.85</v>
      </c>
      <c r="AA23" s="10">
        <v>96.29</v>
      </c>
      <c r="AB23" s="95">
        <v>2058800</v>
      </c>
      <c r="AC23" s="10">
        <v>96.29</v>
      </c>
      <c r="AD23" s="2">
        <f t="shared" si="0"/>
        <v>1.8700000000000045</v>
      </c>
      <c r="AE23" s="138">
        <f t="shared" si="1"/>
        <v>5.2197515398266781E-3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97.2</v>
      </c>
      <c r="Y24" s="10">
        <v>97.4</v>
      </c>
      <c r="Z24" s="10">
        <v>95.69</v>
      </c>
      <c r="AA24" s="10">
        <v>95.79</v>
      </c>
      <c r="AB24" s="95">
        <v>1451000</v>
      </c>
      <c r="AC24" s="10">
        <v>95.79</v>
      </c>
      <c r="AD24" s="2">
        <f t="shared" si="0"/>
        <v>1.710000000000008</v>
      </c>
      <c r="AE24" s="138">
        <f t="shared" si="1"/>
        <v>-1.1251032204789291E-2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1">
        <f>(E25-D25)/D25</f>
        <v>-2.4081878386514491E-3</v>
      </c>
      <c r="I25" s="40"/>
      <c r="W25" s="133">
        <v>42752</v>
      </c>
      <c r="X25" s="10">
        <v>96.49</v>
      </c>
      <c r="Y25" s="10">
        <v>97.4</v>
      </c>
      <c r="Z25" s="10">
        <v>96.01</v>
      </c>
      <c r="AA25" s="10">
        <v>96.88</v>
      </c>
      <c r="AB25" s="95">
        <v>1525500</v>
      </c>
      <c r="AC25" s="10">
        <v>96.88</v>
      </c>
      <c r="AD25" s="2">
        <f t="shared" si="0"/>
        <v>1.3900000000000006</v>
      </c>
      <c r="AE25" s="138">
        <f t="shared" si="1"/>
        <v>-2.5738700710388196E-3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1">
        <f>(E26-D26)/D26</f>
        <v>3.612281757977088E-3</v>
      </c>
      <c r="I26" s="40"/>
      <c r="W26" s="133">
        <v>42748</v>
      </c>
      <c r="X26" s="10">
        <v>97.96</v>
      </c>
      <c r="Y26" s="10">
        <v>97.96</v>
      </c>
      <c r="Z26" s="10">
        <v>96.16</v>
      </c>
      <c r="AA26" s="10">
        <v>97.13</v>
      </c>
      <c r="AB26" s="95">
        <v>1806800</v>
      </c>
      <c r="AC26" s="10">
        <v>97.13</v>
      </c>
      <c r="AD26" s="2">
        <f t="shared" si="0"/>
        <v>1.7999999999999972</v>
      </c>
      <c r="AE26" s="138">
        <f t="shared" si="1"/>
        <v>-4.7135977046829369E-3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1">
        <f>(E27-D27)/D27</f>
        <v>0.11980734497290793</v>
      </c>
      <c r="I27" s="40"/>
      <c r="W27" s="133">
        <v>42747</v>
      </c>
      <c r="X27" s="10">
        <v>97.69</v>
      </c>
      <c r="Y27" s="10">
        <v>97.9</v>
      </c>
      <c r="Z27" s="10">
        <v>96.5</v>
      </c>
      <c r="AA27" s="10">
        <v>97.59</v>
      </c>
      <c r="AB27" s="95">
        <v>1411400</v>
      </c>
      <c r="AC27" s="10">
        <v>97.59</v>
      </c>
      <c r="AD27" s="2">
        <f t="shared" si="0"/>
        <v>1.4000000000000057</v>
      </c>
      <c r="AE27" s="138">
        <f t="shared" si="1"/>
        <v>-1.0745058286872777E-2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42746</v>
      </c>
      <c r="X28" s="10">
        <v>99.26</v>
      </c>
      <c r="Y28" s="10">
        <v>99.35</v>
      </c>
      <c r="Z28" s="10">
        <v>97.04</v>
      </c>
      <c r="AA28" s="10">
        <v>98.65</v>
      </c>
      <c r="AB28" s="95">
        <v>1488800</v>
      </c>
      <c r="AC28" s="10">
        <v>98.65</v>
      </c>
      <c r="AD28" s="2">
        <f t="shared" si="0"/>
        <v>2.3099999999999881</v>
      </c>
      <c r="AE28" s="138">
        <f t="shared" si="1"/>
        <v>-4.942505547710252E-3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42745</v>
      </c>
      <c r="X29" s="10">
        <v>97.96</v>
      </c>
      <c r="Y29" s="10">
        <v>99.7</v>
      </c>
      <c r="Z29" s="10">
        <v>97.95</v>
      </c>
      <c r="AA29" s="10">
        <v>99.14</v>
      </c>
      <c r="AB29" s="95">
        <v>1907400</v>
      </c>
      <c r="AC29" s="10">
        <v>99.14</v>
      </c>
      <c r="AD29" s="2">
        <f t="shared" si="0"/>
        <v>1.75</v>
      </c>
      <c r="AE29" s="138">
        <f t="shared" si="1"/>
        <v>1.2149055640632955E-2</v>
      </c>
    </row>
    <row r="30" spans="1:31" x14ac:dyDescent="0.25">
      <c r="A30" t="s">
        <v>408</v>
      </c>
      <c r="B30" s="157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1">
        <f>(E30-D30)/D30</f>
        <v>-4.7692990239573269E-3</v>
      </c>
      <c r="I30" s="40"/>
      <c r="W30" s="133">
        <v>42744</v>
      </c>
      <c r="X30" s="10">
        <v>97.57</v>
      </c>
      <c r="Y30" s="10">
        <v>98.63</v>
      </c>
      <c r="Z30" s="10">
        <v>97.33</v>
      </c>
      <c r="AA30" s="10">
        <v>97.95</v>
      </c>
      <c r="AB30" s="95">
        <v>1687800</v>
      </c>
      <c r="AC30" s="10">
        <v>97.95</v>
      </c>
      <c r="AD30" s="2">
        <f t="shared" si="0"/>
        <v>1.2999999999999972</v>
      </c>
      <c r="AE30" s="138">
        <f t="shared" si="1"/>
        <v>9.0656227464718242E-3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42741</v>
      </c>
      <c r="X31" s="10">
        <v>97.4</v>
      </c>
      <c r="Y31" s="10">
        <v>97.88</v>
      </c>
      <c r="Z31" s="10">
        <v>96.43</v>
      </c>
      <c r="AA31" s="10">
        <v>97.07</v>
      </c>
      <c r="AB31" s="95">
        <v>2974400</v>
      </c>
      <c r="AC31" s="10">
        <v>97.07</v>
      </c>
      <c r="AD31" s="2">
        <f t="shared" si="0"/>
        <v>1.4499999999999886</v>
      </c>
      <c r="AE31" s="138">
        <f t="shared" si="1"/>
        <v>-1.2346949274617547E-3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42740</v>
      </c>
      <c r="X32" s="10">
        <v>96.91</v>
      </c>
      <c r="Y32" s="10">
        <v>97.91</v>
      </c>
      <c r="Z32" s="10">
        <v>96.61</v>
      </c>
      <c r="AA32" s="10">
        <v>97.19</v>
      </c>
      <c r="AB32" s="95">
        <v>1534300</v>
      </c>
      <c r="AC32" s="10">
        <v>97.19</v>
      </c>
      <c r="AD32" s="2">
        <f t="shared" si="0"/>
        <v>1.2999999999999972</v>
      </c>
      <c r="AE32" s="138">
        <f t="shared" si="1"/>
        <v>6.7329604309094293E-3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42739</v>
      </c>
      <c r="X33" s="10">
        <v>95.52</v>
      </c>
      <c r="Y33" s="10">
        <v>97.29</v>
      </c>
      <c r="Z33" s="10">
        <v>94.88</v>
      </c>
      <c r="AA33" s="10">
        <v>96.54</v>
      </c>
      <c r="AB33" s="95">
        <v>2051600</v>
      </c>
      <c r="AC33" s="10">
        <v>96.54</v>
      </c>
      <c r="AD33" s="2">
        <f t="shared" si="0"/>
        <v>2.4100000000000108</v>
      </c>
      <c r="AE33" s="138">
        <f t="shared" si="1"/>
        <v>1.0678391959799027E-2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42738</v>
      </c>
      <c r="X34" s="10">
        <v>93.8</v>
      </c>
      <c r="Y34" s="10">
        <v>95.52</v>
      </c>
      <c r="Z34" s="10">
        <v>93.06</v>
      </c>
      <c r="AA34" s="10">
        <v>95.52</v>
      </c>
      <c r="AB34" s="95">
        <v>2166100</v>
      </c>
      <c r="AC34" s="10">
        <v>95.52</v>
      </c>
      <c r="AD34" s="2">
        <f t="shared" si="0"/>
        <v>2.4599999999999937</v>
      </c>
      <c r="AE34" s="138">
        <f t="shared" si="1"/>
        <v>1.9423692636072465E-2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42734</v>
      </c>
      <c r="X35" s="10">
        <v>93.89</v>
      </c>
      <c r="Y35" s="10">
        <v>94.58</v>
      </c>
      <c r="Z35" s="10">
        <v>93.35</v>
      </c>
      <c r="AA35" s="10">
        <v>93.7</v>
      </c>
      <c r="AB35" s="95">
        <v>1397500</v>
      </c>
      <c r="AC35" s="10">
        <v>93.7</v>
      </c>
      <c r="AD35" s="2">
        <f t="shared" si="0"/>
        <v>1.230000000000004</v>
      </c>
      <c r="AE35" s="138">
        <f t="shared" si="1"/>
        <v>-1.0671219720403968E-4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42733</v>
      </c>
      <c r="X36" s="10">
        <v>92.71</v>
      </c>
      <c r="Y36" s="10">
        <v>94.11</v>
      </c>
      <c r="Z36" s="10">
        <v>92.67</v>
      </c>
      <c r="AA36" s="10">
        <v>93.71</v>
      </c>
      <c r="AB36" s="95">
        <v>1330200</v>
      </c>
      <c r="AC36" s="10">
        <v>93.71</v>
      </c>
      <c r="AD36" s="2">
        <f t="shared" si="0"/>
        <v>1.4399999999999977</v>
      </c>
      <c r="AE36" s="138">
        <f t="shared" si="1"/>
        <v>1.0786322942508919E-2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42732</v>
      </c>
      <c r="X37" s="10">
        <v>93.2</v>
      </c>
      <c r="Y37" s="10">
        <v>93.83</v>
      </c>
      <c r="Z37" s="10">
        <v>92.17</v>
      </c>
      <c r="AA37" s="10">
        <v>92.71</v>
      </c>
      <c r="AB37" s="95">
        <v>1606500</v>
      </c>
      <c r="AC37" s="10">
        <v>92.71</v>
      </c>
      <c r="AD37" s="2">
        <f t="shared" si="0"/>
        <v>1.6599999999999966</v>
      </c>
      <c r="AE37" s="138">
        <f t="shared" si="1"/>
        <v>-6.8559185859667915E-3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42731</v>
      </c>
      <c r="X38" s="10">
        <v>93.17</v>
      </c>
      <c r="Y38" s="10">
        <v>94.5</v>
      </c>
      <c r="Z38" s="10">
        <v>93.14</v>
      </c>
      <c r="AA38" s="10">
        <v>93.35</v>
      </c>
      <c r="AB38" s="95">
        <v>1352700</v>
      </c>
      <c r="AC38" s="10">
        <v>93.35</v>
      </c>
      <c r="AD38" s="2">
        <f t="shared" si="0"/>
        <v>1.3599999999999994</v>
      </c>
      <c r="AE38" s="138">
        <f t="shared" si="1"/>
        <v>3.7634408602149616E-3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91.72</v>
      </c>
      <c r="Y39" s="10">
        <v>93.35</v>
      </c>
      <c r="Z39" s="10">
        <v>91.52</v>
      </c>
      <c r="AA39" s="10">
        <v>93</v>
      </c>
      <c r="AB39" s="95">
        <v>1235100</v>
      </c>
      <c r="AC39" s="10">
        <v>93</v>
      </c>
      <c r="AD39" s="2">
        <f t="shared" si="0"/>
        <v>1.8299999999999983</v>
      </c>
      <c r="AE39" s="138">
        <f t="shared" si="1"/>
        <v>1.3071895424836555E-2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42726</v>
      </c>
      <c r="X40" s="10">
        <v>91.37</v>
      </c>
      <c r="Y40" s="10">
        <v>92.4</v>
      </c>
      <c r="Z40" s="10">
        <v>91.05</v>
      </c>
      <c r="AA40" s="10">
        <v>91.8</v>
      </c>
      <c r="AB40" s="95">
        <v>1598400</v>
      </c>
      <c r="AC40" s="10">
        <v>91.8</v>
      </c>
      <c r="AD40" s="2">
        <f t="shared" si="0"/>
        <v>1.3500000000000085</v>
      </c>
      <c r="AE40" s="138">
        <f t="shared" si="1"/>
        <v>4.0468117685659166E-3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98.713999999999999</v>
      </c>
      <c r="Q41" s="2"/>
      <c r="W41" s="133">
        <v>42725</v>
      </c>
      <c r="X41" s="10">
        <v>90.59</v>
      </c>
      <c r="Y41" s="10">
        <v>92.04</v>
      </c>
      <c r="Z41" s="10">
        <v>90.44</v>
      </c>
      <c r="AA41" s="10">
        <v>91.43</v>
      </c>
      <c r="AB41" s="95">
        <v>1606700</v>
      </c>
      <c r="AC41" s="10">
        <v>91.43</v>
      </c>
      <c r="AD41" s="2">
        <f t="shared" si="0"/>
        <v>1.6000000000000085</v>
      </c>
      <c r="AE41" s="138">
        <f t="shared" si="1"/>
        <v>6.1626499394740186E-3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">O42*$Q$4</f>
        <v>97.816600000000008</v>
      </c>
      <c r="Q42" s="2"/>
      <c r="T42" s="91" t="s">
        <v>113</v>
      </c>
      <c r="W42" s="133">
        <v>42724</v>
      </c>
      <c r="X42" s="10">
        <v>91.53</v>
      </c>
      <c r="Y42" s="10">
        <v>92.26</v>
      </c>
      <c r="Z42" s="10">
        <v>90.42</v>
      </c>
      <c r="AA42" s="10">
        <v>90.87</v>
      </c>
      <c r="AB42" s="95">
        <v>1628600</v>
      </c>
      <c r="AC42" s="10">
        <v>90.87</v>
      </c>
      <c r="AD42" s="2">
        <f t="shared" si="0"/>
        <v>1.8400000000000034</v>
      </c>
      <c r="AE42" s="138">
        <f t="shared" si="1"/>
        <v>-6.6681241801486157E-3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"/>
        <v>96.919200000000004</v>
      </c>
      <c r="Q43" s="2"/>
      <c r="T43" s="128" t="s">
        <v>98</v>
      </c>
      <c r="U43" s="129">
        <v>89.93</v>
      </c>
      <c r="W43" s="133">
        <v>42723</v>
      </c>
      <c r="X43" s="10">
        <v>91.31</v>
      </c>
      <c r="Y43" s="10">
        <v>92.22</v>
      </c>
      <c r="Z43" s="10">
        <v>91.27</v>
      </c>
      <c r="AA43" s="10">
        <v>91.48</v>
      </c>
      <c r="AB43" s="95">
        <v>2222500</v>
      </c>
      <c r="AC43" s="10">
        <v>91.48</v>
      </c>
      <c r="AD43" s="2">
        <f t="shared" si="0"/>
        <v>0.95000000000000284</v>
      </c>
      <c r="AE43" s="138">
        <f t="shared" si="1"/>
        <v>9.8479045847477131E-4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"/>
        <v>96.021799999999999</v>
      </c>
      <c r="Q44" s="2"/>
      <c r="T44" s="93" t="s">
        <v>99</v>
      </c>
      <c r="U44" s="130">
        <v>89.87</v>
      </c>
      <c r="W44" s="133">
        <v>42720</v>
      </c>
      <c r="X44" s="10">
        <v>91.26</v>
      </c>
      <c r="Y44" s="10">
        <v>92.25</v>
      </c>
      <c r="Z44" s="10">
        <v>90.8</v>
      </c>
      <c r="AA44" s="10">
        <v>91.39</v>
      </c>
      <c r="AB44" s="95">
        <v>3456600</v>
      </c>
      <c r="AC44" s="10">
        <v>91.39</v>
      </c>
      <c r="AD44" s="2">
        <f t="shared" si="0"/>
        <v>1.4500000000000028</v>
      </c>
      <c r="AE44" s="138">
        <f t="shared" si="1"/>
        <v>1.0057471264367734E-2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"/>
        <v>95.124399999999994</v>
      </c>
      <c r="Q45" s="2"/>
      <c r="T45" s="93" t="s">
        <v>100</v>
      </c>
      <c r="U45" s="130" t="s">
        <v>129</v>
      </c>
      <c r="W45" s="133">
        <v>42719</v>
      </c>
      <c r="X45" s="10">
        <v>89.76</v>
      </c>
      <c r="Y45" s="10">
        <v>90.83</v>
      </c>
      <c r="Z45" s="10">
        <v>89.24</v>
      </c>
      <c r="AA45" s="10">
        <v>90.48</v>
      </c>
      <c r="AB45" s="95">
        <v>2222300</v>
      </c>
      <c r="AC45" s="10">
        <v>90.48</v>
      </c>
      <c r="AD45" s="2">
        <f t="shared" si="0"/>
        <v>1.5900000000000034</v>
      </c>
      <c r="AE45" s="138">
        <f t="shared" si="1"/>
        <v>7.3480293921177608E-3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"/>
        <v>94.227000000000004</v>
      </c>
      <c r="Q46" s="2"/>
      <c r="T46" s="93" t="s">
        <v>101</v>
      </c>
      <c r="U46" s="130" t="s">
        <v>129</v>
      </c>
      <c r="W46" s="133">
        <v>42718</v>
      </c>
      <c r="X46" s="10">
        <v>89.75</v>
      </c>
      <c r="Y46" s="10">
        <v>92.29</v>
      </c>
      <c r="Z46" s="10">
        <v>89.33</v>
      </c>
      <c r="AA46" s="10">
        <v>89.82</v>
      </c>
      <c r="AB46" s="95">
        <v>2329400</v>
      </c>
      <c r="AC46" s="10">
        <v>89.82</v>
      </c>
      <c r="AD46" s="2">
        <f t="shared" si="0"/>
        <v>2.960000000000008</v>
      </c>
      <c r="AE46" s="138">
        <f t="shared" si="1"/>
        <v>5.0352467270895485E-3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"/>
        <v>93.329599999999999</v>
      </c>
      <c r="Q47" s="2"/>
      <c r="T47" s="93" t="s">
        <v>102</v>
      </c>
      <c r="U47" s="130">
        <v>115.31</v>
      </c>
      <c r="W47" s="133">
        <v>42717</v>
      </c>
      <c r="X47" s="10">
        <v>88.43</v>
      </c>
      <c r="Y47" s="10">
        <v>91.1</v>
      </c>
      <c r="Z47" s="10">
        <v>87.56</v>
      </c>
      <c r="AA47" s="10">
        <v>89.37</v>
      </c>
      <c r="AB47" s="95">
        <v>2896800</v>
      </c>
      <c r="AC47" s="10">
        <v>89.37</v>
      </c>
      <c r="AD47" s="2">
        <f t="shared" si="0"/>
        <v>3.539999999999992</v>
      </c>
      <c r="AE47" s="138">
        <f t="shared" si="1"/>
        <v>4.9477116833465118E-3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"/>
        <v>92.432199999999995</v>
      </c>
      <c r="Q48" s="2"/>
      <c r="T48" s="93" t="s">
        <v>103</v>
      </c>
      <c r="U48" s="130">
        <v>0.88982399999999995</v>
      </c>
      <c r="W48" s="133">
        <v>42716</v>
      </c>
      <c r="X48" s="10">
        <v>90.05</v>
      </c>
      <c r="Y48" s="10">
        <v>91.41</v>
      </c>
      <c r="Z48" s="10">
        <v>88.54</v>
      </c>
      <c r="AA48" s="10">
        <v>88.93</v>
      </c>
      <c r="AB48" s="95">
        <v>2720600</v>
      </c>
      <c r="AC48" s="10">
        <v>88.93</v>
      </c>
      <c r="AD48" s="2">
        <f t="shared" si="0"/>
        <v>2.8699999999999903</v>
      </c>
      <c r="AE48" s="138">
        <f t="shared" si="1"/>
        <v>-1.5934491534801309E-2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"/>
        <v>91.53479999999999</v>
      </c>
      <c r="Q49" s="2"/>
      <c r="T49" s="93" t="s">
        <v>122</v>
      </c>
      <c r="U49" s="130" t="s">
        <v>455</v>
      </c>
      <c r="W49" s="133">
        <v>42713</v>
      </c>
      <c r="X49" s="10">
        <v>89.53</v>
      </c>
      <c r="Y49" s="10">
        <v>92.98</v>
      </c>
      <c r="Z49" s="10">
        <v>89.3</v>
      </c>
      <c r="AA49" s="10">
        <v>90.37</v>
      </c>
      <c r="AB49" s="95">
        <v>4170500</v>
      </c>
      <c r="AC49" s="10">
        <v>90.37</v>
      </c>
      <c r="AD49" s="2">
        <f t="shared" si="0"/>
        <v>3.6800000000000068</v>
      </c>
      <c r="AE49" s="138">
        <f t="shared" si="1"/>
        <v>1.1982082866741406E-2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"/>
        <v>90.6374</v>
      </c>
      <c r="Q50" s="2"/>
      <c r="T50" s="93"/>
      <c r="U50" s="130"/>
      <c r="W50" s="133">
        <v>42712</v>
      </c>
      <c r="X50" s="10">
        <v>85.55</v>
      </c>
      <c r="Y50" s="10">
        <v>91.34</v>
      </c>
      <c r="Z50" s="10">
        <v>85.27</v>
      </c>
      <c r="AA50" s="10">
        <v>89.3</v>
      </c>
      <c r="AB50" s="95">
        <v>6108600</v>
      </c>
      <c r="AC50" s="10">
        <v>89.3</v>
      </c>
      <c r="AD50" s="2">
        <f t="shared" si="0"/>
        <v>6.0700000000000074</v>
      </c>
      <c r="AE50" s="138">
        <f t="shared" si="1"/>
        <v>6.652334885942901E-2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"/>
        <v>89.74</v>
      </c>
      <c r="Q51" s="2"/>
      <c r="T51" s="93" t="s">
        <v>105</v>
      </c>
      <c r="U51" s="130" t="s">
        <v>595</v>
      </c>
      <c r="W51" s="133">
        <v>42711</v>
      </c>
      <c r="X51" s="10">
        <v>82.99</v>
      </c>
      <c r="Y51" s="10">
        <v>83.75</v>
      </c>
      <c r="Z51" s="10">
        <v>81.900000000000006</v>
      </c>
      <c r="AA51" s="10">
        <v>83.73</v>
      </c>
      <c r="AB51" s="95">
        <v>2536800</v>
      </c>
      <c r="AC51" s="10">
        <v>83.73</v>
      </c>
      <c r="AD51" s="2">
        <f t="shared" si="0"/>
        <v>1.8499999999999943</v>
      </c>
      <c r="AE51" s="138">
        <f t="shared" si="1"/>
        <v>6.1283345349676388E-3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"/>
        <v>88.84259999999999</v>
      </c>
      <c r="Q52" s="2"/>
      <c r="T52" s="93" t="s">
        <v>106</v>
      </c>
      <c r="U52" s="130" t="s">
        <v>500</v>
      </c>
      <c r="W52" s="133">
        <v>42710</v>
      </c>
      <c r="X52" s="10">
        <v>83.15</v>
      </c>
      <c r="Y52" s="10">
        <v>83.92</v>
      </c>
      <c r="Z52" s="10">
        <v>81.849999999999994</v>
      </c>
      <c r="AA52" s="10">
        <v>83.22</v>
      </c>
      <c r="AB52" s="95">
        <v>2878200</v>
      </c>
      <c r="AC52" s="10">
        <v>83.22</v>
      </c>
      <c r="AD52" s="2">
        <f t="shared" si="0"/>
        <v>2.0700000000000074</v>
      </c>
      <c r="AE52" s="138">
        <f t="shared" si="1"/>
        <v>8.8495575221239076E-3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"/>
        <v>87.9452</v>
      </c>
      <c r="Q53" s="2"/>
      <c r="T53" s="93" t="s">
        <v>107</v>
      </c>
      <c r="U53" s="131">
        <v>2438416</v>
      </c>
      <c r="W53" s="133">
        <v>42709</v>
      </c>
      <c r="X53" s="10">
        <v>83.78</v>
      </c>
      <c r="Y53" s="10">
        <v>83.94</v>
      </c>
      <c r="Z53" s="10">
        <v>82.41</v>
      </c>
      <c r="AA53" s="10">
        <v>82.49</v>
      </c>
      <c r="AB53" s="95">
        <v>1974200</v>
      </c>
      <c r="AC53" s="10">
        <v>82.49</v>
      </c>
      <c r="AD53" s="2">
        <f t="shared" si="0"/>
        <v>1.5300000000000011</v>
      </c>
      <c r="AE53" s="138">
        <f t="shared" si="1"/>
        <v>-1.0317936412717499E-2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"/>
        <v>87.047799999999995</v>
      </c>
      <c r="T54" s="93" t="s">
        <v>110</v>
      </c>
      <c r="U54" s="131">
        <v>2323580</v>
      </c>
      <c r="W54" s="133">
        <v>42706</v>
      </c>
      <c r="X54" s="10">
        <v>81.44</v>
      </c>
      <c r="Y54" s="10">
        <v>84.66</v>
      </c>
      <c r="Z54" s="10">
        <v>81.25</v>
      </c>
      <c r="AA54" s="10">
        <v>83.35</v>
      </c>
      <c r="AB54" s="95">
        <v>2322800</v>
      </c>
      <c r="AC54" s="10">
        <v>83.35</v>
      </c>
      <c r="AD54" s="2">
        <f t="shared" si="0"/>
        <v>3.4099999999999966</v>
      </c>
      <c r="AE54" s="138">
        <f t="shared" si="1"/>
        <v>2.3075978887934223E-2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"/>
        <v>86.150399999999991</v>
      </c>
      <c r="T55" s="93" t="s">
        <v>108</v>
      </c>
      <c r="U55" s="130" t="s">
        <v>596</v>
      </c>
      <c r="W55" s="133">
        <v>42705</v>
      </c>
      <c r="X55" s="10">
        <v>82.8</v>
      </c>
      <c r="Y55" s="10">
        <v>83.1</v>
      </c>
      <c r="Z55" s="10">
        <v>81.12</v>
      </c>
      <c r="AA55" s="10">
        <v>81.47</v>
      </c>
      <c r="AB55" s="95">
        <v>2468900</v>
      </c>
      <c r="AC55" s="10">
        <v>81.47</v>
      </c>
      <c r="AD55" s="2">
        <f t="shared" si="0"/>
        <v>1.9799999999999898</v>
      </c>
      <c r="AE55" s="138">
        <f t="shared" si="1"/>
        <v>-1.6656608328304068E-2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"/>
        <v>85.252999999999986</v>
      </c>
      <c r="T56" s="93" t="s">
        <v>111</v>
      </c>
      <c r="U56" s="130">
        <v>34.380000000000003</v>
      </c>
      <c r="W56" s="133">
        <v>42704</v>
      </c>
      <c r="X56" s="10">
        <v>84.24</v>
      </c>
      <c r="Y56" s="10">
        <v>84.25</v>
      </c>
      <c r="Z56" s="10">
        <v>82.84</v>
      </c>
      <c r="AA56" s="10">
        <v>82.85</v>
      </c>
      <c r="AB56" s="95">
        <v>2765300</v>
      </c>
      <c r="AC56" s="10">
        <v>82.85</v>
      </c>
      <c r="AD56" s="2">
        <f t="shared" si="0"/>
        <v>1.4099999999999966</v>
      </c>
      <c r="AE56" s="138">
        <f t="shared" si="1"/>
        <v>-1.2514898688915532E-2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"/>
        <v>84.355599999999995</v>
      </c>
      <c r="T57" s="93" t="s">
        <v>112</v>
      </c>
      <c r="U57" s="130">
        <v>2.61</v>
      </c>
      <c r="W57" s="133">
        <v>42703</v>
      </c>
      <c r="X57" s="10">
        <v>84.56</v>
      </c>
      <c r="Y57" s="10">
        <v>85.45</v>
      </c>
      <c r="Z57" s="10">
        <v>83.77</v>
      </c>
      <c r="AA57" s="10">
        <v>83.9</v>
      </c>
      <c r="AB57" s="95">
        <v>2768000</v>
      </c>
      <c r="AC57" s="10">
        <v>83.9</v>
      </c>
      <c r="AD57" s="2">
        <f t="shared" si="0"/>
        <v>1.6800000000000068</v>
      </c>
      <c r="AE57" s="138">
        <f t="shared" si="1"/>
        <v>-4.7449584816131596E-3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"/>
        <v>83.458200000000005</v>
      </c>
      <c r="T58" s="93" t="s">
        <v>109</v>
      </c>
      <c r="U58" s="130" t="s">
        <v>123</v>
      </c>
      <c r="W58" s="133">
        <v>42702</v>
      </c>
      <c r="X58" s="10">
        <v>85.41</v>
      </c>
      <c r="Y58" s="10">
        <v>85.59</v>
      </c>
      <c r="Z58" s="10">
        <v>84.01</v>
      </c>
      <c r="AA58" s="10">
        <v>84.3</v>
      </c>
      <c r="AB58" s="95">
        <v>3076300</v>
      </c>
      <c r="AC58" s="10">
        <v>84.3</v>
      </c>
      <c r="AD58" s="2">
        <f t="shared" si="0"/>
        <v>1.5799999999999983</v>
      </c>
      <c r="AE58" s="138">
        <f t="shared" si="1"/>
        <v>-1.7482517482517501E-2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"/>
        <v>82.5608</v>
      </c>
      <c r="W59" s="133">
        <v>42699</v>
      </c>
      <c r="X59" s="10">
        <v>86.86</v>
      </c>
      <c r="Y59" s="10">
        <v>86.87</v>
      </c>
      <c r="Z59" s="10">
        <v>85.31</v>
      </c>
      <c r="AA59" s="10">
        <v>85.8</v>
      </c>
      <c r="AB59" s="95">
        <v>2022300</v>
      </c>
      <c r="AC59" s="10">
        <v>85.8</v>
      </c>
      <c r="AD59" s="2">
        <f t="shared" si="0"/>
        <v>1.5600000000000023</v>
      </c>
      <c r="AE59" s="138">
        <f t="shared" si="1"/>
        <v>-1.2203545935988935E-2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"/>
        <v>81.663399999999996</v>
      </c>
      <c r="W60" s="133">
        <v>42697</v>
      </c>
      <c r="X60" s="10">
        <v>85.01</v>
      </c>
      <c r="Y60" s="10">
        <v>86.93</v>
      </c>
      <c r="Z60" s="10">
        <v>84.51</v>
      </c>
      <c r="AA60" s="10">
        <v>86.86</v>
      </c>
      <c r="AB60" s="95">
        <v>2208200</v>
      </c>
      <c r="AC60" s="10">
        <v>86.86</v>
      </c>
      <c r="AD60" s="2">
        <f t="shared" si="0"/>
        <v>2.4200000000000017</v>
      </c>
      <c r="AE60" s="138">
        <f t="shared" si="1"/>
        <v>2.1401693320790116E-2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"/>
        <v>80.765999999999991</v>
      </c>
      <c r="W61" s="133">
        <v>42696</v>
      </c>
      <c r="X61" s="10">
        <v>88</v>
      </c>
      <c r="Y61" s="10">
        <v>88</v>
      </c>
      <c r="Z61" s="10">
        <v>83.42</v>
      </c>
      <c r="AA61" s="10">
        <v>85.04</v>
      </c>
      <c r="AB61" s="95">
        <v>4187700</v>
      </c>
      <c r="AC61" s="10">
        <v>85.04</v>
      </c>
      <c r="AD61" s="2">
        <f t="shared" si="0"/>
        <v>4.5799999999999983</v>
      </c>
      <c r="AE61" s="138">
        <f t="shared" si="1"/>
        <v>-4.663677130044841E-2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42695</v>
      </c>
      <c r="X62" s="10">
        <v>89.05</v>
      </c>
      <c r="Y62" s="10">
        <v>90.11</v>
      </c>
      <c r="Z62" s="10">
        <v>88.78</v>
      </c>
      <c r="AA62" s="10">
        <v>89.2</v>
      </c>
      <c r="AB62" s="95">
        <v>1452300</v>
      </c>
      <c r="AC62" s="10">
        <v>89.2</v>
      </c>
      <c r="AD62" s="2">
        <f t="shared" si="0"/>
        <v>1.3299999999999983</v>
      </c>
      <c r="AE62" s="138">
        <f t="shared" si="1"/>
        <v>1.9094687184095793E-3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42692</v>
      </c>
      <c r="X63" s="10">
        <v>90.81</v>
      </c>
      <c r="Y63" s="10">
        <v>90.99</v>
      </c>
      <c r="Z63" s="10">
        <v>88.81</v>
      </c>
      <c r="AA63" s="10">
        <v>89.03</v>
      </c>
      <c r="AB63" s="95">
        <v>1714800</v>
      </c>
      <c r="AC63" s="10">
        <v>89.03</v>
      </c>
      <c r="AD63" s="2">
        <f t="shared" si="0"/>
        <v>2.1799999999999926</v>
      </c>
      <c r="AE63" s="138">
        <f t="shared" si="1"/>
        <v>-1.8628747795414458E-2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42691</v>
      </c>
      <c r="X64" s="10">
        <v>89.38</v>
      </c>
      <c r="Y64" s="10">
        <v>90.83</v>
      </c>
      <c r="Z64" s="10">
        <v>89.01</v>
      </c>
      <c r="AA64" s="10">
        <v>90.72</v>
      </c>
      <c r="AB64" s="95">
        <v>1780500</v>
      </c>
      <c r="AC64" s="10">
        <v>90.72</v>
      </c>
      <c r="AD64" s="2">
        <f t="shared" si="0"/>
        <v>1.8199999999999932</v>
      </c>
      <c r="AE64" s="138">
        <f t="shared" si="1"/>
        <v>1.7839111410299591E-2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42690</v>
      </c>
      <c r="X65" s="10">
        <v>88.85</v>
      </c>
      <c r="Y65" s="10">
        <v>89.72</v>
      </c>
      <c r="Z65" s="10">
        <v>88.18</v>
      </c>
      <c r="AA65" s="10">
        <v>89.13</v>
      </c>
      <c r="AB65" s="95">
        <v>1301400</v>
      </c>
      <c r="AC65" s="10">
        <v>89.13</v>
      </c>
      <c r="AD65" s="2">
        <f t="shared" si="0"/>
        <v>1.539999999999992</v>
      </c>
      <c r="AE65" s="138">
        <f t="shared" si="1"/>
        <v>2.4744123270723506E-3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42689</v>
      </c>
      <c r="X66" s="10">
        <v>87.55</v>
      </c>
      <c r="Y66" s="10">
        <v>89.63</v>
      </c>
      <c r="Z66" s="10">
        <v>87.01</v>
      </c>
      <c r="AA66" s="10">
        <v>88.91</v>
      </c>
      <c r="AB66" s="95">
        <v>2252800</v>
      </c>
      <c r="AC66" s="10">
        <v>88.91</v>
      </c>
      <c r="AD66" s="2">
        <f t="shared" si="0"/>
        <v>2.6199999999999903</v>
      </c>
      <c r="AE66" s="138">
        <f t="shared" si="1"/>
        <v>2.6792932209261933E-2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42688</v>
      </c>
      <c r="X67" s="10">
        <v>90.72</v>
      </c>
      <c r="Y67" s="10">
        <v>91.25</v>
      </c>
      <c r="Z67" s="10">
        <v>86.54</v>
      </c>
      <c r="AA67" s="10">
        <v>86.59</v>
      </c>
      <c r="AB67" s="95">
        <v>4298500</v>
      </c>
      <c r="AC67" s="10">
        <v>86.59</v>
      </c>
      <c r="AD67" s="2">
        <f>Y67-Z67</f>
        <v>4.7099999999999937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329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197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9" priority="13">
      <formula>F33&gt;0</formula>
    </cfRule>
    <cfRule type="expression" dxfId="658" priority="14">
      <formula>F33&lt;0</formula>
    </cfRule>
  </conditionalFormatting>
  <conditionalFormatting sqref="Q7">
    <cfRule type="expression" dxfId="657" priority="11">
      <formula>Q7&gt;0</formula>
    </cfRule>
    <cfRule type="expression" dxfId="656" priority="12">
      <formula>Q7&lt;0</formula>
    </cfRule>
  </conditionalFormatting>
  <conditionalFormatting sqref="Q8">
    <cfRule type="expression" dxfId="655" priority="9">
      <formula>Q8&gt;0</formula>
    </cfRule>
    <cfRule type="expression" dxfId="654" priority="10">
      <formula>Q8&lt;0</formula>
    </cfRule>
  </conditionalFormatting>
  <conditionalFormatting sqref="F25:F29 F31:F32">
    <cfRule type="expression" dxfId="653" priority="7">
      <formula>F25&gt;0</formula>
    </cfRule>
    <cfRule type="expression" dxfId="652" priority="8">
      <formula>F25&lt;0</formula>
    </cfRule>
  </conditionalFormatting>
  <conditionalFormatting sqref="H25:H29 H31:H32">
    <cfRule type="expression" dxfId="651" priority="5">
      <formula>H25&gt;0</formula>
    </cfRule>
    <cfRule type="expression" dxfId="650" priority="6">
      <formula>H25&lt;0</formula>
    </cfRule>
  </conditionalFormatting>
  <conditionalFormatting sqref="F30">
    <cfRule type="expression" dxfId="649" priority="3">
      <formula>F30&gt;0</formula>
    </cfRule>
    <cfRule type="expression" dxfId="648" priority="4">
      <formula>F30&lt;0</formula>
    </cfRule>
  </conditionalFormatting>
  <conditionalFormatting sqref="H30">
    <cfRule type="expression" dxfId="647" priority="1">
      <formula>H30&gt;0</formula>
    </cfRule>
    <cfRule type="expression" dxfId="646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42783</v>
      </c>
      <c r="X2" s="142">
        <v>56.12</v>
      </c>
      <c r="Y2" s="142">
        <v>56.8</v>
      </c>
      <c r="Z2" s="10">
        <v>55.86</v>
      </c>
      <c r="AA2" s="10">
        <v>56.75</v>
      </c>
      <c r="AB2" s="95">
        <v>12328100</v>
      </c>
      <c r="AC2" s="10">
        <v>56.75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42782</v>
      </c>
      <c r="X3" s="10">
        <v>56.88</v>
      </c>
      <c r="Y3" s="10">
        <v>56.92</v>
      </c>
      <c r="Z3" s="10">
        <v>56.1</v>
      </c>
      <c r="AA3" s="10">
        <v>56.29</v>
      </c>
      <c r="AB3" s="95">
        <v>8370500</v>
      </c>
      <c r="AC3" s="10">
        <v>56.29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56.75</v>
      </c>
      <c r="R4" s="502">
        <v>8.2000000000000007E-3</v>
      </c>
      <c r="T4" s="1"/>
      <c r="W4" s="133">
        <v>42781</v>
      </c>
      <c r="X4" s="10">
        <v>56.29</v>
      </c>
      <c r="Y4" s="10">
        <v>56.76</v>
      </c>
      <c r="Z4" s="10">
        <v>56.21</v>
      </c>
      <c r="AA4" s="10">
        <v>56.64</v>
      </c>
      <c r="AB4" s="95">
        <v>6580000</v>
      </c>
      <c r="AC4" s="10">
        <v>56.64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1135</v>
      </c>
      <c r="W5" s="133">
        <v>42780</v>
      </c>
      <c r="X5" s="10">
        <v>55.92</v>
      </c>
      <c r="Y5" s="10">
        <v>56.69</v>
      </c>
      <c r="Z5" s="10">
        <v>55.83</v>
      </c>
      <c r="AA5" s="10">
        <v>56.45</v>
      </c>
      <c r="AB5" s="95">
        <v>8859900</v>
      </c>
      <c r="AC5" s="10">
        <v>56.45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42779</v>
      </c>
      <c r="X6" s="10">
        <v>56.17</v>
      </c>
      <c r="Y6" s="10">
        <v>56.34</v>
      </c>
      <c r="Z6" s="10">
        <v>55.75</v>
      </c>
      <c r="AA6" s="10">
        <v>56.09</v>
      </c>
      <c r="AB6" s="95">
        <v>7405500</v>
      </c>
      <c r="AC6" s="10">
        <v>56.09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478.80000000000132</v>
      </c>
      <c r="R7" s="30">
        <v>42797</v>
      </c>
      <c r="W7" s="133">
        <v>42776</v>
      </c>
      <c r="X7" s="10">
        <v>55.63</v>
      </c>
      <c r="Y7" s="10">
        <v>56.47</v>
      </c>
      <c r="Z7" s="10">
        <v>55.63</v>
      </c>
      <c r="AA7" s="10">
        <v>56.22</v>
      </c>
      <c r="AB7" s="95">
        <v>14967700</v>
      </c>
      <c r="AC7" s="10">
        <v>56.22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124.58000000000015</v>
      </c>
      <c r="W8" s="133">
        <v>42775</v>
      </c>
      <c r="X8" s="10">
        <v>53.88</v>
      </c>
      <c r="Y8" s="10">
        <v>55.7</v>
      </c>
      <c r="Z8" s="10">
        <v>53.88</v>
      </c>
      <c r="AA8" s="10">
        <v>55.31</v>
      </c>
      <c r="AB8" s="95">
        <v>14343900</v>
      </c>
      <c r="AC8" s="10">
        <v>55.31</v>
      </c>
      <c r="AE8" s="138"/>
      <c r="AL8" s="234"/>
      <c r="AO8" s="234"/>
      <c r="AP8" s="234"/>
    </row>
    <row r="9" spans="1:42" x14ac:dyDescent="0.25">
      <c r="H9" s="72"/>
      <c r="O9" s="11" t="s">
        <v>213</v>
      </c>
      <c r="Q9" s="138">
        <f>IF(Q2=0, 0, Q8/Q6)</f>
        <v>0.12329526335583239</v>
      </c>
      <c r="W9" s="133">
        <v>42774</v>
      </c>
      <c r="X9" s="10">
        <v>52.74</v>
      </c>
      <c r="Y9" s="10">
        <v>53.94</v>
      </c>
      <c r="Z9" s="10">
        <v>52.7</v>
      </c>
      <c r="AA9" s="10">
        <v>53.88</v>
      </c>
      <c r="AB9" s="95">
        <v>9204200</v>
      </c>
      <c r="AC9" s="10">
        <v>53.88</v>
      </c>
      <c r="AE9" s="138"/>
    </row>
    <row r="10" spans="1:42" x14ac:dyDescent="0.25">
      <c r="H10" s="72"/>
      <c r="O10" s="11" t="s">
        <v>212</v>
      </c>
      <c r="P10" s="34"/>
      <c r="Q10" s="2">
        <f>M63 + M84</f>
        <v>354.22000000000116</v>
      </c>
      <c r="T10" s="11"/>
      <c r="W10" s="133">
        <v>42773</v>
      </c>
      <c r="X10" s="10">
        <v>53.07</v>
      </c>
      <c r="Y10" s="10">
        <v>53.28</v>
      </c>
      <c r="Z10" s="10">
        <v>52.67</v>
      </c>
      <c r="AA10" s="10">
        <v>52.81</v>
      </c>
      <c r="AB10" s="95">
        <v>6432200</v>
      </c>
      <c r="AC10" s="10">
        <v>52.81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1.2699999999999999E-2</v>
      </c>
      <c r="T11" s="1"/>
      <c r="W11" s="133">
        <v>42772</v>
      </c>
      <c r="X11" s="10">
        <v>52.09</v>
      </c>
      <c r="Y11" s="10">
        <v>52.8</v>
      </c>
      <c r="Z11" s="10">
        <v>52.05</v>
      </c>
      <c r="AA11" s="10">
        <v>52.8</v>
      </c>
      <c r="AB11" s="95">
        <v>7297500</v>
      </c>
      <c r="AC11" s="10">
        <v>52.8</v>
      </c>
      <c r="AE11" s="138"/>
    </row>
    <row r="12" spans="1:42" x14ac:dyDescent="0.25">
      <c r="H12" s="72"/>
      <c r="W12" s="133">
        <v>42769</v>
      </c>
      <c r="X12" s="10">
        <v>52.62</v>
      </c>
      <c r="Y12" s="10">
        <v>52.81</v>
      </c>
      <c r="Z12" s="10">
        <v>52.25</v>
      </c>
      <c r="AA12" s="10">
        <v>52.36</v>
      </c>
      <c r="AB12" s="95">
        <v>8781500</v>
      </c>
      <c r="AC12" s="10">
        <v>52.36</v>
      </c>
      <c r="AE12" s="138"/>
      <c r="AL12" s="234"/>
      <c r="AO12" s="234"/>
    </row>
    <row r="13" spans="1:42" x14ac:dyDescent="0.25">
      <c r="H13" s="72"/>
      <c r="T13" s="1"/>
      <c r="W13" s="133">
        <v>42768</v>
      </c>
      <c r="X13" s="10">
        <v>53</v>
      </c>
      <c r="Y13" s="10">
        <v>53.01</v>
      </c>
      <c r="Z13" s="10">
        <v>52.48</v>
      </c>
      <c r="AA13" s="10">
        <v>52.8</v>
      </c>
      <c r="AB13" s="95">
        <v>7832000</v>
      </c>
      <c r="AC13" s="10">
        <v>52.8</v>
      </c>
      <c r="AE13" s="138"/>
    </row>
    <row r="14" spans="1:42" x14ac:dyDescent="0.25">
      <c r="H14" s="72"/>
      <c r="W14" s="133">
        <v>42767</v>
      </c>
      <c r="X14" s="10">
        <v>52.98</v>
      </c>
      <c r="Y14" s="10">
        <v>53.26</v>
      </c>
      <c r="Z14" s="10">
        <v>52.61</v>
      </c>
      <c r="AA14" s="10">
        <v>53.02</v>
      </c>
      <c r="AB14" s="95">
        <v>8805800</v>
      </c>
      <c r="AC14" s="10">
        <v>53.02</v>
      </c>
      <c r="AE14" s="138"/>
      <c r="AL14" s="234"/>
      <c r="AO14" s="234"/>
      <c r="AP14" s="234"/>
    </row>
    <row r="15" spans="1:42" x14ac:dyDescent="0.25">
      <c r="H15" s="72"/>
      <c r="W15" s="133">
        <v>42766</v>
      </c>
      <c r="X15" s="10">
        <v>51.68</v>
      </c>
      <c r="Y15" s="10">
        <v>52.9</v>
      </c>
      <c r="Z15" s="10">
        <v>51.63</v>
      </c>
      <c r="AA15" s="10">
        <v>52.9</v>
      </c>
      <c r="AB15" s="95">
        <v>12247600</v>
      </c>
      <c r="AC15" s="10">
        <v>52.9</v>
      </c>
      <c r="AE15" s="138"/>
    </row>
    <row r="16" spans="1:42" x14ac:dyDescent="0.25">
      <c r="H16" s="72"/>
      <c r="O16" s="2"/>
      <c r="P16" s="2"/>
      <c r="Q16" s="2"/>
      <c r="T16" s="69"/>
      <c r="W16" s="133">
        <v>42765</v>
      </c>
      <c r="X16" s="10">
        <v>52.78</v>
      </c>
      <c r="Y16" s="10">
        <v>53.22</v>
      </c>
      <c r="Z16" s="10">
        <v>52.41</v>
      </c>
      <c r="AA16" s="10">
        <v>53.08</v>
      </c>
      <c r="AB16" s="95">
        <v>9742800</v>
      </c>
      <c r="AC16" s="10">
        <v>53.08</v>
      </c>
      <c r="AE16" s="138"/>
    </row>
    <row r="17" spans="1:41" x14ac:dyDescent="0.25">
      <c r="H17" s="72"/>
      <c r="O17" s="2"/>
      <c r="P17" s="2"/>
      <c r="Q17" s="2"/>
      <c r="W17" s="133">
        <v>42762</v>
      </c>
      <c r="X17" s="10">
        <v>53.68</v>
      </c>
      <c r="Y17" s="10">
        <v>54.08</v>
      </c>
      <c r="Z17" s="10">
        <v>53.03</v>
      </c>
      <c r="AA17" s="10">
        <v>53.19</v>
      </c>
      <c r="AB17" s="95">
        <v>7275300</v>
      </c>
      <c r="AC17" s="10">
        <v>53.19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3">
        <v>42761</v>
      </c>
      <c r="X18" s="10">
        <v>54.11</v>
      </c>
      <c r="Y18" s="10">
        <v>54.12</v>
      </c>
      <c r="Z18" s="10">
        <v>53.36</v>
      </c>
      <c r="AA18" s="10">
        <v>53.65</v>
      </c>
      <c r="AB18" s="95">
        <v>6199100</v>
      </c>
      <c r="AC18" s="10">
        <v>53.65</v>
      </c>
      <c r="AE18" s="138"/>
      <c r="AL18" s="234"/>
      <c r="AO18" s="234"/>
    </row>
    <row r="19" spans="1:41" ht="15.75" thickBot="1" x14ac:dyDescent="0.3">
      <c r="A19" s="355" t="s">
        <v>197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42760</v>
      </c>
      <c r="X19" s="10">
        <v>53.73</v>
      </c>
      <c r="Y19" s="10">
        <v>54.12</v>
      </c>
      <c r="Z19" s="10">
        <v>53.69</v>
      </c>
      <c r="AA19" s="10">
        <v>53.86</v>
      </c>
      <c r="AB19" s="95">
        <v>6591600</v>
      </c>
      <c r="AC19" s="10">
        <v>53.86</v>
      </c>
      <c r="AE19" s="138"/>
    </row>
    <row r="20" spans="1:41" x14ac:dyDescent="0.25">
      <c r="O20" s="2"/>
      <c r="P20" s="2"/>
      <c r="Q20" s="2"/>
      <c r="W20" s="133">
        <v>42759</v>
      </c>
      <c r="X20" s="10">
        <v>53.02</v>
      </c>
      <c r="Y20" s="10">
        <v>53.57</v>
      </c>
      <c r="Z20" s="10">
        <v>52.99</v>
      </c>
      <c r="AA20" s="10">
        <v>53.45</v>
      </c>
      <c r="AB20" s="95">
        <v>6255100</v>
      </c>
      <c r="AC20" s="10">
        <v>53.45</v>
      </c>
      <c r="AE20" s="138"/>
    </row>
    <row r="21" spans="1:41" x14ac:dyDescent="0.25">
      <c r="O21" s="2"/>
      <c r="P21" s="2"/>
      <c r="Q21" s="2"/>
      <c r="W21" s="133">
        <v>42758</v>
      </c>
      <c r="X21" s="10">
        <v>53.02</v>
      </c>
      <c r="Y21" s="10">
        <v>53.26</v>
      </c>
      <c r="Z21" s="10">
        <v>52.72</v>
      </c>
      <c r="AA21" s="10">
        <v>53.24</v>
      </c>
      <c r="AB21" s="95">
        <v>6665500</v>
      </c>
      <c r="AC21" s="10">
        <v>53.24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42755</v>
      </c>
      <c r="X22" s="10">
        <v>53.22</v>
      </c>
      <c r="Y22" s="10">
        <v>53.35</v>
      </c>
      <c r="Z22" s="10">
        <v>52.9</v>
      </c>
      <c r="AA22" s="10">
        <v>53.2</v>
      </c>
      <c r="AB22" s="95">
        <v>7697000</v>
      </c>
      <c r="AC22" s="10">
        <v>53.2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0">-C23*(D23-E23)</f>
        <v>77.999999999999758</v>
      </c>
      <c r="G23" s="537">
        <f t="shared" ref="G23:G31" si="1">IF(C23=0, 0,D23*C23)</f>
        <v>2849.5</v>
      </c>
      <c r="H23" s="538">
        <f t="shared" ref="H23:H31" si="2">IF(C23=0, D23, (E23-D23)/D23)</f>
        <v>2.7373223372521408E-2</v>
      </c>
      <c r="I23" s="537"/>
      <c r="O23" s="2"/>
      <c r="P23" s="2"/>
      <c r="Q23" s="2"/>
      <c r="W23" s="133">
        <v>42754</v>
      </c>
      <c r="X23" s="10">
        <v>53.84</v>
      </c>
      <c r="Y23" s="10">
        <v>53.94</v>
      </c>
      <c r="Z23" s="10">
        <v>52.89</v>
      </c>
      <c r="AA23" s="10">
        <v>52.93</v>
      </c>
      <c r="AB23" s="95">
        <v>8239700</v>
      </c>
      <c r="AC23" s="10">
        <v>52.93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0"/>
        <v>121.99999999999989</v>
      </c>
      <c r="G24" s="537">
        <f t="shared" si="1"/>
        <v>2849.5</v>
      </c>
      <c r="H24" s="538">
        <f t="shared" si="2"/>
        <v>4.281452886471307E-2</v>
      </c>
      <c r="I24" s="537"/>
      <c r="O24" s="2"/>
      <c r="P24" s="2"/>
      <c r="Q24" s="2"/>
      <c r="W24" s="133">
        <v>42753</v>
      </c>
      <c r="X24" s="10">
        <v>53.86</v>
      </c>
      <c r="Y24" s="10">
        <v>53.89</v>
      </c>
      <c r="Z24" s="10">
        <v>52.86</v>
      </c>
      <c r="AA24" s="10">
        <v>53.27</v>
      </c>
      <c r="AB24" s="95">
        <v>6717400</v>
      </c>
      <c r="AC24" s="10">
        <v>53.27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0"/>
        <v>50</v>
      </c>
      <c r="G25" s="537">
        <f t="shared" si="1"/>
        <v>2849.5</v>
      </c>
      <c r="H25" s="538">
        <f t="shared" si="2"/>
        <v>1.754693805930865E-2</v>
      </c>
      <c r="I25" s="537"/>
      <c r="O25" s="2"/>
      <c r="P25" s="2"/>
      <c r="Q25" s="2"/>
      <c r="W25" s="133">
        <v>42752</v>
      </c>
      <c r="X25" s="10">
        <v>53.4</v>
      </c>
      <c r="Y25" s="10">
        <v>53.95</v>
      </c>
      <c r="Z25" s="10">
        <v>53.01</v>
      </c>
      <c r="AA25" s="10">
        <v>53.65</v>
      </c>
      <c r="AB25" s="95">
        <v>9885000</v>
      </c>
      <c r="AC25" s="10">
        <v>53.65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0"/>
        <v>-43.500000000000227</v>
      </c>
      <c r="G26" s="537">
        <f t="shared" si="1"/>
        <v>2849.5</v>
      </c>
      <c r="H26" s="538">
        <f t="shared" si="2"/>
        <v>-1.5265836111598605E-2</v>
      </c>
      <c r="I26" s="537"/>
      <c r="O26" s="2"/>
      <c r="P26" s="2"/>
      <c r="Q26" s="2"/>
      <c r="W26" s="133">
        <v>42748</v>
      </c>
      <c r="X26" s="10">
        <v>52.59</v>
      </c>
      <c r="Y26" s="10">
        <v>52.93</v>
      </c>
      <c r="Z26" s="10">
        <v>52.23</v>
      </c>
      <c r="AA26" s="10">
        <v>52.92</v>
      </c>
      <c r="AB26" s="95">
        <v>6657000</v>
      </c>
      <c r="AC26" s="10">
        <v>52.92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0"/>
        <v>-220.19999999999925</v>
      </c>
      <c r="G27" s="537">
        <f t="shared" si="1"/>
        <v>6634.2</v>
      </c>
      <c r="H27" s="538">
        <f t="shared" si="2"/>
        <v>-3.3191643302884939E-2</v>
      </c>
      <c r="I27" s="537"/>
      <c r="O27" s="2"/>
      <c r="P27" s="2"/>
      <c r="Q27" s="2"/>
      <c r="W27" s="133">
        <v>42747</v>
      </c>
      <c r="X27" s="10">
        <v>52.51</v>
      </c>
      <c r="Y27" s="10">
        <v>52.69</v>
      </c>
      <c r="Z27" s="10">
        <v>52.16</v>
      </c>
      <c r="AA27" s="10">
        <v>52.4</v>
      </c>
      <c r="AB27" s="95">
        <v>7254100</v>
      </c>
      <c r="AC27" s="10">
        <v>52.4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0"/>
        <v>-41.399999999999864</v>
      </c>
      <c r="G28" s="537">
        <f t="shared" si="1"/>
        <v>6634.2</v>
      </c>
      <c r="H28" s="538">
        <f t="shared" si="2"/>
        <v>-6.2403907027222373E-3</v>
      </c>
      <c r="I28" s="537"/>
      <c r="O28" s="2"/>
      <c r="P28" s="2"/>
      <c r="Q28" s="2"/>
      <c r="W28" s="133">
        <v>42746</v>
      </c>
      <c r="X28" s="10">
        <v>53.12</v>
      </c>
      <c r="Y28" s="10">
        <v>53.29</v>
      </c>
      <c r="Z28" s="10">
        <v>52.67</v>
      </c>
      <c r="AA28" s="10">
        <v>52.69</v>
      </c>
      <c r="AB28" s="95">
        <v>8096300</v>
      </c>
      <c r="AC28" s="10">
        <v>52.69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0"/>
        <v>-217.79999999999973</v>
      </c>
      <c r="G29" s="537">
        <f t="shared" si="1"/>
        <v>6634.2</v>
      </c>
      <c r="H29" s="538">
        <f t="shared" si="2"/>
        <v>-3.2829881523017052E-2</v>
      </c>
      <c r="I29" s="537"/>
      <c r="W29" s="133">
        <v>42745</v>
      </c>
      <c r="X29" s="10">
        <v>53.55</v>
      </c>
      <c r="Y29" s="10">
        <v>53.73</v>
      </c>
      <c r="Z29" s="10">
        <v>53.11</v>
      </c>
      <c r="AA29" s="10">
        <v>53.11</v>
      </c>
      <c r="AB29" s="95">
        <v>7992600</v>
      </c>
      <c r="AC29" s="10">
        <v>53.11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0"/>
        <v>-61.799999999999216</v>
      </c>
      <c r="G30" s="537">
        <f t="shared" si="1"/>
        <v>6634.2</v>
      </c>
      <c r="H30" s="538">
        <f t="shared" si="2"/>
        <v>-9.3153658315997742E-3</v>
      </c>
      <c r="I30" s="537"/>
      <c r="W30" s="133">
        <v>42744</v>
      </c>
      <c r="X30" s="10">
        <v>53.96</v>
      </c>
      <c r="Y30" s="10">
        <v>53.99</v>
      </c>
      <c r="Z30" s="10">
        <v>53.22</v>
      </c>
      <c r="AA30" s="10">
        <v>53.38</v>
      </c>
      <c r="AB30" s="95">
        <v>8724800</v>
      </c>
      <c r="AC30" s="10">
        <v>53.38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0"/>
        <v>-317.09999999999957</v>
      </c>
      <c r="G31" s="537">
        <f t="shared" si="1"/>
        <v>8205.6</v>
      </c>
      <c r="H31" s="538">
        <f t="shared" si="2"/>
        <v>-3.8644340450424051E-2</v>
      </c>
      <c r="I31" s="537"/>
      <c r="W31" s="133">
        <v>42741</v>
      </c>
      <c r="X31" s="10">
        <v>53.09</v>
      </c>
      <c r="Y31" s="10">
        <v>54.09</v>
      </c>
      <c r="Z31" s="10">
        <v>52.98</v>
      </c>
      <c r="AA31" s="10">
        <v>53.91</v>
      </c>
      <c r="AB31" s="95">
        <v>12411900</v>
      </c>
      <c r="AC31" s="10">
        <v>53.91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:F42" si="3">-C32*(D32-E32)</f>
        <v>-242.09999999999957</v>
      </c>
      <c r="G32" s="537">
        <f t="shared" ref="G32:G42" si="4">IF(C32=0, 0,D32*C32)</f>
        <v>8205.6</v>
      </c>
      <c r="H32" s="538">
        <f t="shared" ref="H32:H42" si="5">IF(C32=0, D32, (E32-D32)/D32)</f>
        <v>-2.9504241006142094E-2</v>
      </c>
      <c r="I32" s="537" t="s">
        <v>233</v>
      </c>
      <c r="W32" s="133">
        <v>42740</v>
      </c>
      <c r="X32" s="10">
        <v>52.92</v>
      </c>
      <c r="Y32" s="10">
        <v>53.1</v>
      </c>
      <c r="Z32" s="10">
        <v>52.44</v>
      </c>
      <c r="AA32" s="10">
        <v>53.06</v>
      </c>
      <c r="AB32" s="95">
        <v>8631200</v>
      </c>
      <c r="AC32" s="10">
        <v>53.06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si="3"/>
        <v>47.890000000000299</v>
      </c>
      <c r="G33" s="537">
        <f t="shared" si="4"/>
        <v>5465.11</v>
      </c>
      <c r="H33" s="538">
        <f t="shared" si="5"/>
        <v>8.7628611317979513E-3</v>
      </c>
      <c r="I33" s="537" t="s">
        <v>234</v>
      </c>
      <c r="W33" s="133">
        <v>42739</v>
      </c>
      <c r="X33" s="10">
        <v>52.23</v>
      </c>
      <c r="Y33" s="10">
        <v>53.35</v>
      </c>
      <c r="Z33" s="10">
        <v>52.09</v>
      </c>
      <c r="AA33" s="10">
        <v>53.07</v>
      </c>
      <c r="AB33" s="95">
        <v>13542000</v>
      </c>
      <c r="AC33" s="10">
        <v>53.07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3"/>
        <v>95.889999999999986</v>
      </c>
      <c r="G34" s="537">
        <f t="shared" si="4"/>
        <v>5465.11</v>
      </c>
      <c r="H34" s="538">
        <f t="shared" si="5"/>
        <v>1.7545849946295679E-2</v>
      </c>
      <c r="I34" s="537"/>
      <c r="W34" s="133">
        <v>42738</v>
      </c>
      <c r="X34" s="10">
        <v>51.99</v>
      </c>
      <c r="Y34" s="10">
        <v>52.5</v>
      </c>
      <c r="Z34" s="10">
        <v>51.77</v>
      </c>
      <c r="AA34" s="10">
        <v>51.98</v>
      </c>
      <c r="AB34" s="95">
        <v>13228600</v>
      </c>
      <c r="AC34" s="10">
        <v>51.98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3"/>
        <v>66.090000000000515</v>
      </c>
      <c r="G35" s="537">
        <f t="shared" si="4"/>
        <v>5453.91</v>
      </c>
      <c r="H35" s="538">
        <f t="shared" si="5"/>
        <v>1.2117911736717422E-2</v>
      </c>
      <c r="I35" s="537" t="s">
        <v>188</v>
      </c>
      <c r="W35" s="133">
        <v>42734</v>
      </c>
      <c r="X35" s="10">
        <v>51.1</v>
      </c>
      <c r="Y35" s="10">
        <v>51.33</v>
      </c>
      <c r="Z35" s="10">
        <v>50.7</v>
      </c>
      <c r="AA35" s="10">
        <v>50.83</v>
      </c>
      <c r="AB35" s="95">
        <v>7345200</v>
      </c>
      <c r="AC35" s="10">
        <v>50.83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si="3"/>
        <v>229.09000000000006</v>
      </c>
      <c r="G36" s="537">
        <f t="shared" si="4"/>
        <v>5453.91</v>
      </c>
      <c r="H36" s="538">
        <f t="shared" si="5"/>
        <v>4.2004726884015332E-2</v>
      </c>
      <c r="I36" s="537"/>
      <c r="W36" s="133">
        <v>42733</v>
      </c>
      <c r="X36" s="10">
        <v>51</v>
      </c>
      <c r="Y36" s="10">
        <v>51.24</v>
      </c>
      <c r="Z36" s="10">
        <v>50.88</v>
      </c>
      <c r="AA36" s="10">
        <v>51.06</v>
      </c>
      <c r="AB36" s="95">
        <v>4659600</v>
      </c>
      <c r="AC36" s="10">
        <v>51.06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3"/>
        <v>332.40000000000015</v>
      </c>
      <c r="G37" s="537">
        <f t="shared" si="4"/>
        <v>1409.3999999999999</v>
      </c>
      <c r="H37" s="538">
        <f t="shared" si="5"/>
        <v>0.23584504044274171</v>
      </c>
      <c r="I37" s="537"/>
      <c r="W37" s="133">
        <v>42732</v>
      </c>
      <c r="X37" s="10">
        <v>51.31</v>
      </c>
      <c r="Y37" s="10">
        <v>51.5</v>
      </c>
      <c r="Z37" s="10">
        <v>50.87</v>
      </c>
      <c r="AA37" s="10">
        <v>51.02</v>
      </c>
      <c r="AB37" s="95">
        <v>6255600</v>
      </c>
      <c r="AC37" s="10">
        <v>51.02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si="3"/>
        <v>323.40000000000003</v>
      </c>
      <c r="G38" s="537">
        <f t="shared" si="4"/>
        <v>1409.3999999999999</v>
      </c>
      <c r="H38" s="538">
        <f t="shared" si="5"/>
        <v>0.22945934440187318</v>
      </c>
      <c r="I38" s="537"/>
      <c r="W38" s="133">
        <v>42731</v>
      </c>
      <c r="X38" s="10">
        <v>51.8</v>
      </c>
      <c r="Y38" s="10">
        <v>52.25</v>
      </c>
      <c r="Z38" s="10">
        <v>51.2</v>
      </c>
      <c r="AA38" s="10">
        <v>51.29</v>
      </c>
      <c r="AB38" s="95">
        <v>8089700</v>
      </c>
      <c r="AC38" s="10">
        <v>51.29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si="3"/>
        <v>323.40000000000003</v>
      </c>
      <c r="G39" s="537">
        <f t="shared" si="4"/>
        <v>1409.3999999999999</v>
      </c>
      <c r="H39" s="538">
        <f t="shared" si="5"/>
        <v>0.22945934440187318</v>
      </c>
      <c r="I39" s="537"/>
      <c r="W39" s="133">
        <v>42727</v>
      </c>
      <c r="X39" s="10">
        <v>51.99</v>
      </c>
      <c r="Y39" s="10">
        <v>52.35</v>
      </c>
      <c r="Z39" s="10">
        <v>51.67</v>
      </c>
      <c r="AA39" s="10">
        <v>51.91</v>
      </c>
      <c r="AB39" s="95">
        <v>9335800</v>
      </c>
      <c r="AC39" s="10">
        <v>51.91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si="3"/>
        <v>300.30000000000018</v>
      </c>
      <c r="G40" s="537">
        <f t="shared" si="4"/>
        <v>1409.3999999999999</v>
      </c>
      <c r="H40" s="538">
        <f t="shared" si="5"/>
        <v>0.21306939123031091</v>
      </c>
      <c r="I40" s="537"/>
      <c r="W40" s="133">
        <v>42726</v>
      </c>
      <c r="X40" s="10">
        <v>52.8</v>
      </c>
      <c r="Y40" s="10">
        <v>53</v>
      </c>
      <c r="Z40" s="10">
        <v>52.03</v>
      </c>
      <c r="AA40" s="10">
        <v>52.14</v>
      </c>
      <c r="AB40" s="95">
        <v>11791500</v>
      </c>
      <c r="AC40" s="10">
        <v>52.14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si="3"/>
        <v>281.70000000000005</v>
      </c>
      <c r="G41" s="537">
        <f t="shared" si="4"/>
        <v>1409.3999999999999</v>
      </c>
      <c r="H41" s="538">
        <f t="shared" si="5"/>
        <v>0.19987228607918264</v>
      </c>
      <c r="I41" s="537"/>
      <c r="W41" s="133">
        <v>42725</v>
      </c>
      <c r="X41" s="10">
        <v>52.9</v>
      </c>
      <c r="Y41" s="10">
        <v>53.35</v>
      </c>
      <c r="Z41" s="10">
        <v>51.55</v>
      </c>
      <c r="AA41" s="10">
        <v>52.3</v>
      </c>
      <c r="AB41" s="95">
        <v>23192700</v>
      </c>
      <c r="AC41" s="10">
        <v>52.3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si="3"/>
        <v>255.60000000000008</v>
      </c>
      <c r="G42" s="537">
        <f t="shared" si="4"/>
        <v>1409.3999999999999</v>
      </c>
      <c r="H42" s="538">
        <f t="shared" si="5"/>
        <v>0.18135376756066418</v>
      </c>
      <c r="I42" s="537"/>
      <c r="T42" s="91" t="s">
        <v>113</v>
      </c>
      <c r="W42" s="133">
        <v>42724</v>
      </c>
      <c r="X42" s="10">
        <v>51.06</v>
      </c>
      <c r="Y42" s="10">
        <v>51.99</v>
      </c>
      <c r="Z42" s="10">
        <v>50.75</v>
      </c>
      <c r="AA42" s="10">
        <v>51.79</v>
      </c>
      <c r="AB42" s="95">
        <v>12709800</v>
      </c>
      <c r="AC42" s="10">
        <v>51.79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56.29</v>
      </c>
      <c r="W43" s="133">
        <v>42723</v>
      </c>
      <c r="X43" s="10">
        <v>50.91</v>
      </c>
      <c r="Y43" s="10">
        <v>51.36</v>
      </c>
      <c r="Z43" s="10">
        <v>50.48</v>
      </c>
      <c r="AA43" s="10">
        <v>50.85</v>
      </c>
      <c r="AB43" s="95">
        <v>9312400</v>
      </c>
      <c r="AC43" s="10">
        <v>50.85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4" t="s">
        <v>78</v>
      </c>
      <c r="P44" s="644"/>
      <c r="T44" s="93" t="s">
        <v>99</v>
      </c>
      <c r="U44" s="130">
        <v>56.12</v>
      </c>
      <c r="W44" s="133">
        <v>42720</v>
      </c>
      <c r="X44" s="10">
        <v>51.6</v>
      </c>
      <c r="Y44" s="10">
        <v>51.64</v>
      </c>
      <c r="Z44" s="10">
        <v>50.67</v>
      </c>
      <c r="AA44" s="10">
        <v>50.92</v>
      </c>
      <c r="AB44" s="95">
        <v>12847200</v>
      </c>
      <c r="AC44" s="10">
        <v>50.92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62.425000000000004</v>
      </c>
      <c r="T45" s="93" t="s">
        <v>100</v>
      </c>
      <c r="U45" s="130" t="s">
        <v>129</v>
      </c>
      <c r="W45" s="133">
        <v>42719</v>
      </c>
      <c r="X45" s="10">
        <v>52</v>
      </c>
      <c r="Y45" s="10">
        <v>52.04</v>
      </c>
      <c r="Z45" s="10">
        <v>51.09</v>
      </c>
      <c r="AA45" s="10">
        <v>51.29</v>
      </c>
      <c r="AB45" s="95">
        <v>9544000</v>
      </c>
      <c r="AC45" s="10">
        <v>51.29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:F58" si="6">-C46*(D46-E46)</f>
        <v>106.40000000000015</v>
      </c>
      <c r="G46" s="262">
        <f t="shared" ref="G46:G58" si="7">IF(C46=0, 0,D46*C46)</f>
        <v>2107.1999999999998</v>
      </c>
      <c r="H46" s="274">
        <f t="shared" ref="H46:H58" si="8">IF(C46=0, D46, (E46-D46)/D46)</f>
        <v>5.0493545937737354E-2</v>
      </c>
      <c r="I46" s="262" t="s">
        <v>259</v>
      </c>
      <c r="O46" s="83">
        <v>1.0900000000000001</v>
      </c>
      <c r="P46" s="83">
        <f t="shared" ref="P46:P65" si="9">O46*$Q$4</f>
        <v>61.857500000000002</v>
      </c>
      <c r="T46" s="93" t="s">
        <v>101</v>
      </c>
      <c r="U46" s="130" t="s">
        <v>129</v>
      </c>
      <c r="W46" s="133">
        <v>42718</v>
      </c>
      <c r="X46" s="10">
        <v>52.24</v>
      </c>
      <c r="Y46" s="10">
        <v>52.34</v>
      </c>
      <c r="Z46" s="10">
        <v>51.59</v>
      </c>
      <c r="AA46" s="10">
        <v>51.79</v>
      </c>
      <c r="AB46" s="95">
        <v>7865800</v>
      </c>
      <c r="AC46" s="10">
        <v>51.79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si="6"/>
        <v>22.800000000000011</v>
      </c>
      <c r="G47" s="262">
        <f t="shared" si="7"/>
        <v>2107.1999999999998</v>
      </c>
      <c r="H47" s="274">
        <f t="shared" si="8"/>
        <v>1.0820045558086565E-2</v>
      </c>
      <c r="I47" s="262"/>
      <c r="O47" s="83">
        <v>1.08</v>
      </c>
      <c r="P47" s="83">
        <f t="shared" si="9"/>
        <v>61.290000000000006</v>
      </c>
      <c r="T47" s="93" t="s">
        <v>102</v>
      </c>
      <c r="U47" s="130">
        <v>61.81</v>
      </c>
      <c r="W47" s="133">
        <v>42717</v>
      </c>
      <c r="X47" s="10">
        <v>51.83</v>
      </c>
      <c r="Y47" s="10">
        <v>53.22</v>
      </c>
      <c r="Z47" s="10">
        <v>51.83</v>
      </c>
      <c r="AA47" s="10">
        <v>52.3</v>
      </c>
      <c r="AB47" s="95">
        <v>11321800</v>
      </c>
      <c r="AC47" s="10">
        <v>52.3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si="6"/>
        <v>-65.200000000000102</v>
      </c>
      <c r="G48" s="262">
        <f t="shared" si="7"/>
        <v>2107.1999999999998</v>
      </c>
      <c r="H48" s="274">
        <f t="shared" si="8"/>
        <v>-3.0941533788914247E-2</v>
      </c>
      <c r="I48" s="262"/>
      <c r="O48" s="83">
        <v>1.07</v>
      </c>
      <c r="P48" s="83">
        <f t="shared" si="9"/>
        <v>60.722500000000004</v>
      </c>
      <c r="T48" s="93" t="s">
        <v>103</v>
      </c>
      <c r="U48" s="130">
        <v>0.428651</v>
      </c>
      <c r="W48" s="133">
        <v>42716</v>
      </c>
      <c r="X48" s="10">
        <v>51.5</v>
      </c>
      <c r="Y48" s="10">
        <v>51.9</v>
      </c>
      <c r="Z48" s="10">
        <v>50.94</v>
      </c>
      <c r="AA48" s="10">
        <v>51.54</v>
      </c>
      <c r="AB48" s="95">
        <v>11452800</v>
      </c>
      <c r="AC48" s="10">
        <v>51.54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si="6"/>
        <v>-100</v>
      </c>
      <c r="G49" s="262">
        <f t="shared" si="7"/>
        <v>2107.1999999999998</v>
      </c>
      <c r="H49" s="274">
        <f t="shared" si="8"/>
        <v>-4.7456340167046321E-2</v>
      </c>
      <c r="I49" s="262"/>
      <c r="O49" s="83">
        <v>1.06</v>
      </c>
      <c r="P49" s="83">
        <f t="shared" si="9"/>
        <v>60.155000000000001</v>
      </c>
      <c r="T49" s="93" t="s">
        <v>122</v>
      </c>
      <c r="U49" s="130" t="s">
        <v>354</v>
      </c>
      <c r="W49" s="133">
        <v>42713</v>
      </c>
      <c r="X49" s="10">
        <v>51.76</v>
      </c>
      <c r="Y49" s="10">
        <v>51.97</v>
      </c>
      <c r="Z49" s="10">
        <v>51.5</v>
      </c>
      <c r="AA49" s="10">
        <v>51.72</v>
      </c>
      <c r="AB49" s="95">
        <v>5860000</v>
      </c>
      <c r="AC49" s="10">
        <v>51.72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si="6"/>
        <v>-118.40000000000003</v>
      </c>
      <c r="G50" s="262">
        <f t="shared" si="7"/>
        <v>2107.1999999999998</v>
      </c>
      <c r="H50" s="274">
        <f t="shared" si="8"/>
        <v>-5.6188306757782858E-2</v>
      </c>
      <c r="I50" s="262"/>
      <c r="O50" s="83">
        <v>1.05</v>
      </c>
      <c r="P50" s="83">
        <f t="shared" si="9"/>
        <v>59.587500000000006</v>
      </c>
      <c r="T50" s="93"/>
      <c r="U50" s="130"/>
      <c r="W50" s="133">
        <v>42712</v>
      </c>
      <c r="X50" s="10">
        <v>52.15</v>
      </c>
      <c r="Y50" s="10">
        <v>52.47</v>
      </c>
      <c r="Z50" s="10">
        <v>51.45</v>
      </c>
      <c r="AA50" s="10">
        <v>51.55</v>
      </c>
      <c r="AB50" s="95">
        <v>9242500</v>
      </c>
      <c r="AC50" s="10">
        <v>51.55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si="6"/>
        <v>-46.399999999999864</v>
      </c>
      <c r="G51" s="262">
        <f t="shared" si="7"/>
        <v>2107.1999999999998</v>
      </c>
      <c r="H51" s="274">
        <f t="shared" si="8"/>
        <v>-2.2019741837509425E-2</v>
      </c>
      <c r="I51" s="262"/>
      <c r="O51" s="83">
        <v>1.04</v>
      </c>
      <c r="P51" s="83">
        <f t="shared" si="9"/>
        <v>59.02</v>
      </c>
      <c r="T51" s="93" t="s">
        <v>105</v>
      </c>
      <c r="U51" s="130" t="s">
        <v>597</v>
      </c>
      <c r="W51" s="133">
        <v>42711</v>
      </c>
      <c r="X51" s="10">
        <v>50.79</v>
      </c>
      <c r="Y51" s="10">
        <v>52.25</v>
      </c>
      <c r="Z51" s="10">
        <v>50.6</v>
      </c>
      <c r="AA51" s="10">
        <v>52.1</v>
      </c>
      <c r="AB51" s="95">
        <v>10244200</v>
      </c>
      <c r="AC51" s="10">
        <v>52.1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6"/>
        <v>4.3799999999998818</v>
      </c>
      <c r="G52" s="262">
        <f t="shared" si="7"/>
        <v>2067.2200000000003</v>
      </c>
      <c r="H52" s="274">
        <f t="shared" si="8"/>
        <v>2.1187875504299889E-3</v>
      </c>
      <c r="I52" s="262"/>
      <c r="O52" s="83">
        <v>1.03</v>
      </c>
      <c r="P52" s="83">
        <f t="shared" si="9"/>
        <v>58.452500000000001</v>
      </c>
      <c r="T52" s="93" t="s">
        <v>106</v>
      </c>
      <c r="U52" s="130" t="s">
        <v>355</v>
      </c>
      <c r="W52" s="133">
        <v>42710</v>
      </c>
      <c r="X52" s="10">
        <v>50.83</v>
      </c>
      <c r="Y52" s="10">
        <v>51.1</v>
      </c>
      <c r="Z52" s="10">
        <v>50.26</v>
      </c>
      <c r="AA52" s="10">
        <v>50.57</v>
      </c>
      <c r="AB52" s="95">
        <v>12411900</v>
      </c>
      <c r="AC52" s="10">
        <v>50.57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6"/>
        <v>62.779999999999916</v>
      </c>
      <c r="G53" s="262">
        <f t="shared" si="7"/>
        <v>2060.02</v>
      </c>
      <c r="H53" s="274">
        <f t="shared" si="8"/>
        <v>3.0475432277356489E-2</v>
      </c>
      <c r="I53" s="262" t="s">
        <v>188</v>
      </c>
      <c r="O53" s="83">
        <v>1.02</v>
      </c>
      <c r="P53" s="83">
        <f t="shared" si="9"/>
        <v>57.884999999999998</v>
      </c>
      <c r="T53" s="93" t="s">
        <v>107</v>
      </c>
      <c r="U53" s="131">
        <v>12637964</v>
      </c>
      <c r="W53" s="133">
        <v>42709</v>
      </c>
      <c r="X53" s="10">
        <v>50.8</v>
      </c>
      <c r="Y53" s="10">
        <v>52.27</v>
      </c>
      <c r="Z53" s="10">
        <v>50.7</v>
      </c>
      <c r="AA53" s="10">
        <v>51.85</v>
      </c>
      <c r="AB53" s="95">
        <v>11995300</v>
      </c>
      <c r="AC53" s="10">
        <v>51.85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6"/>
        <v>79.860000000000042</v>
      </c>
      <c r="G54" s="262">
        <f t="shared" si="7"/>
        <v>981.34</v>
      </c>
      <c r="H54" s="274">
        <f t="shared" si="8"/>
        <v>8.1378523243728004E-2</v>
      </c>
      <c r="I54" s="262"/>
      <c r="O54" s="83">
        <v>1.01</v>
      </c>
      <c r="P54" s="83">
        <f t="shared" si="9"/>
        <v>57.317500000000003</v>
      </c>
      <c r="T54" s="93" t="s">
        <v>110</v>
      </c>
      <c r="U54" s="131">
        <v>9047520</v>
      </c>
      <c r="W54" s="133">
        <v>42706</v>
      </c>
      <c r="X54" s="10">
        <v>50.26</v>
      </c>
      <c r="Y54" s="10">
        <v>50.68</v>
      </c>
      <c r="Z54" s="10">
        <v>50.11</v>
      </c>
      <c r="AA54" s="10">
        <v>50.46</v>
      </c>
      <c r="AB54" s="95">
        <v>6730200</v>
      </c>
      <c r="AC54" s="10">
        <v>50.46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2">
        <f t="shared" si="8"/>
        <v>4.7456340167046319E-3</v>
      </c>
      <c r="I55" s="40"/>
      <c r="O55" s="83">
        <v>1</v>
      </c>
      <c r="P55" s="83">
        <f t="shared" si="9"/>
        <v>56.75</v>
      </c>
      <c r="T55" s="93" t="s">
        <v>108</v>
      </c>
      <c r="U55" s="130" t="s">
        <v>598</v>
      </c>
      <c r="W55" s="133">
        <v>42705</v>
      </c>
      <c r="X55" s="10">
        <v>50.11</v>
      </c>
      <c r="Y55" s="10">
        <v>51.25</v>
      </c>
      <c r="Z55" s="10">
        <v>50.06</v>
      </c>
      <c r="AA55" s="10">
        <v>50.65</v>
      </c>
      <c r="AB55" s="95">
        <v>7610100</v>
      </c>
      <c r="AC55" s="10">
        <v>50.65</v>
      </c>
      <c r="AE55" s="138"/>
    </row>
    <row r="56" spans="1:41" x14ac:dyDescent="0.25">
      <c r="A56" t="s">
        <v>406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2">
        <f t="shared" si="8"/>
        <v>2.2399392558845856E-2</v>
      </c>
      <c r="I56" s="40"/>
      <c r="O56" s="83">
        <v>0.99</v>
      </c>
      <c r="P56" s="83">
        <f t="shared" si="9"/>
        <v>56.182499999999997</v>
      </c>
      <c r="T56" s="93" t="s">
        <v>111</v>
      </c>
      <c r="U56" s="130">
        <v>25.02</v>
      </c>
      <c r="W56" s="133">
        <v>42705</v>
      </c>
      <c r="X56" s="10" t="s">
        <v>288</v>
      </c>
      <c r="Y56" s="10"/>
      <c r="Z56" s="10"/>
      <c r="AA56" s="10"/>
      <c r="AB56" s="95"/>
      <c r="AC56" s="10"/>
      <c r="AE56" s="138"/>
    </row>
    <row r="57" spans="1:41" x14ac:dyDescent="0.25">
      <c r="A57" t="s">
        <v>444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2">
        <f t="shared" si="8"/>
        <v>1.3409961685823672E-2</v>
      </c>
      <c r="I57" s="40"/>
      <c r="O57" s="83">
        <v>0.98</v>
      </c>
      <c r="P57" s="83">
        <f t="shared" si="9"/>
        <v>55.615000000000002</v>
      </c>
      <c r="T57" s="93" t="s">
        <v>112</v>
      </c>
      <c r="U57" s="130">
        <v>2.27</v>
      </c>
      <c r="W57" s="133">
        <v>42704</v>
      </c>
      <c r="X57" s="10">
        <v>50.52</v>
      </c>
      <c r="Y57" s="10">
        <v>50.81</v>
      </c>
      <c r="Z57" s="10">
        <v>50.07</v>
      </c>
      <c r="AA57" s="10">
        <v>50.07</v>
      </c>
      <c r="AB57" s="95">
        <v>8198400</v>
      </c>
      <c r="AC57" s="10">
        <v>49.89</v>
      </c>
      <c r="AE57" s="138"/>
    </row>
    <row r="58" spans="1:41" x14ac:dyDescent="0.25">
      <c r="A58" t="s">
        <v>485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2">
        <f t="shared" si="8"/>
        <v>6.6487203341184895E-2</v>
      </c>
      <c r="I58" s="40"/>
      <c r="O58" s="83">
        <v>0.97</v>
      </c>
      <c r="P58" s="83">
        <f t="shared" si="9"/>
        <v>55.047499999999999</v>
      </c>
      <c r="T58" s="93" t="s">
        <v>109</v>
      </c>
      <c r="U58" s="130" t="s">
        <v>599</v>
      </c>
      <c r="W58" s="133">
        <v>42703</v>
      </c>
      <c r="X58" s="10">
        <v>51.2</v>
      </c>
      <c r="Y58" s="10">
        <v>51.37</v>
      </c>
      <c r="Z58" s="10">
        <v>50.57</v>
      </c>
      <c r="AA58" s="10">
        <v>50.63</v>
      </c>
      <c r="AB58" s="95">
        <v>6065700</v>
      </c>
      <c r="AC58" s="10">
        <v>50.45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9"/>
        <v>54.48</v>
      </c>
      <c r="W59" s="133">
        <v>42702</v>
      </c>
      <c r="X59" s="10">
        <v>51.44</v>
      </c>
      <c r="Y59" s="10">
        <v>51.44</v>
      </c>
      <c r="Z59" s="10">
        <v>50.61</v>
      </c>
      <c r="AA59" s="10">
        <v>51.01</v>
      </c>
      <c r="AB59" s="95">
        <v>8602100</v>
      </c>
      <c r="AC59" s="10">
        <v>50.83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9"/>
        <v>53.912499999999994</v>
      </c>
      <c r="W60" s="133">
        <v>42699</v>
      </c>
      <c r="X60" s="10">
        <v>51.68</v>
      </c>
      <c r="Y60" s="10">
        <v>51.74</v>
      </c>
      <c r="Z60" s="10">
        <v>51.35</v>
      </c>
      <c r="AA60" s="10">
        <v>51.52</v>
      </c>
      <c r="AB60" s="95">
        <v>2736800</v>
      </c>
      <c r="AC60" s="10">
        <v>51.33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9"/>
        <v>53.344999999999999</v>
      </c>
      <c r="W61" s="133">
        <v>42697</v>
      </c>
      <c r="X61" s="10">
        <v>51.71</v>
      </c>
      <c r="Y61" s="10">
        <v>51.85</v>
      </c>
      <c r="Z61" s="10">
        <v>51.2</v>
      </c>
      <c r="AA61" s="10">
        <v>51.34</v>
      </c>
      <c r="AB61" s="95">
        <v>4141600</v>
      </c>
      <c r="AC61" s="10">
        <v>51.16</v>
      </c>
      <c r="AE61" s="138"/>
    </row>
    <row r="62" spans="1:41" x14ac:dyDescent="0.25">
      <c r="O62" s="83">
        <v>0.93</v>
      </c>
      <c r="P62" s="83">
        <f t="shared" si="9"/>
        <v>52.777500000000003</v>
      </c>
      <c r="W62" s="133">
        <v>42696</v>
      </c>
      <c r="X62" s="10">
        <v>51.47</v>
      </c>
      <c r="Y62" s="10">
        <v>51.75</v>
      </c>
      <c r="Z62" s="10">
        <v>51.05</v>
      </c>
      <c r="AA62" s="10">
        <v>51.71</v>
      </c>
      <c r="AB62" s="95">
        <v>5228100</v>
      </c>
      <c r="AC62" s="10">
        <v>51.52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9"/>
        <v>52.21</v>
      </c>
      <c r="W63" s="133">
        <v>42695</v>
      </c>
      <c r="X63" s="10">
        <v>51</v>
      </c>
      <c r="Y63" s="10">
        <v>51.42</v>
      </c>
      <c r="Z63" s="10">
        <v>50.95</v>
      </c>
      <c r="AA63" s="10">
        <v>51.28</v>
      </c>
      <c r="AB63" s="95">
        <v>5357200</v>
      </c>
      <c r="AC63" s="10">
        <v>51.1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9"/>
        <v>51.642499999999998</v>
      </c>
      <c r="W64" s="133">
        <v>42692</v>
      </c>
      <c r="X64" s="10">
        <v>51.39</v>
      </c>
      <c r="Y64" s="10">
        <v>51.89</v>
      </c>
      <c r="Z64" s="10">
        <v>50.96</v>
      </c>
      <c r="AA64" s="10">
        <v>51.1</v>
      </c>
      <c r="AB64" s="95">
        <v>7461600</v>
      </c>
      <c r="AC64" s="10">
        <v>50.92</v>
      </c>
      <c r="AE64" s="138"/>
    </row>
    <row r="65" spans="1:31" x14ac:dyDescent="0.25">
      <c r="A65" s="265" t="s">
        <v>198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9"/>
        <v>51.075000000000003</v>
      </c>
      <c r="W65" s="133">
        <v>42691</v>
      </c>
      <c r="X65" s="10">
        <v>50.94</v>
      </c>
      <c r="Y65" s="10">
        <v>51.67</v>
      </c>
      <c r="Z65" s="10">
        <v>50.72</v>
      </c>
      <c r="AA65" s="10">
        <v>51.59</v>
      </c>
      <c r="AB65" s="95">
        <v>7671600</v>
      </c>
      <c r="AC65" s="10">
        <v>51.4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246</v>
      </c>
      <c r="M66" s="261"/>
      <c r="W66" s="133">
        <v>42690</v>
      </c>
      <c r="X66" s="10">
        <v>50</v>
      </c>
      <c r="Y66" s="10">
        <v>50.8</v>
      </c>
      <c r="Z66" s="10">
        <v>49.95</v>
      </c>
      <c r="AA66" s="10">
        <v>50.68</v>
      </c>
      <c r="AB66" s="95">
        <v>6760300</v>
      </c>
      <c r="AC66" s="10">
        <v>50.5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42689</v>
      </c>
      <c r="X67" s="10">
        <v>50.46</v>
      </c>
      <c r="Y67" s="10">
        <v>50.64</v>
      </c>
      <c r="Z67" s="10">
        <v>49.75</v>
      </c>
      <c r="AA67" s="10">
        <v>50.13</v>
      </c>
      <c r="AB67" s="95">
        <v>9299800</v>
      </c>
      <c r="AC67" s="10">
        <v>49.95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42688</v>
      </c>
      <c r="X68" s="10">
        <v>51.18</v>
      </c>
      <c r="Y68" s="10">
        <v>51.19</v>
      </c>
      <c r="Z68" s="10">
        <v>50.21</v>
      </c>
      <c r="AA68" s="10">
        <v>50.21</v>
      </c>
      <c r="AB68" s="95">
        <v>8063900</v>
      </c>
      <c r="AC68" s="10">
        <v>50.03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4" t="s">
        <v>197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198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9" t="s">
        <v>197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5" priority="41">
      <formula>F27&gt;0</formula>
    </cfRule>
    <cfRule type="expression" dxfId="644" priority="42">
      <formula>F27&lt;0</formula>
    </cfRule>
  </conditionalFormatting>
  <conditionalFormatting sqref="H27:H33 H35:H44">
    <cfRule type="expression" dxfId="643" priority="37">
      <formula>H27&gt;0</formula>
    </cfRule>
    <cfRule type="expression" dxfId="642" priority="38">
      <formula>H27&lt;0</formula>
    </cfRule>
  </conditionalFormatting>
  <conditionalFormatting sqref="F23:F26">
    <cfRule type="expression" dxfId="641" priority="23">
      <formula>F23&gt;0</formula>
    </cfRule>
    <cfRule type="expression" dxfId="640" priority="24">
      <formula>F23&lt;0</formula>
    </cfRule>
  </conditionalFormatting>
  <conditionalFormatting sqref="H23:H26">
    <cfRule type="expression" dxfId="639" priority="21">
      <formula>H23&gt;0</formula>
    </cfRule>
    <cfRule type="expression" dxfId="638" priority="22">
      <formula>H23&lt;0</formula>
    </cfRule>
  </conditionalFormatting>
  <conditionalFormatting sqref="Q8">
    <cfRule type="expression" dxfId="637" priority="17">
      <formula>Q8&gt;0</formula>
    </cfRule>
    <cfRule type="expression" dxfId="636" priority="18">
      <formula>Q8&lt;0</formula>
    </cfRule>
  </conditionalFormatting>
  <conditionalFormatting sqref="Q7">
    <cfRule type="expression" dxfId="635" priority="19">
      <formula>Q7&gt;0</formula>
    </cfRule>
    <cfRule type="expression" dxfId="634" priority="20">
      <formula>Q7&lt;0</formula>
    </cfRule>
  </conditionalFormatting>
  <conditionalFormatting sqref="F34">
    <cfRule type="expression" dxfId="633" priority="15">
      <formula>F34&gt;0</formula>
    </cfRule>
    <cfRule type="expression" dxfId="632" priority="16">
      <formula>F34&lt;0</formula>
    </cfRule>
  </conditionalFormatting>
  <conditionalFormatting sqref="H34">
    <cfRule type="expression" dxfId="631" priority="13">
      <formula>H34&gt;0</formula>
    </cfRule>
    <cfRule type="expression" dxfId="630" priority="14">
      <formula>H34&lt;0</formula>
    </cfRule>
  </conditionalFormatting>
  <conditionalFormatting sqref="F46:F51">
    <cfRule type="expression" dxfId="629" priority="11">
      <formula>F46&gt;0</formula>
    </cfRule>
    <cfRule type="expression" dxfId="628" priority="12">
      <formula>F46&lt;0</formula>
    </cfRule>
  </conditionalFormatting>
  <conditionalFormatting sqref="H46:H51">
    <cfRule type="expression" dxfId="627" priority="9">
      <formula>H46&gt;0</formula>
    </cfRule>
    <cfRule type="expression" dxfId="626" priority="10">
      <formula>H46&lt;0</formula>
    </cfRule>
  </conditionalFormatting>
  <conditionalFormatting sqref="F52:F61">
    <cfRule type="expression" dxfId="625" priority="7">
      <formula>F52&gt;0</formula>
    </cfRule>
    <cfRule type="expression" dxfId="624" priority="8">
      <formula>F52&lt;0</formula>
    </cfRule>
  </conditionalFormatting>
  <conditionalFormatting sqref="H52:H61">
    <cfRule type="expression" dxfId="623" priority="5">
      <formula>H52&gt;0</formula>
    </cfRule>
    <cfRule type="expression" dxfId="622" priority="6">
      <formula>H52&lt;0</formula>
    </cfRule>
  </conditionalFormatting>
  <conditionalFormatting sqref="M63">
    <cfRule type="expression" dxfId="621" priority="3">
      <formula>M63&gt;0</formula>
    </cfRule>
    <cfRule type="expression" dxfId="620" priority="4">
      <formula>M63&lt;0</formula>
    </cfRule>
  </conditionalFormatting>
  <conditionalFormatting sqref="M84">
    <cfRule type="expression" dxfId="619" priority="1">
      <formula>M84&gt;0</formula>
    </cfRule>
    <cfRule type="expression" dxfId="618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248</v>
      </c>
      <c r="W2" s="133">
        <v>42783</v>
      </c>
      <c r="X2" s="10">
        <v>33.14</v>
      </c>
      <c r="Y2" s="10">
        <v>33.6</v>
      </c>
      <c r="Z2" s="10">
        <v>32.76</v>
      </c>
      <c r="AA2" s="10">
        <v>33.590000000000003</v>
      </c>
      <c r="AB2" s="95">
        <v>2766000</v>
      </c>
      <c r="AC2" s="10">
        <v>33.590000000000003</v>
      </c>
      <c r="AD2" s="2">
        <f>Y2-Z2</f>
        <v>0.84000000000000341</v>
      </c>
      <c r="AE2" s="138">
        <f>AC2/AC3-1</f>
        <v>1.3273001508295801E-2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42782</v>
      </c>
      <c r="X3" s="10">
        <v>33.68</v>
      </c>
      <c r="Y3" s="10">
        <v>33.81</v>
      </c>
      <c r="Z3" s="10">
        <v>32.93</v>
      </c>
      <c r="AA3" s="10">
        <v>33.15</v>
      </c>
      <c r="AB3" s="95">
        <v>3607300</v>
      </c>
      <c r="AC3" s="10">
        <v>33.15</v>
      </c>
      <c r="AD3" s="2">
        <f t="shared" ref="AD3:AD66" si="0">Y3-Z3</f>
        <v>0.88000000000000256</v>
      </c>
      <c r="AE3" s="138">
        <f t="shared" ref="AE3:AE66" si="1">AC3/AC4-1</f>
        <v>-1.8650088809946785E-2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33.590000000000003</v>
      </c>
      <c r="R4" s="502">
        <v>1.3299999999999999E-2</v>
      </c>
      <c r="T4" s="163"/>
      <c r="U4" s="1"/>
      <c r="W4" s="133">
        <v>42781</v>
      </c>
      <c r="X4" s="10">
        <v>34.01</v>
      </c>
      <c r="Y4" s="10">
        <v>34.04</v>
      </c>
      <c r="Z4" s="10">
        <v>33.369999999999997</v>
      </c>
      <c r="AA4" s="10">
        <v>33.78</v>
      </c>
      <c r="AB4" s="95">
        <v>4143100</v>
      </c>
      <c r="AC4" s="10">
        <v>33.78</v>
      </c>
      <c r="AD4" s="2">
        <f t="shared" si="0"/>
        <v>0.67000000000000171</v>
      </c>
      <c r="AE4" s="138">
        <f t="shared" si="1"/>
        <v>-7.0546737213404986E-3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3359.0000000000005</v>
      </c>
      <c r="W5" s="133">
        <v>42780</v>
      </c>
      <c r="X5" s="10">
        <v>33.65</v>
      </c>
      <c r="Y5" s="10">
        <v>34.03</v>
      </c>
      <c r="Z5" s="10">
        <v>33.409999999999997</v>
      </c>
      <c r="AA5" s="10">
        <v>34.020000000000003</v>
      </c>
      <c r="AB5" s="95">
        <v>3402600</v>
      </c>
      <c r="AC5" s="10">
        <v>34.020000000000003</v>
      </c>
      <c r="AD5" s="2">
        <f t="shared" si="0"/>
        <v>0.62000000000000455</v>
      </c>
      <c r="AE5" s="138">
        <f t="shared" si="1"/>
        <v>8.0000000000000071E-3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42779</v>
      </c>
      <c r="X6" s="10">
        <v>33.130000000000003</v>
      </c>
      <c r="Y6" s="10">
        <v>34.36</v>
      </c>
      <c r="Z6" s="10">
        <v>33.1</v>
      </c>
      <c r="AA6" s="10">
        <v>33.75</v>
      </c>
      <c r="AB6" s="95">
        <v>5984100</v>
      </c>
      <c r="AC6" s="10">
        <v>33.75</v>
      </c>
      <c r="AD6" s="2">
        <f t="shared" si="0"/>
        <v>1.259999999999998</v>
      </c>
      <c r="AE6" s="138">
        <f t="shared" si="1"/>
        <v>2.7084601339014025E-2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1693.2599999999989</v>
      </c>
      <c r="R7" s="30">
        <v>42789</v>
      </c>
      <c r="W7" s="133">
        <v>42776</v>
      </c>
      <c r="X7" s="10">
        <v>32.08</v>
      </c>
      <c r="Y7" s="10">
        <v>33.04</v>
      </c>
      <c r="Z7" s="10">
        <v>32.08</v>
      </c>
      <c r="AA7" s="10">
        <v>32.86</v>
      </c>
      <c r="AB7" s="95">
        <v>4616500</v>
      </c>
      <c r="AC7" s="10">
        <v>32.86</v>
      </c>
      <c r="AD7" s="2">
        <f t="shared" si="0"/>
        <v>0.96000000000000085</v>
      </c>
      <c r="AE7" s="138">
        <f t="shared" si="1"/>
        <v>3.2359409362237024E-2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P8" s="34"/>
      <c r="Q8" s="2">
        <f>K18+M18-F18+Q2*Q4</f>
        <v>241.00000000000045</v>
      </c>
      <c r="W8" s="133">
        <v>42775</v>
      </c>
      <c r="X8" s="10">
        <v>32.21</v>
      </c>
      <c r="Y8" s="10">
        <v>32.57</v>
      </c>
      <c r="Z8" s="10">
        <v>31.59</v>
      </c>
      <c r="AA8" s="10">
        <v>31.83</v>
      </c>
      <c r="AB8" s="95">
        <v>5003600</v>
      </c>
      <c r="AC8" s="10">
        <v>31.83</v>
      </c>
      <c r="AD8" s="2">
        <f t="shared" si="0"/>
        <v>0.98000000000000043</v>
      </c>
      <c r="AE8" s="138">
        <f t="shared" si="1"/>
        <v>-1.1797578391803842E-2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213</v>
      </c>
      <c r="Q9" s="138">
        <f>IF(Q2=0, 0, Q8/Q6)</f>
        <v>7.729313662604248E-2</v>
      </c>
      <c r="W9" s="133">
        <v>42774</v>
      </c>
      <c r="X9" s="10">
        <v>32.229999999999997</v>
      </c>
      <c r="Y9" s="10">
        <v>32.590000000000003</v>
      </c>
      <c r="Z9" s="10">
        <v>31.6</v>
      </c>
      <c r="AA9" s="10">
        <v>32.21</v>
      </c>
      <c r="AB9" s="95">
        <v>4664400</v>
      </c>
      <c r="AC9" s="10">
        <v>32.21</v>
      </c>
      <c r="AD9" s="2">
        <f t="shared" si="0"/>
        <v>0.99000000000000199</v>
      </c>
      <c r="AE9" s="138">
        <f t="shared" si="1"/>
        <v>-6.2053986968646502E-4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212</v>
      </c>
      <c r="P10" s="34"/>
      <c r="Q10" s="2">
        <f>M84</f>
        <v>1452.2599999999984</v>
      </c>
      <c r="W10" s="133">
        <v>42773</v>
      </c>
      <c r="X10" s="10">
        <v>31.1</v>
      </c>
      <c r="Y10" s="10">
        <v>33.020000000000003</v>
      </c>
      <c r="Z10" s="10">
        <v>30.66</v>
      </c>
      <c r="AA10" s="10">
        <v>32.229999999999997</v>
      </c>
      <c r="AB10" s="95">
        <v>7325100</v>
      </c>
      <c r="AC10" s="10">
        <v>32.229999999999997</v>
      </c>
      <c r="AD10" s="2">
        <f t="shared" si="0"/>
        <v>2.360000000000003</v>
      </c>
      <c r="AE10" s="138">
        <f t="shared" si="1"/>
        <v>6.2441461130189335E-3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1.7899999999999999E-2</v>
      </c>
      <c r="W11" s="133">
        <v>42772</v>
      </c>
      <c r="X11" s="10">
        <v>31.77</v>
      </c>
      <c r="Y11" s="10">
        <v>32.14</v>
      </c>
      <c r="Z11" s="10">
        <v>31.6</v>
      </c>
      <c r="AA11" s="10">
        <v>32.03</v>
      </c>
      <c r="AB11" s="95">
        <v>5779600</v>
      </c>
      <c r="AC11" s="10">
        <v>32.03</v>
      </c>
      <c r="AD11" s="2">
        <f t="shared" si="0"/>
        <v>0.53999999999999915</v>
      </c>
      <c r="AE11" s="138">
        <f t="shared" si="1"/>
        <v>5.6514913657770283E-3</v>
      </c>
    </row>
    <row r="12" spans="1:31" x14ac:dyDescent="0.25">
      <c r="H12" s="72"/>
      <c r="W12" s="133">
        <v>42769</v>
      </c>
      <c r="X12" s="10">
        <v>31.53</v>
      </c>
      <c r="Y12" s="10">
        <v>31.95</v>
      </c>
      <c r="Z12" s="10">
        <v>31.51</v>
      </c>
      <c r="AA12" s="10">
        <v>31.85</v>
      </c>
      <c r="AB12" s="95">
        <v>3312200</v>
      </c>
      <c r="AC12" s="10">
        <v>31.85</v>
      </c>
      <c r="AD12" s="2">
        <f t="shared" si="0"/>
        <v>0.43999999999999773</v>
      </c>
      <c r="AE12" s="138">
        <f t="shared" si="1"/>
        <v>1.2718600953895098E-2</v>
      </c>
    </row>
    <row r="13" spans="1:31" x14ac:dyDescent="0.25">
      <c r="H13" s="72"/>
      <c r="W13" s="133">
        <v>42768</v>
      </c>
      <c r="X13" s="10">
        <v>31.59</v>
      </c>
      <c r="Y13" s="10">
        <v>31.68</v>
      </c>
      <c r="Z13" s="10">
        <v>30.76</v>
      </c>
      <c r="AA13" s="10">
        <v>31.45</v>
      </c>
      <c r="AB13" s="95">
        <v>2807800</v>
      </c>
      <c r="AC13" s="10">
        <v>31.45</v>
      </c>
      <c r="AD13" s="2">
        <f t="shared" si="0"/>
        <v>0.91999999999999815</v>
      </c>
      <c r="AE13" s="138">
        <f t="shared" si="1"/>
        <v>-7.2601010101009944E-3</v>
      </c>
    </row>
    <row r="14" spans="1:31" x14ac:dyDescent="0.25">
      <c r="H14" s="72"/>
      <c r="W14" s="133">
        <v>42767</v>
      </c>
      <c r="X14" s="10">
        <v>31.38</v>
      </c>
      <c r="Y14" s="10">
        <v>31.96</v>
      </c>
      <c r="Z14" s="10">
        <v>31.07</v>
      </c>
      <c r="AA14" s="10">
        <v>31.68</v>
      </c>
      <c r="AB14" s="95">
        <v>3910900</v>
      </c>
      <c r="AC14" s="10">
        <v>31.68</v>
      </c>
      <c r="AD14" s="2">
        <f t="shared" si="0"/>
        <v>0.89000000000000057</v>
      </c>
      <c r="AE14" s="138">
        <f t="shared" si="1"/>
        <v>9.8820529167995552E-3</v>
      </c>
    </row>
    <row r="15" spans="1:31" x14ac:dyDescent="0.25">
      <c r="H15" s="72"/>
      <c r="W15" s="133">
        <v>42766</v>
      </c>
      <c r="X15" s="10">
        <v>31.04</v>
      </c>
      <c r="Y15" s="10">
        <v>31.39</v>
      </c>
      <c r="Z15" s="10">
        <v>30.71</v>
      </c>
      <c r="AA15" s="10">
        <v>31.37</v>
      </c>
      <c r="AB15" s="95">
        <v>4892200</v>
      </c>
      <c r="AC15" s="10">
        <v>31.37</v>
      </c>
      <c r="AD15" s="2">
        <f t="shared" si="0"/>
        <v>0.67999999999999972</v>
      </c>
      <c r="AE15" s="138">
        <f t="shared" si="1"/>
        <v>1.2915724895059766E-2</v>
      </c>
    </row>
    <row r="16" spans="1:31" x14ac:dyDescent="0.25">
      <c r="H16" s="72"/>
      <c r="W16" s="133">
        <v>42765</v>
      </c>
      <c r="X16" s="10">
        <v>31.15</v>
      </c>
      <c r="Y16" s="10">
        <v>31.15</v>
      </c>
      <c r="Z16" s="10">
        <v>30.71</v>
      </c>
      <c r="AA16" s="10">
        <v>30.97</v>
      </c>
      <c r="AB16" s="95">
        <v>3621800</v>
      </c>
      <c r="AC16" s="10">
        <v>30.97</v>
      </c>
      <c r="AD16" s="2">
        <f t="shared" si="0"/>
        <v>0.43999999999999773</v>
      </c>
      <c r="AE16" s="138">
        <f t="shared" si="1"/>
        <v>-1.4322087842138842E-2</v>
      </c>
    </row>
    <row r="17" spans="1:31" x14ac:dyDescent="0.25">
      <c r="W17" s="133">
        <v>42762</v>
      </c>
      <c r="X17" s="10">
        <v>31.82</v>
      </c>
      <c r="Y17" s="10">
        <v>31.99</v>
      </c>
      <c r="Z17" s="10">
        <v>31.12</v>
      </c>
      <c r="AA17" s="10">
        <v>31.42</v>
      </c>
      <c r="AB17" s="95">
        <v>4891000</v>
      </c>
      <c r="AC17" s="10">
        <v>31.42</v>
      </c>
      <c r="AD17" s="2">
        <f t="shared" si="0"/>
        <v>0.86999999999999744</v>
      </c>
      <c r="AE17" s="138">
        <f t="shared" si="1"/>
        <v>-1.3190954773869334E-2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32.01</v>
      </c>
      <c r="Y18" s="10">
        <v>32.340000000000003</v>
      </c>
      <c r="Z18" s="10">
        <v>31.43</v>
      </c>
      <c r="AA18" s="10">
        <v>31.84</v>
      </c>
      <c r="AB18" s="95">
        <v>8221800</v>
      </c>
      <c r="AC18" s="10">
        <v>31.84</v>
      </c>
      <c r="AD18" s="2">
        <f t="shared" si="0"/>
        <v>0.91000000000000369</v>
      </c>
      <c r="AE18" s="138">
        <f t="shared" si="1"/>
        <v>-4.2693926638604829E-2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33.5</v>
      </c>
      <c r="Y19" s="10">
        <v>33.93</v>
      </c>
      <c r="Z19" s="10">
        <v>32.93</v>
      </c>
      <c r="AA19" s="10">
        <v>33.26</v>
      </c>
      <c r="AB19" s="95">
        <v>7090000</v>
      </c>
      <c r="AC19" s="10">
        <v>33.26</v>
      </c>
      <c r="AD19" s="2">
        <f t="shared" si="0"/>
        <v>1</v>
      </c>
      <c r="AE19" s="138">
        <f t="shared" si="1"/>
        <v>-5.6801195814649708E-3</v>
      </c>
    </row>
    <row r="20" spans="1:31" x14ac:dyDescent="0.25">
      <c r="W20" s="133">
        <v>42759</v>
      </c>
      <c r="X20" s="10">
        <v>31.89</v>
      </c>
      <c r="Y20" s="10">
        <v>33.99</v>
      </c>
      <c r="Z20" s="10">
        <v>31.89</v>
      </c>
      <c r="AA20" s="10">
        <v>33.450000000000003</v>
      </c>
      <c r="AB20" s="95">
        <v>9681300</v>
      </c>
      <c r="AC20" s="10">
        <v>33.450000000000003</v>
      </c>
      <c r="AD20" s="2">
        <f t="shared" si="0"/>
        <v>2.1000000000000014</v>
      </c>
      <c r="AE20" s="138">
        <f t="shared" si="1"/>
        <v>6.0221870047543646E-2</v>
      </c>
    </row>
    <row r="21" spans="1:31" x14ac:dyDescent="0.25">
      <c r="W21" s="133">
        <v>42758</v>
      </c>
      <c r="X21" s="10">
        <v>31.33</v>
      </c>
      <c r="Y21" s="10">
        <v>31.63</v>
      </c>
      <c r="Z21" s="10">
        <v>31.05</v>
      </c>
      <c r="AA21" s="10">
        <v>31.55</v>
      </c>
      <c r="AB21" s="95">
        <v>3512700</v>
      </c>
      <c r="AC21" s="10">
        <v>31.55</v>
      </c>
      <c r="AD21" s="2">
        <f t="shared" si="0"/>
        <v>0.57999999999999829</v>
      </c>
      <c r="AE21" s="138">
        <f t="shared" si="1"/>
        <v>8.6317135549871526E-3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42755</v>
      </c>
      <c r="X22" s="10">
        <v>30.69</v>
      </c>
      <c r="Y22" s="10">
        <v>31.57</v>
      </c>
      <c r="Z22" s="10">
        <v>30.65</v>
      </c>
      <c r="AA22" s="10">
        <v>31.28</v>
      </c>
      <c r="AB22" s="95">
        <v>5496200</v>
      </c>
      <c r="AC22" s="10">
        <v>31.28</v>
      </c>
      <c r="AD22" s="2">
        <f t="shared" si="0"/>
        <v>0.92000000000000171</v>
      </c>
      <c r="AE22" s="138">
        <f t="shared" si="1"/>
        <v>3.4049586776859542E-2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>C23*(E23-D23)</f>
        <v>267.00000000000017</v>
      </c>
      <c r="G23" s="568">
        <f>D23*C23</f>
        <v>2758</v>
      </c>
      <c r="H23" s="625">
        <f>(E23-D23)/D23</f>
        <v>9.6809282088469978E-2</v>
      </c>
      <c r="I23" s="568"/>
      <c r="W23" s="133">
        <v>42754</v>
      </c>
      <c r="X23" s="10">
        <v>30.69</v>
      </c>
      <c r="Y23" s="10">
        <v>30.83</v>
      </c>
      <c r="Z23" s="10">
        <v>30.01</v>
      </c>
      <c r="AA23" s="10">
        <v>30.25</v>
      </c>
      <c r="AB23" s="95">
        <v>3143500</v>
      </c>
      <c r="AC23" s="10">
        <v>30.25</v>
      </c>
      <c r="AD23" s="2">
        <f t="shared" si="0"/>
        <v>0.81999999999999673</v>
      </c>
      <c r="AE23" s="138">
        <f t="shared" si="1"/>
        <v>-1.1437908496732097E-2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>C24*(E24-D24)</f>
        <v>436.92999999999989</v>
      </c>
      <c r="G24" s="568">
        <f>D24*C24</f>
        <v>2718.07</v>
      </c>
      <c r="H24" s="625">
        <f>(E24-D24)/D24</f>
        <v>0.16075009105725749</v>
      </c>
      <c r="I24" s="568"/>
      <c r="W24" s="133">
        <v>42753</v>
      </c>
      <c r="X24" s="10">
        <v>30.84</v>
      </c>
      <c r="Y24" s="10">
        <v>30.92</v>
      </c>
      <c r="Z24" s="10">
        <v>30.35</v>
      </c>
      <c r="AA24" s="10">
        <v>30.6</v>
      </c>
      <c r="AB24" s="95">
        <v>2887800</v>
      </c>
      <c r="AC24" s="10">
        <v>30.6</v>
      </c>
      <c r="AD24" s="2">
        <f t="shared" si="0"/>
        <v>0.57000000000000028</v>
      </c>
      <c r="AE24" s="138">
        <f t="shared" si="1"/>
        <v>-5.5248618784530246E-3</v>
      </c>
    </row>
    <row r="25" spans="1:31" x14ac:dyDescent="0.25">
      <c r="A25" t="s">
        <v>407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>C25*(E25-D25)</f>
        <v>37.000000000000099</v>
      </c>
      <c r="G25" s="381">
        <f>D25*C25</f>
        <v>3118</v>
      </c>
      <c r="H25" s="382">
        <f>(E25-D25)/D25</f>
        <v>1.1866581141757569E-2</v>
      </c>
      <c r="I25" s="381"/>
      <c r="W25" s="133">
        <v>42752</v>
      </c>
      <c r="X25" s="10">
        <v>31.5</v>
      </c>
      <c r="Y25" s="10">
        <v>31.52</v>
      </c>
      <c r="Z25" s="10">
        <v>30.59</v>
      </c>
      <c r="AA25" s="10">
        <v>30.77</v>
      </c>
      <c r="AB25" s="95">
        <v>3301500</v>
      </c>
      <c r="AC25" s="10">
        <v>30.77</v>
      </c>
      <c r="AD25" s="2">
        <f t="shared" si="0"/>
        <v>0.92999999999999972</v>
      </c>
      <c r="AE25" s="138">
        <f t="shared" si="1"/>
        <v>-1.536000000000004E-2</v>
      </c>
    </row>
    <row r="26" spans="1:31" x14ac:dyDescent="0.25">
      <c r="A26" t="s">
        <v>407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>C26*(E26-D26)</f>
        <v>207.99999999999983</v>
      </c>
      <c r="G26" s="381">
        <f>D26*C26</f>
        <v>3118</v>
      </c>
      <c r="H26" s="382">
        <f>(E26-D26)/D26</f>
        <v>6.6709429121231498E-2</v>
      </c>
      <c r="I26" s="381"/>
      <c r="W26" s="133">
        <v>42748</v>
      </c>
      <c r="X26" s="10">
        <v>31.49</v>
      </c>
      <c r="Y26" s="10">
        <v>31.78</v>
      </c>
      <c r="Z26" s="10">
        <v>30.93</v>
      </c>
      <c r="AA26" s="10">
        <v>31.25</v>
      </c>
      <c r="AB26" s="95">
        <v>2961000</v>
      </c>
      <c r="AC26" s="10">
        <v>31.25</v>
      </c>
      <c r="AD26" s="2">
        <f t="shared" si="0"/>
        <v>0.85000000000000142</v>
      </c>
      <c r="AE26" s="138">
        <f t="shared" si="1"/>
        <v>-5.0939191340337864E-3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42747</v>
      </c>
      <c r="X27" s="10">
        <v>31.43</v>
      </c>
      <c r="Y27" s="10">
        <v>31.61</v>
      </c>
      <c r="Z27" s="10">
        <v>30.67</v>
      </c>
      <c r="AA27" s="10">
        <v>31.41</v>
      </c>
      <c r="AB27" s="95">
        <v>3510600</v>
      </c>
      <c r="AC27" s="10">
        <v>31.41</v>
      </c>
      <c r="AD27" s="2">
        <f t="shared" si="0"/>
        <v>0.93999999999999773</v>
      </c>
      <c r="AE27" s="138">
        <f t="shared" si="1"/>
        <v>-6.3633471205848391E-4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42746</v>
      </c>
      <c r="X28" s="10">
        <v>30.77</v>
      </c>
      <c r="Y28" s="10">
        <v>31.45</v>
      </c>
      <c r="Z28" s="10">
        <v>30.51</v>
      </c>
      <c r="AA28" s="10">
        <v>31.43</v>
      </c>
      <c r="AB28" s="95">
        <v>3407000</v>
      </c>
      <c r="AC28" s="10">
        <v>31.43</v>
      </c>
      <c r="AD28" s="2">
        <f t="shared" si="0"/>
        <v>0.93999999999999773</v>
      </c>
      <c r="AE28" s="138">
        <f t="shared" si="1"/>
        <v>2.3111979166666741E-2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42745</v>
      </c>
      <c r="X29" s="10">
        <v>30.79</v>
      </c>
      <c r="Y29" s="10">
        <v>31.23</v>
      </c>
      <c r="Z29" s="10">
        <v>30.29</v>
      </c>
      <c r="AA29" s="10">
        <v>30.72</v>
      </c>
      <c r="AB29" s="95">
        <v>2999800</v>
      </c>
      <c r="AC29" s="10">
        <v>30.72</v>
      </c>
      <c r="AD29" s="2">
        <f t="shared" si="0"/>
        <v>0.94000000000000128</v>
      </c>
      <c r="AE29" s="138">
        <f t="shared" si="1"/>
        <v>3.2562683165093809E-4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42744</v>
      </c>
      <c r="X30" s="10">
        <v>30.87</v>
      </c>
      <c r="Y30" s="10">
        <v>31.12</v>
      </c>
      <c r="Z30" s="10">
        <v>30.45</v>
      </c>
      <c r="AA30" s="10">
        <v>30.71</v>
      </c>
      <c r="AB30" s="95">
        <v>3075700</v>
      </c>
      <c r="AC30" s="10">
        <v>30.71</v>
      </c>
      <c r="AD30" s="2">
        <f t="shared" si="0"/>
        <v>0.67000000000000171</v>
      </c>
      <c r="AE30" s="138">
        <f t="shared" si="1"/>
        <v>-2.9220779220778814E-3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42741</v>
      </c>
      <c r="X31" s="10">
        <v>30.85</v>
      </c>
      <c r="Y31" s="10">
        <v>30.91</v>
      </c>
      <c r="Z31" s="10">
        <v>30.56</v>
      </c>
      <c r="AA31" s="10">
        <v>30.8</v>
      </c>
      <c r="AB31" s="95">
        <v>2704200</v>
      </c>
      <c r="AC31" s="10">
        <v>30.8</v>
      </c>
      <c r="AD31" s="2">
        <f t="shared" si="0"/>
        <v>0.35000000000000142</v>
      </c>
      <c r="AE31" s="138">
        <f t="shared" si="1"/>
        <v>-2.2675736961451642E-3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42740</v>
      </c>
      <c r="X32" s="10">
        <v>30.9</v>
      </c>
      <c r="Y32" s="10">
        <v>31.04</v>
      </c>
      <c r="Z32" s="10">
        <v>30.46</v>
      </c>
      <c r="AA32" s="10">
        <v>30.87</v>
      </c>
      <c r="AB32" s="95">
        <v>4710200</v>
      </c>
      <c r="AC32" s="10">
        <v>30.87</v>
      </c>
      <c r="AD32" s="2">
        <f t="shared" si="0"/>
        <v>0.57999999999999829</v>
      </c>
      <c r="AE32" s="138">
        <f t="shared" si="1"/>
        <v>1.9474196689386325E-3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42739</v>
      </c>
      <c r="X33" s="10">
        <v>29.7</v>
      </c>
      <c r="Y33" s="10">
        <v>30.9</v>
      </c>
      <c r="Z33" s="10">
        <v>29.69</v>
      </c>
      <c r="AA33" s="10">
        <v>30.81</v>
      </c>
      <c r="AB33" s="95">
        <v>12148900</v>
      </c>
      <c r="AC33" s="10">
        <v>30.81</v>
      </c>
      <c r="AD33" s="2">
        <f t="shared" si="0"/>
        <v>1.2099999999999973</v>
      </c>
      <c r="AE33" s="138">
        <f t="shared" si="1"/>
        <v>4.3345750084659684E-2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42738</v>
      </c>
      <c r="X34" s="10">
        <v>29.65</v>
      </c>
      <c r="Y34" s="10">
        <v>30.07</v>
      </c>
      <c r="Z34" s="10">
        <v>29.28</v>
      </c>
      <c r="AA34" s="10">
        <v>29.53</v>
      </c>
      <c r="AB34" s="95">
        <v>3358900</v>
      </c>
      <c r="AC34" s="10">
        <v>29.53</v>
      </c>
      <c r="AD34" s="2">
        <f t="shared" si="0"/>
        <v>0.78999999999999915</v>
      </c>
      <c r="AE34" s="138">
        <f t="shared" si="1"/>
        <v>6.8189566996250672E-3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42734</v>
      </c>
      <c r="X35" s="10">
        <v>29.39</v>
      </c>
      <c r="Y35" s="10">
        <v>29.79</v>
      </c>
      <c r="Z35" s="10">
        <v>29.1</v>
      </c>
      <c r="AA35" s="10">
        <v>29.33</v>
      </c>
      <c r="AB35" s="95">
        <v>2879900</v>
      </c>
      <c r="AC35" s="10">
        <v>29.33</v>
      </c>
      <c r="AD35" s="2">
        <f t="shared" si="0"/>
        <v>0.68999999999999773</v>
      </c>
      <c r="AE35" s="138">
        <f t="shared" si="1"/>
        <v>0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42733</v>
      </c>
      <c r="X36" s="10">
        <v>29.06</v>
      </c>
      <c r="Y36" s="10">
        <v>29.46</v>
      </c>
      <c r="Z36" s="10">
        <v>29.02</v>
      </c>
      <c r="AA36" s="10">
        <v>29.33</v>
      </c>
      <c r="AB36" s="95">
        <v>2080700</v>
      </c>
      <c r="AC36" s="10">
        <v>29.33</v>
      </c>
      <c r="AD36" s="2">
        <f t="shared" si="0"/>
        <v>0.44000000000000128</v>
      </c>
      <c r="AE36" s="138">
        <f t="shared" si="1"/>
        <v>9.291121816930481E-3</v>
      </c>
    </row>
    <row r="37" spans="2:31" x14ac:dyDescent="0.25">
      <c r="W37" s="133">
        <v>42732</v>
      </c>
      <c r="X37" s="10">
        <v>30.09</v>
      </c>
      <c r="Y37" s="10">
        <v>30.38</v>
      </c>
      <c r="Z37" s="10">
        <v>29</v>
      </c>
      <c r="AA37" s="10">
        <v>29.06</v>
      </c>
      <c r="AB37" s="95">
        <v>3384000</v>
      </c>
      <c r="AC37" s="10">
        <v>29.06</v>
      </c>
      <c r="AD37" s="2">
        <f t="shared" si="0"/>
        <v>1.379999999999999</v>
      </c>
      <c r="AE37" s="138">
        <f t="shared" si="1"/>
        <v>-3.2623169107856231E-2</v>
      </c>
    </row>
    <row r="38" spans="2:31" x14ac:dyDescent="0.25">
      <c r="W38" s="133">
        <v>42731</v>
      </c>
      <c r="X38" s="10">
        <v>29.15</v>
      </c>
      <c r="Y38" s="10">
        <v>30.31</v>
      </c>
      <c r="Z38" s="10">
        <v>29.11</v>
      </c>
      <c r="AA38" s="10">
        <v>30.04</v>
      </c>
      <c r="AB38" s="95">
        <v>2729200</v>
      </c>
      <c r="AC38" s="10">
        <v>30.04</v>
      </c>
      <c r="AD38" s="2">
        <f t="shared" si="0"/>
        <v>1.1999999999999993</v>
      </c>
      <c r="AE38" s="138">
        <f t="shared" si="1"/>
        <v>2.9472241261137677E-2</v>
      </c>
    </row>
    <row r="39" spans="2:31" x14ac:dyDescent="0.25">
      <c r="W39" s="133">
        <v>42727</v>
      </c>
      <c r="X39" s="10">
        <v>29.34</v>
      </c>
      <c r="Y39" s="10">
        <v>29.5</v>
      </c>
      <c r="Z39" s="10">
        <v>28.8</v>
      </c>
      <c r="AA39" s="10">
        <v>29.18</v>
      </c>
      <c r="AB39" s="95">
        <v>2698800</v>
      </c>
      <c r="AC39" s="10">
        <v>29.18</v>
      </c>
      <c r="AD39" s="2">
        <f t="shared" si="0"/>
        <v>0.69999999999999929</v>
      </c>
      <c r="AE39" s="138">
        <f t="shared" si="1"/>
        <v>-5.7921635434412533E-3</v>
      </c>
    </row>
    <row r="40" spans="2:31" ht="20.25" thickBot="1" x14ac:dyDescent="0.35">
      <c r="O40" s="644" t="s">
        <v>78</v>
      </c>
      <c r="P40" s="644"/>
      <c r="W40" s="133">
        <v>42726</v>
      </c>
      <c r="X40" s="10">
        <v>28.68</v>
      </c>
      <c r="Y40" s="10">
        <v>29.43</v>
      </c>
      <c r="Z40" s="10">
        <v>28.54</v>
      </c>
      <c r="AA40" s="10">
        <v>29.35</v>
      </c>
      <c r="AB40" s="95">
        <v>5719100</v>
      </c>
      <c r="AC40" s="10">
        <v>29.35</v>
      </c>
      <c r="AD40" s="2">
        <f t="shared" si="0"/>
        <v>0.89000000000000057</v>
      </c>
      <c r="AE40" s="138">
        <f t="shared" si="1"/>
        <v>1.980542043085487E-2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36.949000000000005</v>
      </c>
      <c r="Q41" s="2"/>
      <c r="W41" s="133">
        <v>42725</v>
      </c>
      <c r="X41" s="10">
        <v>28.39</v>
      </c>
      <c r="Y41" s="10">
        <v>28.87</v>
      </c>
      <c r="Z41" s="10">
        <v>28.03</v>
      </c>
      <c r="AA41" s="10">
        <v>28.78</v>
      </c>
      <c r="AB41" s="95">
        <v>5545600</v>
      </c>
      <c r="AC41" s="10">
        <v>28.78</v>
      </c>
      <c r="AD41" s="2">
        <f t="shared" si="0"/>
        <v>0.83999999999999986</v>
      </c>
      <c r="AE41" s="138">
        <f t="shared" si="1"/>
        <v>2.2017045454545414E-2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2">C42*(E42-D42)</f>
        <v>-30.999999999999872</v>
      </c>
      <c r="G42" s="381">
        <f t="shared" ref="G42:G47" si="3">D42*C42</f>
        <v>2500</v>
      </c>
      <c r="H42" s="382">
        <f t="shared" ref="H42:H47" si="4">(E42-D42)/D42</f>
        <v>-1.2399999999999949E-2</v>
      </c>
      <c r="I42" s="381"/>
      <c r="O42" s="83">
        <v>1.0900000000000001</v>
      </c>
      <c r="P42" s="83">
        <f t="shared" ref="P42:P61" si="5">O42*$Q$4</f>
        <v>36.613100000000003</v>
      </c>
      <c r="Q42" s="2"/>
      <c r="T42" s="91" t="s">
        <v>113</v>
      </c>
      <c r="W42" s="133">
        <v>42724</v>
      </c>
      <c r="X42" s="10">
        <v>27.94</v>
      </c>
      <c r="Y42" s="10">
        <v>28.22</v>
      </c>
      <c r="Z42" s="10">
        <v>27.51</v>
      </c>
      <c r="AA42" s="10">
        <v>28.16</v>
      </c>
      <c r="AB42" s="95">
        <v>6681300</v>
      </c>
      <c r="AC42" s="10">
        <v>28.16</v>
      </c>
      <c r="AD42" s="2">
        <f t="shared" si="0"/>
        <v>0.7099999999999973</v>
      </c>
      <c r="AE42" s="138">
        <f t="shared" si="1"/>
        <v>1.4043932301044393E-2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2"/>
        <v>26.000000000000156</v>
      </c>
      <c r="G43" s="381">
        <f t="shared" si="3"/>
        <v>2500</v>
      </c>
      <c r="H43" s="382">
        <f t="shared" si="4"/>
        <v>1.0400000000000062E-2</v>
      </c>
      <c r="I43" s="381"/>
      <c r="O43" s="83">
        <v>1.08</v>
      </c>
      <c r="P43" s="83">
        <f t="shared" si="5"/>
        <v>36.277200000000008</v>
      </c>
      <c r="Q43" s="2"/>
      <c r="T43" s="128" t="s">
        <v>98</v>
      </c>
      <c r="U43" s="129">
        <v>33.15</v>
      </c>
      <c r="W43" s="133">
        <v>42723</v>
      </c>
      <c r="X43" s="10">
        <v>28.9</v>
      </c>
      <c r="Y43" s="10">
        <v>29.39</v>
      </c>
      <c r="Z43" s="10">
        <v>27.62</v>
      </c>
      <c r="AA43" s="10">
        <v>27.77</v>
      </c>
      <c r="AB43" s="95">
        <v>9512800</v>
      </c>
      <c r="AC43" s="10">
        <v>27.77</v>
      </c>
      <c r="AD43" s="2">
        <f t="shared" si="0"/>
        <v>1.7699999999999996</v>
      </c>
      <c r="AE43" s="138">
        <f t="shared" si="1"/>
        <v>-6.0554803788903877E-2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2"/>
        <v>157.00000000000003</v>
      </c>
      <c r="G44" s="381">
        <f t="shared" si="3"/>
        <v>2500</v>
      </c>
      <c r="H44" s="382">
        <f t="shared" si="4"/>
        <v>6.2800000000000009E-2</v>
      </c>
      <c r="I44" s="381"/>
      <c r="O44" s="83">
        <v>1.07</v>
      </c>
      <c r="P44" s="83">
        <f t="shared" si="5"/>
        <v>35.941300000000005</v>
      </c>
      <c r="Q44" s="2"/>
      <c r="T44" s="93" t="s">
        <v>99</v>
      </c>
      <c r="U44" s="130">
        <v>33.14</v>
      </c>
      <c r="W44" s="133">
        <v>42720</v>
      </c>
      <c r="X44" s="10">
        <v>29.65</v>
      </c>
      <c r="Y44" s="10">
        <v>29.92</v>
      </c>
      <c r="Z44" s="10">
        <v>29.18</v>
      </c>
      <c r="AA44" s="10">
        <v>29.56</v>
      </c>
      <c r="AB44" s="95">
        <v>6812200</v>
      </c>
      <c r="AC44" s="10">
        <v>29.56</v>
      </c>
      <c r="AD44" s="2">
        <f t="shared" si="0"/>
        <v>0.74000000000000199</v>
      </c>
      <c r="AE44" s="138">
        <f t="shared" si="1"/>
        <v>-6.0524546065904294E-3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2"/>
        <v>46.999999999999886</v>
      </c>
      <c r="G45" s="381">
        <f t="shared" si="3"/>
        <v>2500</v>
      </c>
      <c r="H45" s="382">
        <f t="shared" si="4"/>
        <v>1.8799999999999956E-2</v>
      </c>
      <c r="I45" s="381"/>
      <c r="O45" s="83">
        <v>1.06</v>
      </c>
      <c r="P45" s="83">
        <f t="shared" si="5"/>
        <v>35.605400000000003</v>
      </c>
      <c r="Q45" s="2"/>
      <c r="T45" s="93" t="s">
        <v>100</v>
      </c>
      <c r="U45" s="130" t="s">
        <v>129</v>
      </c>
      <c r="W45" s="133">
        <v>42719</v>
      </c>
      <c r="X45" s="10">
        <v>29.22</v>
      </c>
      <c r="Y45" s="10">
        <v>30.38</v>
      </c>
      <c r="Z45" s="10">
        <v>29.1</v>
      </c>
      <c r="AA45" s="10">
        <v>29.74</v>
      </c>
      <c r="AB45" s="95">
        <v>3962500</v>
      </c>
      <c r="AC45" s="10">
        <v>29.74</v>
      </c>
      <c r="AD45" s="2">
        <f t="shared" si="0"/>
        <v>1.2799999999999976</v>
      </c>
      <c r="AE45" s="138">
        <f t="shared" si="1"/>
        <v>1.2253233492171445E-2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2"/>
        <v>69.000000000000128</v>
      </c>
      <c r="G46" s="381">
        <f t="shared" si="3"/>
        <v>2500</v>
      </c>
      <c r="H46" s="382">
        <f t="shared" si="4"/>
        <v>2.7600000000000052E-2</v>
      </c>
      <c r="I46" s="381"/>
      <c r="O46" s="83">
        <v>1.05</v>
      </c>
      <c r="P46" s="83">
        <f t="shared" si="5"/>
        <v>35.269500000000008</v>
      </c>
      <c r="Q46" s="2"/>
      <c r="T46" s="93" t="s">
        <v>101</v>
      </c>
      <c r="U46" s="130" t="s">
        <v>129</v>
      </c>
      <c r="W46" s="133">
        <v>42718</v>
      </c>
      <c r="X46" s="10">
        <v>29.57</v>
      </c>
      <c r="Y46" s="10">
        <v>30.44</v>
      </c>
      <c r="Z46" s="10">
        <v>29.32</v>
      </c>
      <c r="AA46" s="10">
        <v>29.38</v>
      </c>
      <c r="AB46" s="95">
        <v>4896900</v>
      </c>
      <c r="AC46" s="10">
        <v>29.38</v>
      </c>
      <c r="AD46" s="2">
        <f t="shared" si="0"/>
        <v>1.120000000000001</v>
      </c>
      <c r="AE46" s="138">
        <f t="shared" si="1"/>
        <v>-4.7425474254743083E-3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2"/>
        <v>148.00000000000006</v>
      </c>
      <c r="G47" s="381">
        <f t="shared" si="3"/>
        <v>2500</v>
      </c>
      <c r="H47" s="382">
        <f t="shared" si="4"/>
        <v>5.9200000000000016E-2</v>
      </c>
      <c r="I47" s="381"/>
      <c r="O47" s="83">
        <v>1.04</v>
      </c>
      <c r="P47" s="83">
        <f t="shared" si="5"/>
        <v>34.933600000000006</v>
      </c>
      <c r="Q47" s="2"/>
      <c r="T47" s="93" t="s">
        <v>102</v>
      </c>
      <c r="U47" s="130">
        <v>28.59</v>
      </c>
      <c r="W47" s="133">
        <v>42717</v>
      </c>
      <c r="X47" s="10">
        <v>30.62</v>
      </c>
      <c r="Y47" s="10">
        <v>30.63</v>
      </c>
      <c r="Z47" s="10">
        <v>29.06</v>
      </c>
      <c r="AA47" s="10">
        <v>29.52</v>
      </c>
      <c r="AB47" s="95">
        <v>6273500</v>
      </c>
      <c r="AC47" s="10">
        <v>29.52</v>
      </c>
      <c r="AD47" s="2">
        <f t="shared" si="0"/>
        <v>1.5700000000000003</v>
      </c>
      <c r="AE47" s="138">
        <f t="shared" si="1"/>
        <v>-2.3809523809523725E-2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:F54" si="6">C48*(E48-D48)</f>
        <v>428.00000000000011</v>
      </c>
      <c r="G48" s="381">
        <f t="shared" ref="G48:G54" si="7">D48*C48</f>
        <v>2500</v>
      </c>
      <c r="H48" s="382">
        <f t="shared" ref="H48:H54" si="8">(E48-D48)/D48</f>
        <v>0.17120000000000005</v>
      </c>
      <c r="I48" s="381"/>
      <c r="O48" s="83">
        <v>1.03</v>
      </c>
      <c r="P48" s="83">
        <f t="shared" si="5"/>
        <v>34.597700000000003</v>
      </c>
      <c r="Q48" s="2"/>
      <c r="T48" s="93" t="s">
        <v>103</v>
      </c>
      <c r="U48" s="130">
        <v>1.5230699999999999</v>
      </c>
      <c r="W48" s="133">
        <v>42716</v>
      </c>
      <c r="X48" s="10">
        <v>31.43</v>
      </c>
      <c r="Y48" s="10">
        <v>31.45</v>
      </c>
      <c r="Z48" s="10">
        <v>30.09</v>
      </c>
      <c r="AA48" s="10">
        <v>30.24</v>
      </c>
      <c r="AB48" s="95">
        <v>5559400</v>
      </c>
      <c r="AC48" s="10">
        <v>30.24</v>
      </c>
      <c r="AD48" s="2">
        <f t="shared" si="0"/>
        <v>1.3599999999999994</v>
      </c>
      <c r="AE48" s="138">
        <f t="shared" si="1"/>
        <v>-3.7555697008275102E-2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si="6"/>
        <v>368</v>
      </c>
      <c r="G49" s="381">
        <f t="shared" si="7"/>
        <v>2500</v>
      </c>
      <c r="H49" s="382">
        <f t="shared" si="8"/>
        <v>0.1472</v>
      </c>
      <c r="I49" s="381"/>
      <c r="O49" s="83">
        <v>1.02</v>
      </c>
      <c r="P49" s="83">
        <f t="shared" si="5"/>
        <v>34.261800000000001</v>
      </c>
      <c r="Q49" s="2"/>
      <c r="T49" s="93" t="s">
        <v>122</v>
      </c>
      <c r="U49" s="130" t="s">
        <v>508</v>
      </c>
      <c r="W49" s="133">
        <v>42713</v>
      </c>
      <c r="X49" s="10">
        <v>30.26</v>
      </c>
      <c r="Y49" s="10">
        <v>31.54</v>
      </c>
      <c r="Z49" s="10">
        <v>30.19</v>
      </c>
      <c r="AA49" s="10">
        <v>31.42</v>
      </c>
      <c r="AB49" s="95">
        <v>5661700</v>
      </c>
      <c r="AC49" s="10">
        <v>31.42</v>
      </c>
      <c r="AD49" s="2">
        <f t="shared" si="0"/>
        <v>1.3499999999999979</v>
      </c>
      <c r="AE49" s="138">
        <f t="shared" si="1"/>
        <v>4.1086812458581923E-2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si="6"/>
        <v>401.00000000000017</v>
      </c>
      <c r="G50" s="381">
        <f t="shared" si="7"/>
        <v>2500</v>
      </c>
      <c r="H50" s="382">
        <f t="shared" si="8"/>
        <v>0.16040000000000007</v>
      </c>
      <c r="I50" s="381"/>
      <c r="O50" s="83">
        <v>1.01</v>
      </c>
      <c r="P50" s="83">
        <f t="shared" si="5"/>
        <v>33.925900000000006</v>
      </c>
      <c r="Q50" s="2"/>
      <c r="T50" s="93"/>
      <c r="U50" s="130"/>
      <c r="W50" s="133">
        <v>42712</v>
      </c>
      <c r="X50" s="10">
        <v>30.43</v>
      </c>
      <c r="Y50" s="10">
        <v>30.69</v>
      </c>
      <c r="Z50" s="10">
        <v>29.95</v>
      </c>
      <c r="AA50" s="10">
        <v>30.18</v>
      </c>
      <c r="AB50" s="95">
        <v>4318800</v>
      </c>
      <c r="AC50" s="10">
        <v>30.18</v>
      </c>
      <c r="AD50" s="2">
        <f t="shared" si="0"/>
        <v>0.74000000000000199</v>
      </c>
      <c r="AE50" s="138">
        <f t="shared" si="1"/>
        <v>-1.6539861065166805E-3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si="6"/>
        <v>389.00000000000006</v>
      </c>
      <c r="G51" s="381">
        <f t="shared" si="7"/>
        <v>2500</v>
      </c>
      <c r="H51" s="382">
        <f t="shared" si="8"/>
        <v>0.15560000000000002</v>
      </c>
      <c r="I51" s="381"/>
      <c r="O51" s="83">
        <v>1</v>
      </c>
      <c r="P51" s="83">
        <f t="shared" si="5"/>
        <v>33.590000000000003</v>
      </c>
      <c r="Q51" s="2"/>
      <c r="T51" s="93" t="s">
        <v>105</v>
      </c>
      <c r="U51" s="130" t="s">
        <v>600</v>
      </c>
      <c r="W51" s="133">
        <v>42711</v>
      </c>
      <c r="X51" s="10">
        <v>29.45</v>
      </c>
      <c r="Y51" s="10">
        <v>30.29</v>
      </c>
      <c r="Z51" s="10">
        <v>29.31</v>
      </c>
      <c r="AA51" s="10">
        <v>30.23</v>
      </c>
      <c r="AB51" s="95">
        <v>4660100</v>
      </c>
      <c r="AC51" s="10">
        <v>30.23</v>
      </c>
      <c r="AD51" s="2">
        <f t="shared" si="0"/>
        <v>0.98000000000000043</v>
      </c>
      <c r="AE51" s="138">
        <f t="shared" si="1"/>
        <v>2.8931245745405176E-2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si="6"/>
        <v>362.99999999999989</v>
      </c>
      <c r="G52" s="381">
        <f t="shared" si="7"/>
        <v>2500</v>
      </c>
      <c r="H52" s="382">
        <f t="shared" si="8"/>
        <v>0.14519999999999997</v>
      </c>
      <c r="I52" s="381"/>
      <c r="O52" s="83">
        <v>0.99</v>
      </c>
      <c r="P52" s="83">
        <f t="shared" si="5"/>
        <v>33.254100000000001</v>
      </c>
      <c r="Q52" s="2"/>
      <c r="T52" s="93" t="s">
        <v>106</v>
      </c>
      <c r="U52" s="130" t="s">
        <v>601</v>
      </c>
      <c r="W52" s="133">
        <v>42710</v>
      </c>
      <c r="X52" s="10">
        <v>29.05</v>
      </c>
      <c r="Y52" s="10">
        <v>29.52</v>
      </c>
      <c r="Z52" s="10">
        <v>28.47</v>
      </c>
      <c r="AA52" s="10">
        <v>29.38</v>
      </c>
      <c r="AB52" s="95">
        <v>5335600</v>
      </c>
      <c r="AC52" s="10">
        <v>29.38</v>
      </c>
      <c r="AD52" s="2">
        <f t="shared" si="0"/>
        <v>1.0500000000000007</v>
      </c>
      <c r="AE52" s="138">
        <f t="shared" si="1"/>
        <v>7.1991772368871221E-3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si="6"/>
        <v>434</v>
      </c>
      <c r="G53" s="381">
        <f t="shared" si="7"/>
        <v>2500</v>
      </c>
      <c r="H53" s="382">
        <f t="shared" si="8"/>
        <v>0.1736</v>
      </c>
      <c r="I53" s="381"/>
      <c r="O53" s="83">
        <v>0.98</v>
      </c>
      <c r="P53" s="83">
        <f t="shared" si="5"/>
        <v>32.918200000000006</v>
      </c>
      <c r="Q53" s="2"/>
      <c r="T53" s="93" t="s">
        <v>107</v>
      </c>
      <c r="U53" s="131">
        <v>2771476</v>
      </c>
      <c r="W53" s="133">
        <v>42709</v>
      </c>
      <c r="X53" s="10">
        <v>28.98</v>
      </c>
      <c r="Y53" s="10">
        <v>29.8</v>
      </c>
      <c r="Z53" s="10">
        <v>28.98</v>
      </c>
      <c r="AA53" s="10">
        <v>29.17</v>
      </c>
      <c r="AB53" s="95">
        <v>6316500</v>
      </c>
      <c r="AC53" s="10">
        <v>29.17</v>
      </c>
      <c r="AD53" s="2">
        <f t="shared" si="0"/>
        <v>0.82000000000000028</v>
      </c>
      <c r="AE53" s="138">
        <f t="shared" si="1"/>
        <v>1.2144344205412994E-2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si="6"/>
        <v>200</v>
      </c>
      <c r="G54" s="381">
        <f t="shared" si="7"/>
        <v>2500</v>
      </c>
      <c r="H54" s="382">
        <f t="shared" si="8"/>
        <v>0.08</v>
      </c>
      <c r="I54" s="381"/>
      <c r="O54" s="83">
        <v>0.97</v>
      </c>
      <c r="P54" s="83">
        <f t="shared" si="5"/>
        <v>32.582300000000004</v>
      </c>
      <c r="T54" s="93" t="s">
        <v>110</v>
      </c>
      <c r="U54" s="131">
        <v>4849900</v>
      </c>
      <c r="W54" s="133">
        <v>42706</v>
      </c>
      <c r="X54" s="10">
        <v>29.05</v>
      </c>
      <c r="Y54" s="10">
        <v>29.25</v>
      </c>
      <c r="Z54" s="10">
        <v>28.67</v>
      </c>
      <c r="AA54" s="10">
        <v>28.82</v>
      </c>
      <c r="AB54" s="95">
        <v>3776400</v>
      </c>
      <c r="AC54" s="10">
        <v>28.82</v>
      </c>
      <c r="AD54" s="2">
        <f t="shared" si="0"/>
        <v>0.57999999999999829</v>
      </c>
      <c r="AE54" s="138">
        <f t="shared" si="1"/>
        <v>-9.2815400481265353E-3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5"/>
        <v>32.246400000000001</v>
      </c>
      <c r="T55" s="93" t="s">
        <v>108</v>
      </c>
      <c r="U55" s="130" t="s">
        <v>602</v>
      </c>
      <c r="W55" s="133">
        <v>42705</v>
      </c>
      <c r="X55" s="10">
        <v>28.6</v>
      </c>
      <c r="Y55" s="10">
        <v>29.5</v>
      </c>
      <c r="Z55" s="10">
        <v>28.56</v>
      </c>
      <c r="AA55" s="10">
        <v>29.09</v>
      </c>
      <c r="AB55" s="95">
        <v>7387000</v>
      </c>
      <c r="AC55" s="10">
        <v>29.09</v>
      </c>
      <c r="AD55" s="2">
        <f t="shared" si="0"/>
        <v>0.94000000000000128</v>
      </c>
      <c r="AE55" s="138">
        <f t="shared" si="1"/>
        <v>2.4295774647887347E-2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31.910500000000003</v>
      </c>
      <c r="T56" s="93" t="s">
        <v>111</v>
      </c>
      <c r="U56" s="130">
        <v>39.520000000000003</v>
      </c>
      <c r="W56" s="133">
        <v>42704</v>
      </c>
      <c r="X56" s="10">
        <v>27.4</v>
      </c>
      <c r="Y56" s="10">
        <v>28.56</v>
      </c>
      <c r="Z56" s="10">
        <v>27.29</v>
      </c>
      <c r="AA56" s="10">
        <v>28.4</v>
      </c>
      <c r="AB56" s="95">
        <v>6330400</v>
      </c>
      <c r="AC56" s="10">
        <v>28.4</v>
      </c>
      <c r="AD56" s="2">
        <f t="shared" si="0"/>
        <v>1.2699999999999996</v>
      </c>
      <c r="AE56" s="138">
        <f t="shared" si="1"/>
        <v>4.9519586104951996E-2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5"/>
        <v>31.5746</v>
      </c>
      <c r="T57" s="93" t="s">
        <v>112</v>
      </c>
      <c r="U57" s="130">
        <v>0.85</v>
      </c>
      <c r="W57" s="133">
        <v>42703</v>
      </c>
      <c r="X57" s="10">
        <v>26.99</v>
      </c>
      <c r="Y57" s="10">
        <v>27.3</v>
      </c>
      <c r="Z57" s="10">
        <v>26.61</v>
      </c>
      <c r="AA57" s="10">
        <v>27.06</v>
      </c>
      <c r="AB57" s="95">
        <v>5492900</v>
      </c>
      <c r="AC57" s="10">
        <v>27.06</v>
      </c>
      <c r="AD57" s="2">
        <f t="shared" si="0"/>
        <v>0.69000000000000128</v>
      </c>
      <c r="AE57" s="138" t="e">
        <f t="shared" si="1"/>
        <v>#DIV/0!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>C58*(E58-D58)</f>
        <v>4.4999999999999929</v>
      </c>
      <c r="G58" s="262">
        <f>D58*C58</f>
        <v>1287</v>
      </c>
      <c r="H58" s="276">
        <f>(E58-D58)/D58</f>
        <v>3.4965034965034913E-3</v>
      </c>
      <c r="I58" s="262"/>
      <c r="O58" s="83">
        <v>0.93</v>
      </c>
      <c r="P58" s="83">
        <f t="shared" si="5"/>
        <v>31.238700000000005</v>
      </c>
      <c r="T58" s="93" t="s">
        <v>109</v>
      </c>
      <c r="U58" s="130" t="s">
        <v>603</v>
      </c>
      <c r="W58" s="133">
        <v>42703</v>
      </c>
      <c r="X58" s="10" t="s">
        <v>339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9">C59*(E59-D59)</f>
        <v>-9.9999999999999645</v>
      </c>
      <c r="G59" s="262">
        <f t="shared" ref="G59:G64" si="10">D59*C59</f>
        <v>1287</v>
      </c>
      <c r="H59" s="276">
        <f t="shared" ref="H59:H64" si="11">(E59-D59)/D59</f>
        <v>-7.7700077700077431E-3</v>
      </c>
      <c r="I59" s="262"/>
      <c r="O59" s="83">
        <v>0.92</v>
      </c>
      <c r="P59" s="83">
        <f t="shared" si="5"/>
        <v>30.902800000000003</v>
      </c>
      <c r="W59" s="133">
        <v>42702</v>
      </c>
      <c r="X59" s="10">
        <v>27.42</v>
      </c>
      <c r="Y59" s="10">
        <v>27.64</v>
      </c>
      <c r="Z59" s="10">
        <v>26.8</v>
      </c>
      <c r="AA59" s="10">
        <v>27.35</v>
      </c>
      <c r="AB59" s="95">
        <v>4622600</v>
      </c>
      <c r="AC59" s="10">
        <v>27.08</v>
      </c>
      <c r="AD59" s="2">
        <f t="shared" si="0"/>
        <v>0.83999999999999986</v>
      </c>
      <c r="AE59" s="138">
        <f t="shared" si="1"/>
        <v>-2.5782688766113893E-3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9"/>
        <v>-45.999999999999908</v>
      </c>
      <c r="G60" s="262">
        <f t="shared" si="10"/>
        <v>1287</v>
      </c>
      <c r="H60" s="276">
        <f t="shared" si="11"/>
        <v>-3.5742035742035674E-2</v>
      </c>
      <c r="I60" s="262"/>
      <c r="O60" s="83">
        <v>0.91</v>
      </c>
      <c r="P60" s="83">
        <f t="shared" si="5"/>
        <v>30.566900000000004</v>
      </c>
      <c r="W60" s="133">
        <v>42699</v>
      </c>
      <c r="X60" s="10">
        <v>27.48</v>
      </c>
      <c r="Y60" s="10">
        <v>27.7</v>
      </c>
      <c r="Z60" s="10">
        <v>26.95</v>
      </c>
      <c r="AA60" s="10">
        <v>27.43</v>
      </c>
      <c r="AB60" s="95">
        <v>2109000</v>
      </c>
      <c r="AC60" s="10">
        <v>27.15</v>
      </c>
      <c r="AD60" s="2">
        <f t="shared" si="0"/>
        <v>0.75</v>
      </c>
      <c r="AE60" s="138">
        <f t="shared" si="1"/>
        <v>-7.3610599926399178E-4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9"/>
        <v>-82.000000000000028</v>
      </c>
      <c r="G61" s="262">
        <f t="shared" si="10"/>
        <v>2496</v>
      </c>
      <c r="H61" s="276">
        <f t="shared" si="11"/>
        <v>-3.2852564102564111E-2</v>
      </c>
      <c r="I61" s="262"/>
      <c r="O61" s="83">
        <v>0.9</v>
      </c>
      <c r="P61" s="83">
        <f t="shared" si="5"/>
        <v>30.231000000000005</v>
      </c>
      <c r="W61" s="133">
        <v>42697</v>
      </c>
      <c r="X61" s="10">
        <v>27.35</v>
      </c>
      <c r="Y61" s="10">
        <v>27.91</v>
      </c>
      <c r="Z61" s="10">
        <v>27.29</v>
      </c>
      <c r="AA61" s="10">
        <v>27.45</v>
      </c>
      <c r="AB61" s="95">
        <v>4204600</v>
      </c>
      <c r="AC61" s="10">
        <v>27.17</v>
      </c>
      <c r="AD61" s="2">
        <f t="shared" si="0"/>
        <v>0.62000000000000099</v>
      </c>
      <c r="AE61" s="138">
        <f t="shared" si="1"/>
        <v>2.9531192321889943E-3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9"/>
        <v>-99.000000000000028</v>
      </c>
      <c r="G62" s="262">
        <f t="shared" si="10"/>
        <v>3720</v>
      </c>
      <c r="H62" s="276">
        <f t="shared" si="11"/>
        <v>-2.6612903225806457E-2</v>
      </c>
      <c r="I62" s="262"/>
      <c r="W62" s="133">
        <v>42696</v>
      </c>
      <c r="X62" s="10">
        <v>29.05</v>
      </c>
      <c r="Y62" s="10">
        <v>29.12</v>
      </c>
      <c r="Z62" s="10">
        <v>27.2</v>
      </c>
      <c r="AA62" s="10">
        <v>27.37</v>
      </c>
      <c r="AB62" s="95">
        <v>6784500</v>
      </c>
      <c r="AC62" s="10">
        <v>27.09</v>
      </c>
      <c r="AD62" s="2">
        <f t="shared" si="0"/>
        <v>1.9200000000000017</v>
      </c>
      <c r="AE62" s="138">
        <f t="shared" si="1"/>
        <v>-5.8066759388038958E-2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9"/>
        <v>-121.50000000000034</v>
      </c>
      <c r="G63" s="262">
        <f t="shared" si="10"/>
        <v>3720</v>
      </c>
      <c r="H63" s="276">
        <f t="shared" si="11"/>
        <v>-3.2661290322580736E-2</v>
      </c>
      <c r="I63" s="262"/>
      <c r="W63" s="133">
        <v>42695</v>
      </c>
      <c r="X63" s="10">
        <v>28.5</v>
      </c>
      <c r="Y63" s="10">
        <v>29.07</v>
      </c>
      <c r="Z63" s="10">
        <v>28.47</v>
      </c>
      <c r="AA63" s="10">
        <v>29.05</v>
      </c>
      <c r="AB63" s="95">
        <v>5397500</v>
      </c>
      <c r="AC63" s="10">
        <v>28.76</v>
      </c>
      <c r="AD63" s="2">
        <f t="shared" si="0"/>
        <v>0.60000000000000142</v>
      </c>
      <c r="AE63" s="138">
        <f t="shared" si="1"/>
        <v>2.7877055039313925E-2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9"/>
        <v>-50.999999999999979</v>
      </c>
      <c r="G64" s="262">
        <f t="shared" si="10"/>
        <v>3720</v>
      </c>
      <c r="H64" s="276">
        <f t="shared" si="11"/>
        <v>-1.3709677419354832E-2</v>
      </c>
      <c r="I64" s="262"/>
      <c r="W64" s="133">
        <v>42692</v>
      </c>
      <c r="X64" s="10">
        <v>27.21</v>
      </c>
      <c r="Y64" s="10">
        <v>28.36</v>
      </c>
      <c r="Z64" s="10">
        <v>27.21</v>
      </c>
      <c r="AA64" s="10">
        <v>28.26</v>
      </c>
      <c r="AB64" s="95">
        <v>4148600</v>
      </c>
      <c r="AC64" s="10">
        <v>27.98</v>
      </c>
      <c r="AD64" s="2">
        <f t="shared" si="0"/>
        <v>1.1499999999999986</v>
      </c>
      <c r="AE64" s="138">
        <f t="shared" si="1"/>
        <v>3.3998521803400017E-2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:F76" si="12">C65*(E65-D65)</f>
        <v>13.499999999999979</v>
      </c>
      <c r="G65" s="262">
        <f t="shared" ref="G65:G76" si="13">D65*C65</f>
        <v>3720</v>
      </c>
      <c r="H65" s="276">
        <f t="shared" ref="H65:H76" si="14">(E65-D65)/D65</f>
        <v>3.6290322580645102E-3</v>
      </c>
      <c r="I65" s="262"/>
      <c r="W65" s="133">
        <v>42691</v>
      </c>
      <c r="X65" s="10">
        <v>27.24</v>
      </c>
      <c r="Y65" s="10">
        <v>27.44</v>
      </c>
      <c r="Z65" s="10">
        <v>27.02</v>
      </c>
      <c r="AA65" s="10">
        <v>27.33</v>
      </c>
      <c r="AB65" s="95">
        <v>2786700</v>
      </c>
      <c r="AC65" s="10">
        <v>27.06</v>
      </c>
      <c r="AD65" s="2">
        <f t="shared" si="0"/>
        <v>0.42000000000000171</v>
      </c>
      <c r="AE65" s="138">
        <f t="shared" si="1"/>
        <v>4.4543429844097204E-3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si="12"/>
        <v>40.499999999999936</v>
      </c>
      <c r="G66" s="262">
        <f t="shared" si="13"/>
        <v>3720</v>
      </c>
      <c r="H66" s="276">
        <f t="shared" si="14"/>
        <v>1.0887096774193531E-2</v>
      </c>
      <c r="I66" s="262"/>
      <c r="W66" s="133">
        <v>42690</v>
      </c>
      <c r="X66" s="10">
        <v>27.73</v>
      </c>
      <c r="Y66" s="10">
        <v>27.95</v>
      </c>
      <c r="Z66" s="10">
        <v>27.15</v>
      </c>
      <c r="AA66" s="10">
        <v>27.21</v>
      </c>
      <c r="AB66" s="95">
        <v>3388800</v>
      </c>
      <c r="AC66" s="10">
        <v>26.94</v>
      </c>
      <c r="AD66" s="2">
        <f t="shared" si="0"/>
        <v>0.80000000000000071</v>
      </c>
      <c r="AE66" s="138">
        <f t="shared" si="1"/>
        <v>-2.6382363570654155E-2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si="12"/>
        <v>7.5000000000001066</v>
      </c>
      <c r="G67" s="262">
        <f t="shared" si="13"/>
        <v>3720</v>
      </c>
      <c r="H67" s="276">
        <f t="shared" si="14"/>
        <v>2.0161290322580931E-3</v>
      </c>
      <c r="I67" s="262"/>
      <c r="W67" s="133">
        <v>42689</v>
      </c>
      <c r="X67" s="10">
        <v>28.13</v>
      </c>
      <c r="Y67" s="10">
        <v>28.19</v>
      </c>
      <c r="Z67" s="10">
        <v>27.57</v>
      </c>
      <c r="AA67" s="10">
        <v>27.95</v>
      </c>
      <c r="AB67" s="95">
        <v>4852100</v>
      </c>
      <c r="AC67" s="10">
        <v>27.67</v>
      </c>
      <c r="AD67" s="2">
        <f>Y67-Z67</f>
        <v>0.62000000000000099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si="12"/>
        <v>-33.000000000000362</v>
      </c>
      <c r="G68" s="262">
        <f t="shared" si="13"/>
        <v>3720</v>
      </c>
      <c r="H68" s="276">
        <f t="shared" si="14"/>
        <v>-8.8709677419355811E-3</v>
      </c>
      <c r="I68" s="262"/>
      <c r="W68" s="133">
        <v>42688</v>
      </c>
      <c r="X68" s="10">
        <v>27.45</v>
      </c>
      <c r="Y68" s="10">
        <v>28.3</v>
      </c>
      <c r="Z68" s="10">
        <v>27.45</v>
      </c>
      <c r="AA68" s="10">
        <v>28.29</v>
      </c>
      <c r="AB68" s="95">
        <v>6924200</v>
      </c>
      <c r="AC68" s="10">
        <v>28.01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si="12"/>
        <v>-211.50000000000003</v>
      </c>
      <c r="G69" s="262">
        <f t="shared" si="13"/>
        <v>3720</v>
      </c>
      <c r="H69" s="276">
        <f t="shared" si="14"/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si="12"/>
        <v>-144.00000000000011</v>
      </c>
      <c r="G70" s="262">
        <f t="shared" si="13"/>
        <v>3720</v>
      </c>
      <c r="H70" s="276">
        <f t="shared" si="14"/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si="12"/>
        <v>-73.500000000000298</v>
      </c>
      <c r="G71" s="262">
        <f t="shared" si="13"/>
        <v>3720</v>
      </c>
      <c r="H71" s="276">
        <f t="shared" si="14"/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12"/>
        <v>-104.53499999999991</v>
      </c>
      <c r="G72" s="262">
        <f t="shared" si="13"/>
        <v>3694.0349999999999</v>
      </c>
      <c r="H72" s="276">
        <f t="shared" si="14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si="12"/>
        <v>-164.53499999999968</v>
      </c>
      <c r="G73" s="262">
        <f t="shared" si="13"/>
        <v>3694.0349999999999</v>
      </c>
      <c r="H73" s="276">
        <f t="shared" si="14"/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12"/>
        <v>8.2949999999998525</v>
      </c>
      <c r="G74" s="262">
        <f t="shared" si="13"/>
        <v>3639.7050000000004</v>
      </c>
      <c r="H74" s="276">
        <f t="shared" si="14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si="12"/>
        <v>69.794999999999874</v>
      </c>
      <c r="G75" s="262">
        <f t="shared" si="13"/>
        <v>3639.7050000000004</v>
      </c>
      <c r="H75" s="276">
        <f t="shared" si="14"/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12"/>
        <v>589.25999999999976</v>
      </c>
      <c r="G76" s="262">
        <f t="shared" si="13"/>
        <v>2250.7400000000002</v>
      </c>
      <c r="H76" s="276">
        <f t="shared" si="14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232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388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388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388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388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388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197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7" priority="35">
      <formula>F55&gt;0</formula>
    </cfRule>
    <cfRule type="expression" dxfId="616" priority="36">
      <formula>F55&lt;0</formula>
    </cfRule>
  </conditionalFormatting>
  <conditionalFormatting sqref="Q7">
    <cfRule type="expression" dxfId="615" priority="23">
      <formula>Q7&gt;0</formula>
    </cfRule>
    <cfRule type="expression" dxfId="614" priority="24">
      <formula>Q7&lt;0</formula>
    </cfRule>
  </conditionalFormatting>
  <conditionalFormatting sqref="Q8">
    <cfRule type="expression" dxfId="613" priority="21">
      <formula>Q8&gt;0</formula>
    </cfRule>
    <cfRule type="expression" dxfId="612" priority="22">
      <formula>Q8&lt;0</formula>
    </cfRule>
  </conditionalFormatting>
  <conditionalFormatting sqref="F42:F54">
    <cfRule type="expression" dxfId="611" priority="19">
      <formula>F42&gt;0</formula>
    </cfRule>
    <cfRule type="expression" dxfId="610" priority="20">
      <formula>F42&lt;0</formula>
    </cfRule>
  </conditionalFormatting>
  <conditionalFormatting sqref="H42:H54">
    <cfRule type="expression" dxfId="609" priority="17">
      <formula>H42&gt;0</formula>
    </cfRule>
    <cfRule type="expression" dxfId="608" priority="18">
      <formula>H42&lt;0</formula>
    </cfRule>
  </conditionalFormatting>
  <conditionalFormatting sqref="H58:H61">
    <cfRule type="expression" dxfId="607" priority="13">
      <formula>H58&gt;0</formula>
    </cfRule>
    <cfRule type="expression" dxfId="606" priority="14">
      <formula>H58&lt;0</formula>
    </cfRule>
  </conditionalFormatting>
  <conditionalFormatting sqref="F58:F61">
    <cfRule type="expression" dxfId="605" priority="15">
      <formula>F58&gt;0</formula>
    </cfRule>
    <cfRule type="expression" dxfId="604" priority="16">
      <formula>F58&lt;0</formula>
    </cfRule>
  </conditionalFormatting>
  <conditionalFormatting sqref="M84">
    <cfRule type="expression" dxfId="603" priority="11">
      <formula>M84&gt;0</formula>
    </cfRule>
    <cfRule type="expression" dxfId="602" priority="12">
      <formula>M84&lt;0</formula>
    </cfRule>
  </conditionalFormatting>
  <conditionalFormatting sqref="F23:F24 F27:F36">
    <cfRule type="expression" dxfId="601" priority="9">
      <formula>F23&gt;0</formula>
    </cfRule>
    <cfRule type="expression" dxfId="600" priority="10">
      <formula>F23&lt;0</formula>
    </cfRule>
  </conditionalFormatting>
  <conditionalFormatting sqref="H23:H24 H27:H36">
    <cfRule type="expression" dxfId="599" priority="7">
      <formula>H23&gt;0</formula>
    </cfRule>
    <cfRule type="expression" dxfId="598" priority="8">
      <formula>H23&lt;0</formula>
    </cfRule>
  </conditionalFormatting>
  <conditionalFormatting sqref="Q10">
    <cfRule type="expression" dxfId="597" priority="5">
      <formula>Q10&gt;0</formula>
    </cfRule>
    <cfRule type="expression" dxfId="596" priority="6">
      <formula>Q10&lt;0</formula>
    </cfRule>
  </conditionalFormatting>
  <conditionalFormatting sqref="F25:F26">
    <cfRule type="expression" dxfId="595" priority="3">
      <formula>F25&gt;0</formula>
    </cfRule>
    <cfRule type="expression" dxfId="594" priority="4">
      <formula>F25&lt;0</formula>
    </cfRule>
  </conditionalFormatting>
  <conditionalFormatting sqref="H25:H26">
    <cfRule type="expression" dxfId="593" priority="1">
      <formula>H25&gt;0</formula>
    </cfRule>
    <cfRule type="expression" dxfId="592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450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42783</v>
      </c>
      <c r="X2" s="10">
        <v>49.77</v>
      </c>
      <c r="Y2" s="10">
        <v>49.92</v>
      </c>
      <c r="Z2" s="10">
        <v>49.71</v>
      </c>
      <c r="AA2" s="10">
        <v>49.91</v>
      </c>
      <c r="AB2" s="95">
        <v>3773200</v>
      </c>
      <c r="AC2" s="10">
        <v>49.91</v>
      </c>
      <c r="AD2" s="2">
        <f>Y2-Z2</f>
        <v>0.21000000000000085</v>
      </c>
      <c r="AE2" s="138">
        <f>AC2/AC3-1</f>
        <v>-3.5935316430426578E-3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42782</v>
      </c>
      <c r="X3" s="10">
        <v>49.96</v>
      </c>
      <c r="Y3" s="10">
        <v>50.09</v>
      </c>
      <c r="Z3" s="10">
        <v>49.93</v>
      </c>
      <c r="AA3" s="10">
        <v>50.09</v>
      </c>
      <c r="AB3" s="95">
        <v>2035500</v>
      </c>
      <c r="AC3" s="10">
        <v>50.09</v>
      </c>
      <c r="AD3" s="2">
        <f t="shared" ref="AD3:AD66" si="0">Y3-Z3</f>
        <v>0.16000000000000369</v>
      </c>
      <c r="AE3" s="138">
        <f t="shared" ref="AE3:AE66" si="1">AC3/AC4-1</f>
        <v>4.008819402685937E-3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87.5</v>
      </c>
      <c r="R4" s="502">
        <v>-1.1000000000000001E-3</v>
      </c>
      <c r="T4" s="163"/>
      <c r="U4" s="1"/>
      <c r="W4" s="133">
        <v>42781</v>
      </c>
      <c r="X4" s="10">
        <v>49.47</v>
      </c>
      <c r="Y4" s="10">
        <v>49.89</v>
      </c>
      <c r="Z4" s="10">
        <v>49.44</v>
      </c>
      <c r="AA4" s="10">
        <v>49.89</v>
      </c>
      <c r="AB4" s="95">
        <v>2867700</v>
      </c>
      <c r="AC4" s="10">
        <v>49.89</v>
      </c>
      <c r="AD4" s="2">
        <f t="shared" si="0"/>
        <v>0.45000000000000284</v>
      </c>
      <c r="AE4" s="138">
        <f t="shared" si="1"/>
        <v>4.6314941602900728E-3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3062.5</v>
      </c>
      <c r="W5" s="133">
        <v>42780</v>
      </c>
      <c r="X5" s="10">
        <v>49.63</v>
      </c>
      <c r="Y5" s="10">
        <v>49.69</v>
      </c>
      <c r="Z5" s="10">
        <v>49.44</v>
      </c>
      <c r="AA5" s="10">
        <v>49.66</v>
      </c>
      <c r="AB5" s="95">
        <v>2379000</v>
      </c>
      <c r="AC5" s="10">
        <v>49.66</v>
      </c>
      <c r="AD5" s="2">
        <f t="shared" si="0"/>
        <v>0.25</v>
      </c>
      <c r="AE5" s="138">
        <f t="shared" si="1"/>
        <v>2.0140986908345759E-4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42779</v>
      </c>
      <c r="X6" s="10">
        <v>49.74</v>
      </c>
      <c r="Y6" s="10">
        <v>49.76</v>
      </c>
      <c r="Z6" s="10">
        <v>49.6</v>
      </c>
      <c r="AA6" s="10">
        <v>49.65</v>
      </c>
      <c r="AB6" s="95">
        <v>2474800</v>
      </c>
      <c r="AC6" s="10">
        <v>49.65</v>
      </c>
      <c r="AD6" s="2">
        <f t="shared" si="0"/>
        <v>0.15999999999999659</v>
      </c>
      <c r="AE6" s="138">
        <f t="shared" si="1"/>
        <v>3.6385688295936802E-3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627.20000000000027</v>
      </c>
      <c r="R7" s="30">
        <v>42800</v>
      </c>
      <c r="W7" s="133">
        <v>42776</v>
      </c>
      <c r="X7" s="10">
        <v>49.3</v>
      </c>
      <c r="Y7" s="10">
        <v>49.53</v>
      </c>
      <c r="Z7" s="10">
        <v>49.27</v>
      </c>
      <c r="AA7" s="10">
        <v>49.47</v>
      </c>
      <c r="AB7" s="95">
        <v>2778800</v>
      </c>
      <c r="AC7" s="10">
        <v>49.47</v>
      </c>
      <c r="AD7" s="2">
        <f t="shared" si="0"/>
        <v>0.25999999999999801</v>
      </c>
      <c r="AE7" s="138">
        <f t="shared" si="1"/>
        <v>2.021835826930829E-4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P8" s="34"/>
      <c r="Q8" s="2">
        <f>K18+M18-F18+Q2*Q4</f>
        <v>627.20000000000027</v>
      </c>
      <c r="W8" s="133">
        <v>42775</v>
      </c>
      <c r="X8" s="10">
        <v>49.44</v>
      </c>
      <c r="Y8" s="10">
        <v>49.57</v>
      </c>
      <c r="Z8" s="10">
        <v>49.37</v>
      </c>
      <c r="AA8" s="10">
        <v>49.46</v>
      </c>
      <c r="AB8" s="95">
        <v>3440000</v>
      </c>
      <c r="AC8" s="10">
        <v>49.46</v>
      </c>
      <c r="AD8" s="2">
        <f t="shared" si="0"/>
        <v>0.20000000000000284</v>
      </c>
      <c r="AE8" s="138">
        <f t="shared" si="1"/>
        <v>3.4489754514099857E-3</v>
      </c>
    </row>
    <row r="9" spans="1:31" x14ac:dyDescent="0.25">
      <c r="H9" s="72"/>
      <c r="O9" s="11" t="s">
        <v>213</v>
      </c>
      <c r="Q9" s="138">
        <f>IF(Q2=0, 0, Q8/Q6)</f>
        <v>0.2575452716297788</v>
      </c>
      <c r="W9" s="133">
        <v>42774</v>
      </c>
      <c r="X9" s="10">
        <v>49.09</v>
      </c>
      <c r="Y9" s="10">
        <v>49.3</v>
      </c>
      <c r="Z9" s="10">
        <v>48.99</v>
      </c>
      <c r="AA9" s="10">
        <v>49.29</v>
      </c>
      <c r="AB9" s="95">
        <v>1506200</v>
      </c>
      <c r="AC9" s="10">
        <v>49.29</v>
      </c>
      <c r="AD9" s="2">
        <f t="shared" si="0"/>
        <v>0.30999999999999517</v>
      </c>
      <c r="AE9" s="138">
        <f t="shared" si="1"/>
        <v>1.8292682926828174E-3</v>
      </c>
    </row>
    <row r="10" spans="1:31" x14ac:dyDescent="0.25">
      <c r="H10" s="72"/>
      <c r="O10" s="11" t="s">
        <v>212</v>
      </c>
      <c r="P10" s="34"/>
      <c r="Q10" s="2">
        <f>M53</f>
        <v>0</v>
      </c>
      <c r="W10" s="133">
        <v>42773</v>
      </c>
      <c r="X10" s="10">
        <v>49.07</v>
      </c>
      <c r="Y10" s="10">
        <v>49.22</v>
      </c>
      <c r="Z10" s="10">
        <v>49.07</v>
      </c>
      <c r="AA10" s="10">
        <v>49.2</v>
      </c>
      <c r="AB10" s="95">
        <v>2331600</v>
      </c>
      <c r="AC10" s="10">
        <v>49.2</v>
      </c>
      <c r="AD10" s="2">
        <f t="shared" si="0"/>
        <v>0.14999999999999858</v>
      </c>
      <c r="AE10" s="138">
        <f t="shared" si="1"/>
        <v>4.0666937779598733E-4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42772</v>
      </c>
      <c r="X11" s="10">
        <v>49.15</v>
      </c>
      <c r="Y11" s="10">
        <v>49.23</v>
      </c>
      <c r="Z11" s="10">
        <v>49.03</v>
      </c>
      <c r="AA11" s="10">
        <v>49.18</v>
      </c>
      <c r="AB11" s="95">
        <v>2295600</v>
      </c>
      <c r="AC11" s="10">
        <v>49.18</v>
      </c>
      <c r="AD11" s="2">
        <f t="shared" si="0"/>
        <v>0.19999999999999574</v>
      </c>
      <c r="AE11" s="138">
        <f t="shared" si="1"/>
        <v>-9.4662638469285021E-3</v>
      </c>
    </row>
    <row r="12" spans="1:31" x14ac:dyDescent="0.25">
      <c r="H12" s="72"/>
      <c r="W12" s="133">
        <v>42769</v>
      </c>
      <c r="X12" s="10">
        <v>49.62</v>
      </c>
      <c r="Y12" s="10">
        <v>49.76</v>
      </c>
      <c r="Z12" s="10">
        <v>49.55</v>
      </c>
      <c r="AA12" s="10">
        <v>49.65</v>
      </c>
      <c r="AB12" s="95">
        <v>1960800</v>
      </c>
      <c r="AC12" s="10">
        <v>49.65</v>
      </c>
      <c r="AD12" s="2">
        <f t="shared" si="0"/>
        <v>0.21000000000000085</v>
      </c>
      <c r="AE12" s="138">
        <f t="shared" si="1"/>
        <v>3.6385688295936802E-3</v>
      </c>
    </row>
    <row r="13" spans="1:31" x14ac:dyDescent="0.25">
      <c r="H13" s="72"/>
      <c r="W13" s="133">
        <v>42768</v>
      </c>
      <c r="X13" s="10">
        <v>49.58</v>
      </c>
      <c r="Y13" s="10">
        <v>49.65</v>
      </c>
      <c r="Z13" s="10">
        <v>49.36</v>
      </c>
      <c r="AA13" s="10">
        <v>49.47</v>
      </c>
      <c r="AB13" s="95">
        <v>2317500</v>
      </c>
      <c r="AC13" s="10">
        <v>49.47</v>
      </c>
      <c r="AD13" s="2">
        <f t="shared" si="0"/>
        <v>0.28999999999999915</v>
      </c>
      <c r="AE13" s="138">
        <f t="shared" si="1"/>
        <v>-8.0791759240550487E-4</v>
      </c>
    </row>
    <row r="14" spans="1:31" x14ac:dyDescent="0.25">
      <c r="H14" s="72"/>
      <c r="W14" s="133">
        <v>42767</v>
      </c>
      <c r="X14" s="10">
        <v>49.64</v>
      </c>
      <c r="Y14" s="10">
        <v>49.64</v>
      </c>
      <c r="Z14" s="10">
        <v>49.36</v>
      </c>
      <c r="AA14" s="10">
        <v>49.51</v>
      </c>
      <c r="AB14" s="95">
        <v>3629400</v>
      </c>
      <c r="AC14" s="10">
        <v>49.51</v>
      </c>
      <c r="AD14" s="2">
        <f t="shared" si="0"/>
        <v>0.28000000000000114</v>
      </c>
      <c r="AE14" s="138">
        <f t="shared" si="1"/>
        <v>3.0388978930306898E-3</v>
      </c>
    </row>
    <row r="15" spans="1:31" x14ac:dyDescent="0.25">
      <c r="H15" s="72"/>
      <c r="W15" s="133">
        <v>42766</v>
      </c>
      <c r="X15" s="10">
        <v>49.37</v>
      </c>
      <c r="Y15" s="10">
        <v>49.41</v>
      </c>
      <c r="Z15" s="10">
        <v>49.11</v>
      </c>
      <c r="AA15" s="10">
        <v>49.36</v>
      </c>
      <c r="AB15" s="95">
        <v>3610400</v>
      </c>
      <c r="AC15" s="10">
        <v>49.36</v>
      </c>
      <c r="AD15" s="2">
        <f t="shared" si="0"/>
        <v>0.29999999999999716</v>
      </c>
      <c r="AE15" s="138">
        <f t="shared" si="1"/>
        <v>4.8859934853420217E-3</v>
      </c>
    </row>
    <row r="16" spans="1:31" x14ac:dyDescent="0.25">
      <c r="H16" s="72"/>
      <c r="W16" s="133">
        <v>42765</v>
      </c>
      <c r="X16" s="10">
        <v>49.04</v>
      </c>
      <c r="Y16" s="10">
        <v>49.15</v>
      </c>
      <c r="Z16" s="10">
        <v>48.89</v>
      </c>
      <c r="AA16" s="10">
        <v>49.12</v>
      </c>
      <c r="AB16" s="95">
        <v>2493800</v>
      </c>
      <c r="AC16" s="10">
        <v>49.12</v>
      </c>
      <c r="AD16" s="2">
        <f t="shared" si="0"/>
        <v>0.25999999999999801</v>
      </c>
      <c r="AE16" s="138">
        <f t="shared" si="1"/>
        <v>-8.2778114274177916E-3</v>
      </c>
    </row>
    <row r="17" spans="1:31" x14ac:dyDescent="0.25">
      <c r="W17" s="133">
        <v>42762</v>
      </c>
      <c r="X17" s="10">
        <v>49.54</v>
      </c>
      <c r="Y17" s="10">
        <v>49.61</v>
      </c>
      <c r="Z17" s="10">
        <v>49.46</v>
      </c>
      <c r="AA17" s="10">
        <v>49.53</v>
      </c>
      <c r="AB17" s="95">
        <v>1348400</v>
      </c>
      <c r="AC17" s="10">
        <v>49.53</v>
      </c>
      <c r="AD17" s="2">
        <f t="shared" si="0"/>
        <v>0.14999999999999858</v>
      </c>
      <c r="AE17" s="138">
        <f t="shared" si="1"/>
        <v>-2.018570851836099E-4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49.65</v>
      </c>
      <c r="Y18" s="10">
        <v>49.7</v>
      </c>
      <c r="Z18" s="10">
        <v>49.46</v>
      </c>
      <c r="AA18" s="10">
        <v>49.54</v>
      </c>
      <c r="AB18" s="95">
        <v>2366100</v>
      </c>
      <c r="AC18" s="10">
        <v>49.54</v>
      </c>
      <c r="AD18" s="2">
        <f t="shared" si="0"/>
        <v>0.24000000000000199</v>
      </c>
      <c r="AE18" s="138">
        <f t="shared" si="1"/>
        <v>-6.4179703168872893E-3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49.64</v>
      </c>
      <c r="Y19" s="10">
        <v>49.88</v>
      </c>
      <c r="Z19" s="10">
        <v>49.63</v>
      </c>
      <c r="AA19" s="10">
        <v>49.86</v>
      </c>
      <c r="AB19" s="95">
        <v>2325700</v>
      </c>
      <c r="AC19" s="10">
        <v>49.86</v>
      </c>
      <c r="AD19" s="2">
        <f t="shared" si="0"/>
        <v>0.25</v>
      </c>
      <c r="AE19" s="138">
        <f t="shared" si="1"/>
        <v>1.1974832555307513E-2</v>
      </c>
    </row>
    <row r="20" spans="1:31" x14ac:dyDescent="0.25">
      <c r="W20" s="133">
        <v>42759</v>
      </c>
      <c r="X20" s="10">
        <v>49.14</v>
      </c>
      <c r="Y20" s="10">
        <v>49.34</v>
      </c>
      <c r="Z20" s="10">
        <v>49.1</v>
      </c>
      <c r="AA20" s="10">
        <v>49.27</v>
      </c>
      <c r="AB20" s="95">
        <v>2244300</v>
      </c>
      <c r="AC20" s="10">
        <v>49.27</v>
      </c>
      <c r="AD20" s="2">
        <f t="shared" si="0"/>
        <v>0.24000000000000199</v>
      </c>
      <c r="AE20" s="138">
        <f t="shared" si="1"/>
        <v>2.2375915378358702E-3</v>
      </c>
    </row>
    <row r="21" spans="1:31" x14ac:dyDescent="0.25">
      <c r="W21" s="133">
        <v>42758</v>
      </c>
      <c r="X21" s="10">
        <v>49.02</v>
      </c>
      <c r="Y21" s="10">
        <v>49.2</v>
      </c>
      <c r="Z21" s="10">
        <v>48.89</v>
      </c>
      <c r="AA21" s="10">
        <v>49.16</v>
      </c>
      <c r="AB21" s="95">
        <v>4429200</v>
      </c>
      <c r="AC21" s="10">
        <v>49.16</v>
      </c>
      <c r="AD21" s="2">
        <f t="shared" si="0"/>
        <v>0.31000000000000227</v>
      </c>
      <c r="AE21" s="138">
        <f t="shared" si="1"/>
        <v>3.2653061224490187E-3</v>
      </c>
    </row>
    <row r="22" spans="1:31" x14ac:dyDescent="0.25">
      <c r="W22" s="133">
        <v>42755</v>
      </c>
      <c r="X22" s="10">
        <v>48.84</v>
      </c>
      <c r="Y22" s="10">
        <v>49.03</v>
      </c>
      <c r="Z22" s="10">
        <v>48.83</v>
      </c>
      <c r="AA22" s="10">
        <v>49</v>
      </c>
      <c r="AB22" s="95">
        <v>3667100</v>
      </c>
      <c r="AC22" s="10">
        <v>49</v>
      </c>
      <c r="AD22" s="2">
        <f t="shared" si="0"/>
        <v>0.20000000000000284</v>
      </c>
      <c r="AE22" s="138">
        <f t="shared" si="1"/>
        <v>5.5407346603735252E-3</v>
      </c>
    </row>
    <row r="23" spans="1:31" x14ac:dyDescent="0.25">
      <c r="W23" s="133">
        <v>42754</v>
      </c>
      <c r="X23" s="10">
        <v>48.73</v>
      </c>
      <c r="Y23" s="10">
        <v>48.82</v>
      </c>
      <c r="Z23" s="10">
        <v>48.56</v>
      </c>
      <c r="AA23" s="10">
        <v>48.73</v>
      </c>
      <c r="AB23" s="95">
        <v>3592900</v>
      </c>
      <c r="AC23" s="10">
        <v>48.73</v>
      </c>
      <c r="AD23" s="2">
        <f t="shared" si="0"/>
        <v>0.25999999999999801</v>
      </c>
      <c r="AE23" s="138">
        <f t="shared" si="1"/>
        <v>-2.0479213598197932E-3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48.88</v>
      </c>
      <c r="Y24" s="10">
        <v>49</v>
      </c>
      <c r="Z24" s="10">
        <v>48.73</v>
      </c>
      <c r="AA24" s="10">
        <v>48.83</v>
      </c>
      <c r="AB24" s="95">
        <v>2556500</v>
      </c>
      <c r="AC24" s="10">
        <v>48.83</v>
      </c>
      <c r="AD24" s="2">
        <f t="shared" si="0"/>
        <v>0.27000000000000313</v>
      </c>
      <c r="AE24" s="138">
        <f t="shared" si="1"/>
        <v>-4.0791352233326972E-3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1">
        <f>(E25-D25)/D25</f>
        <v>-1.1497556769186302E-3</v>
      </c>
      <c r="I25" s="40"/>
      <c r="W25" s="133">
        <v>42752</v>
      </c>
      <c r="X25" s="10">
        <v>49.04</v>
      </c>
      <c r="Y25" s="10">
        <v>49.12</v>
      </c>
      <c r="Z25" s="10">
        <v>48.97</v>
      </c>
      <c r="AA25" s="10">
        <v>49.03</v>
      </c>
      <c r="AB25" s="95">
        <v>4644000</v>
      </c>
      <c r="AC25" s="10">
        <v>49.03</v>
      </c>
      <c r="AD25" s="2">
        <f t="shared" si="0"/>
        <v>0.14999999999999858</v>
      </c>
      <c r="AE25" s="138">
        <f t="shared" si="1"/>
        <v>0</v>
      </c>
    </row>
    <row r="26" spans="1:31" x14ac:dyDescent="0.25">
      <c r="A26" t="s">
        <v>462</v>
      </c>
      <c r="B26" s="193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1">
        <f>(E26-D26)/D26</f>
        <v>0.20839321644150618</v>
      </c>
      <c r="I26" s="40"/>
      <c r="W26" s="133">
        <v>42748</v>
      </c>
      <c r="X26" s="10">
        <v>49.03</v>
      </c>
      <c r="Y26" s="10">
        <v>49.09</v>
      </c>
      <c r="Z26" s="10">
        <v>48.89</v>
      </c>
      <c r="AA26" s="10">
        <v>49.03</v>
      </c>
      <c r="AB26" s="95">
        <v>2791500</v>
      </c>
      <c r="AC26" s="10">
        <v>49.03</v>
      </c>
      <c r="AD26" s="2">
        <f t="shared" si="0"/>
        <v>0.20000000000000284</v>
      </c>
      <c r="AE26" s="138">
        <f t="shared" si="1"/>
        <v>4.3015157722245956E-3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42747</v>
      </c>
      <c r="X27" s="10">
        <v>48.88</v>
      </c>
      <c r="Y27" s="10">
        <v>48.98</v>
      </c>
      <c r="Z27" s="10">
        <v>48.73</v>
      </c>
      <c r="AA27" s="10">
        <v>48.82</v>
      </c>
      <c r="AB27" s="95">
        <v>6740600</v>
      </c>
      <c r="AC27" s="10">
        <v>48.82</v>
      </c>
      <c r="AD27" s="2">
        <f t="shared" si="0"/>
        <v>0.25</v>
      </c>
      <c r="AE27" s="138">
        <f t="shared" si="1"/>
        <v>1.0252204223908379E-3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42746</v>
      </c>
      <c r="X28" s="10">
        <v>48.41</v>
      </c>
      <c r="Y28" s="10">
        <v>48.81</v>
      </c>
      <c r="Z28" s="10">
        <v>48.32</v>
      </c>
      <c r="AA28" s="10">
        <v>48.77</v>
      </c>
      <c r="AB28" s="95">
        <v>4040400</v>
      </c>
      <c r="AC28" s="10">
        <v>48.77</v>
      </c>
      <c r="AD28" s="2">
        <f t="shared" si="0"/>
        <v>0.49000000000000199</v>
      </c>
      <c r="AE28" s="138">
        <f t="shared" si="1"/>
        <v>5.1525144270403445E-3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42745</v>
      </c>
      <c r="X29" s="10">
        <v>48.55</v>
      </c>
      <c r="Y29" s="10">
        <v>48.71</v>
      </c>
      <c r="Z29" s="10">
        <v>48.52</v>
      </c>
      <c r="AA29" s="10">
        <v>48.52</v>
      </c>
      <c r="AB29" s="95">
        <v>2660800</v>
      </c>
      <c r="AC29" s="10">
        <v>48.52</v>
      </c>
      <c r="AD29" s="2">
        <f t="shared" si="0"/>
        <v>0.18999999999999773</v>
      </c>
      <c r="AE29" s="138">
        <f t="shared" si="1"/>
        <v>-2.0605810838647542E-4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42744</v>
      </c>
      <c r="X30" s="10">
        <v>48.41</v>
      </c>
      <c r="Y30" s="10">
        <v>48.59</v>
      </c>
      <c r="Z30" s="10">
        <v>48.32</v>
      </c>
      <c r="AA30" s="10">
        <v>48.53</v>
      </c>
      <c r="AB30" s="95">
        <v>2341400</v>
      </c>
      <c r="AC30" s="10">
        <v>48.53</v>
      </c>
      <c r="AD30" s="2">
        <f t="shared" si="0"/>
        <v>0.27000000000000313</v>
      </c>
      <c r="AE30" s="138">
        <f t="shared" si="1"/>
        <v>-3.4907597535934753E-3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42741</v>
      </c>
      <c r="X31" s="10">
        <v>48.68</v>
      </c>
      <c r="Y31" s="10">
        <v>48.82</v>
      </c>
      <c r="Z31" s="10">
        <v>48.62</v>
      </c>
      <c r="AA31" s="10">
        <v>48.7</v>
      </c>
      <c r="AB31" s="95">
        <v>2808900</v>
      </c>
      <c r="AC31" s="10">
        <v>48.7</v>
      </c>
      <c r="AD31" s="2">
        <f t="shared" si="0"/>
        <v>0.20000000000000284</v>
      </c>
      <c r="AE31" s="138">
        <f t="shared" si="1"/>
        <v>-4.903964037596964E-3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42740</v>
      </c>
      <c r="X32" s="10">
        <v>48.58</v>
      </c>
      <c r="Y32" s="10">
        <v>49</v>
      </c>
      <c r="Z32" s="10">
        <v>48.58</v>
      </c>
      <c r="AA32" s="10">
        <v>48.94</v>
      </c>
      <c r="AB32" s="95">
        <v>5147600</v>
      </c>
      <c r="AC32" s="10">
        <v>48.94</v>
      </c>
      <c r="AD32" s="2">
        <f t="shared" si="0"/>
        <v>0.42000000000000171</v>
      </c>
      <c r="AE32" s="138">
        <f t="shared" si="1"/>
        <v>9.0721649484535316E-3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42739</v>
      </c>
      <c r="X33" s="10">
        <v>48.21</v>
      </c>
      <c r="Y33" s="10">
        <v>48.5</v>
      </c>
      <c r="Z33" s="10">
        <v>48.13</v>
      </c>
      <c r="AA33" s="10">
        <v>48.5</v>
      </c>
      <c r="AB33" s="95">
        <v>2781900</v>
      </c>
      <c r="AC33" s="10">
        <v>48.5</v>
      </c>
      <c r="AD33" s="2">
        <f t="shared" si="0"/>
        <v>0.36999999999999744</v>
      </c>
      <c r="AE33" s="138">
        <f t="shared" si="1"/>
        <v>8.3160083160083165E-3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42738</v>
      </c>
      <c r="X34" s="10">
        <v>48.01</v>
      </c>
      <c r="Y34" s="10">
        <v>48.14</v>
      </c>
      <c r="Z34" s="10">
        <v>47.94</v>
      </c>
      <c r="AA34" s="10">
        <v>48.1</v>
      </c>
      <c r="AB34" s="95">
        <v>3816500</v>
      </c>
      <c r="AC34" s="10">
        <v>48.1</v>
      </c>
      <c r="AD34" s="2">
        <f t="shared" si="0"/>
        <v>0.20000000000000284</v>
      </c>
      <c r="AE34" s="138">
        <f t="shared" si="1"/>
        <v>3.3375052148518769E-3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42734</v>
      </c>
      <c r="X35" s="10">
        <v>48.11</v>
      </c>
      <c r="Y35" s="10">
        <v>48.21</v>
      </c>
      <c r="Z35" s="10">
        <v>47.83</v>
      </c>
      <c r="AA35" s="10">
        <v>47.94</v>
      </c>
      <c r="AB35" s="95">
        <v>4786600</v>
      </c>
      <c r="AC35" s="10">
        <v>47.94</v>
      </c>
      <c r="AD35" s="2">
        <f t="shared" si="0"/>
        <v>0.38000000000000256</v>
      </c>
      <c r="AE35" s="138">
        <f t="shared" si="1"/>
        <v>5.4530201342282147E-3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42733</v>
      </c>
      <c r="X36" s="10">
        <v>47.56</v>
      </c>
      <c r="Y36" s="10">
        <v>47.73</v>
      </c>
      <c r="Z36" s="10">
        <v>47.56</v>
      </c>
      <c r="AA36" s="10">
        <v>47.68</v>
      </c>
      <c r="AB36" s="95">
        <v>4123900</v>
      </c>
      <c r="AC36" s="10">
        <v>47.68</v>
      </c>
      <c r="AD36" s="2">
        <f t="shared" si="0"/>
        <v>0.1699999999999946</v>
      </c>
      <c r="AE36" s="138">
        <f t="shared" si="1"/>
        <v>6.9693769799366034E-3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42732</v>
      </c>
      <c r="X37" s="10">
        <v>47.45</v>
      </c>
      <c r="Y37" s="10">
        <v>47.5</v>
      </c>
      <c r="Z37" s="10">
        <v>47.27</v>
      </c>
      <c r="AA37" s="10">
        <v>47.35</v>
      </c>
      <c r="AB37" s="95">
        <v>2599500</v>
      </c>
      <c r="AC37" s="10">
        <v>47.35</v>
      </c>
      <c r="AD37" s="2">
        <f t="shared" si="0"/>
        <v>0.22999999999999687</v>
      </c>
      <c r="AE37" s="138">
        <f t="shared" si="1"/>
        <v>-6.2959076600209718E-3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42731</v>
      </c>
      <c r="X38" s="10">
        <v>47.61</v>
      </c>
      <c r="Y38" s="10">
        <v>47.7</v>
      </c>
      <c r="Z38" s="10">
        <v>47.59</v>
      </c>
      <c r="AA38" s="10">
        <v>47.65</v>
      </c>
      <c r="AB38" s="95">
        <v>2252200</v>
      </c>
      <c r="AC38" s="10">
        <v>47.65</v>
      </c>
      <c r="AD38" s="2">
        <f t="shared" si="0"/>
        <v>0.10999999999999943</v>
      </c>
      <c r="AE38" s="138">
        <f t="shared" si="1"/>
        <v>1.4712063892392546E-3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47.42</v>
      </c>
      <c r="Y39" s="10">
        <v>47.58</v>
      </c>
      <c r="Z39" s="10">
        <v>47.41</v>
      </c>
      <c r="AA39" s="10">
        <v>47.58</v>
      </c>
      <c r="AB39" s="95">
        <v>2410700</v>
      </c>
      <c r="AC39" s="10">
        <v>47.58</v>
      </c>
      <c r="AD39" s="2">
        <f t="shared" si="0"/>
        <v>0.17000000000000171</v>
      </c>
      <c r="AE39" s="138">
        <f t="shared" si="1"/>
        <v>4.0092846592107989E-3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42726</v>
      </c>
      <c r="X40" s="10">
        <v>47.5</v>
      </c>
      <c r="Y40" s="10">
        <v>47.59</v>
      </c>
      <c r="Z40" s="10">
        <v>47.35</v>
      </c>
      <c r="AA40" s="10">
        <v>47.39</v>
      </c>
      <c r="AB40" s="95">
        <v>3123900</v>
      </c>
      <c r="AC40" s="10">
        <v>47.39</v>
      </c>
      <c r="AD40" s="2">
        <f t="shared" si="0"/>
        <v>0.24000000000000199</v>
      </c>
      <c r="AE40" s="138">
        <f t="shared" si="1"/>
        <v>-1.8955349620892736E-3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96.250000000000014</v>
      </c>
      <c r="Q41" s="2"/>
      <c r="W41" s="133">
        <v>42725</v>
      </c>
      <c r="X41" s="10">
        <v>47.47</v>
      </c>
      <c r="Y41" s="10">
        <v>47.54</v>
      </c>
      <c r="Z41" s="10">
        <v>47.43</v>
      </c>
      <c r="AA41" s="10">
        <v>47.48</v>
      </c>
      <c r="AB41" s="95">
        <v>5485700</v>
      </c>
      <c r="AC41" s="10">
        <v>47.48</v>
      </c>
      <c r="AD41" s="2">
        <f t="shared" si="0"/>
        <v>0.10999999999999943</v>
      </c>
      <c r="AE41" s="138">
        <f t="shared" si="1"/>
        <v>2.5337837837837718E-3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">O42*$Q$4</f>
        <v>95.375</v>
      </c>
      <c r="Q42" s="2"/>
      <c r="T42" s="91" t="s">
        <v>113</v>
      </c>
      <c r="W42" s="133">
        <v>42724</v>
      </c>
      <c r="X42" s="10">
        <v>47.27</v>
      </c>
      <c r="Y42" s="10">
        <v>47.42</v>
      </c>
      <c r="Z42" s="10">
        <v>47.21</v>
      </c>
      <c r="AA42" s="10">
        <v>47.36</v>
      </c>
      <c r="AB42" s="95">
        <v>4269700</v>
      </c>
      <c r="AC42" s="10">
        <v>47.36</v>
      </c>
      <c r="AD42" s="2">
        <f t="shared" si="0"/>
        <v>0.21000000000000085</v>
      </c>
      <c r="AE42" s="138" t="e">
        <f t="shared" si="1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"/>
        <v>94.5</v>
      </c>
      <c r="Q43" s="2"/>
      <c r="T43" s="128" t="s">
        <v>98</v>
      </c>
      <c r="U43" s="98">
        <v>50.09</v>
      </c>
      <c r="W43" s="133">
        <v>42724</v>
      </c>
      <c r="X43" s="10" t="s">
        <v>356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"/>
        <v>93.625</v>
      </c>
      <c r="Q44" s="2"/>
      <c r="T44" s="93" t="s">
        <v>99</v>
      </c>
      <c r="U44" s="88">
        <v>49.77</v>
      </c>
      <c r="W44" s="133">
        <v>42723</v>
      </c>
      <c r="X44" s="10">
        <v>47.55</v>
      </c>
      <c r="Y44" s="10">
        <v>47.71</v>
      </c>
      <c r="Z44" s="10">
        <v>47.44</v>
      </c>
      <c r="AA44" s="10">
        <v>47.46</v>
      </c>
      <c r="AB44" s="95">
        <v>5669000</v>
      </c>
      <c r="AC44" s="10">
        <v>47.23</v>
      </c>
      <c r="AD44" s="2">
        <f t="shared" si="0"/>
        <v>0.27000000000000313</v>
      </c>
      <c r="AE44" s="138">
        <f t="shared" si="1"/>
        <v>-3.5864978902954148E-3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"/>
        <v>92.75</v>
      </c>
      <c r="Q45" s="2"/>
      <c r="T45" s="93" t="s">
        <v>100</v>
      </c>
      <c r="U45" s="88" t="s">
        <v>129</v>
      </c>
      <c r="W45" s="133">
        <v>42720</v>
      </c>
      <c r="X45" s="10">
        <v>47.52</v>
      </c>
      <c r="Y45" s="10">
        <v>47.78</v>
      </c>
      <c r="Z45" s="10">
        <v>47.47</v>
      </c>
      <c r="AA45" s="10">
        <v>47.63</v>
      </c>
      <c r="AB45" s="95">
        <v>3755800</v>
      </c>
      <c r="AC45" s="10">
        <v>47.4</v>
      </c>
      <c r="AD45" s="2">
        <f t="shared" si="0"/>
        <v>0.31000000000000227</v>
      </c>
      <c r="AE45" s="138">
        <f t="shared" si="1"/>
        <v>5.0890585241729624E-3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"/>
        <v>91.875</v>
      </c>
      <c r="Q46" s="2"/>
      <c r="T46" s="93" t="s">
        <v>101</v>
      </c>
      <c r="U46" s="88" t="s">
        <v>129</v>
      </c>
      <c r="W46" s="133">
        <v>42719</v>
      </c>
      <c r="X46" s="10">
        <v>47.35</v>
      </c>
      <c r="Y46" s="10">
        <v>47.46</v>
      </c>
      <c r="Z46" s="10">
        <v>47.26</v>
      </c>
      <c r="AA46" s="10">
        <v>47.39</v>
      </c>
      <c r="AB46" s="95">
        <v>3651200</v>
      </c>
      <c r="AC46" s="10">
        <v>47.16</v>
      </c>
      <c r="AD46" s="2">
        <f t="shared" si="0"/>
        <v>0.20000000000000284</v>
      </c>
      <c r="AE46" s="138">
        <f t="shared" si="1"/>
        <v>-6.3572790845523031E-4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"/>
        <v>91</v>
      </c>
      <c r="Q47" s="2"/>
      <c r="T47" s="93" t="s">
        <v>345</v>
      </c>
      <c r="U47" s="88">
        <v>50.04</v>
      </c>
      <c r="W47" s="133">
        <v>42718</v>
      </c>
      <c r="X47" s="10">
        <v>48.05</v>
      </c>
      <c r="Y47" s="10">
        <v>48.23</v>
      </c>
      <c r="Z47" s="10">
        <v>47.36</v>
      </c>
      <c r="AA47" s="10">
        <v>47.42</v>
      </c>
      <c r="AB47" s="95">
        <v>4537100</v>
      </c>
      <c r="AC47" s="10">
        <v>47.19</v>
      </c>
      <c r="AD47" s="2">
        <f t="shared" si="0"/>
        <v>0.86999999999999744</v>
      </c>
      <c r="AE47" s="138">
        <f t="shared" si="1"/>
        <v>-1.5644555694618312E-2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"/>
        <v>90.125</v>
      </c>
      <c r="Q48" s="2"/>
      <c r="T48" s="93" t="s">
        <v>346</v>
      </c>
      <c r="U48" s="88" t="s">
        <v>465</v>
      </c>
      <c r="W48" s="133">
        <v>42717</v>
      </c>
      <c r="X48" s="10">
        <v>47.99</v>
      </c>
      <c r="Y48" s="10">
        <v>48.33</v>
      </c>
      <c r="Z48" s="10">
        <v>47.99</v>
      </c>
      <c r="AA48" s="10">
        <v>48.17</v>
      </c>
      <c r="AB48" s="95">
        <v>3382000</v>
      </c>
      <c r="AC48" s="10">
        <v>47.94</v>
      </c>
      <c r="AD48" s="2">
        <f t="shared" si="0"/>
        <v>0.33999999999999631</v>
      </c>
      <c r="AE48" s="138">
        <f t="shared" si="1"/>
        <v>1.0752688172043001E-2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"/>
        <v>89.25</v>
      </c>
      <c r="Q49" s="2"/>
      <c r="T49" s="93" t="s">
        <v>347</v>
      </c>
      <c r="U49" s="450">
        <v>2.9600000000000001E-2</v>
      </c>
      <c r="W49" s="133">
        <v>42716</v>
      </c>
      <c r="X49" s="10">
        <v>47.57</v>
      </c>
      <c r="Y49" s="10">
        <v>47.8</v>
      </c>
      <c r="Z49" s="10">
        <v>47.52</v>
      </c>
      <c r="AA49" s="10">
        <v>47.66</v>
      </c>
      <c r="AB49" s="95">
        <v>2894400</v>
      </c>
      <c r="AC49" s="10">
        <v>47.43</v>
      </c>
      <c r="AD49" s="2">
        <f t="shared" si="0"/>
        <v>0.27999999999999403</v>
      </c>
      <c r="AE49" s="138">
        <f t="shared" si="1"/>
        <v>-1.4736842105262937E-3</v>
      </c>
    </row>
    <row r="50" spans="1:31" x14ac:dyDescent="0.25">
      <c r="O50" s="83">
        <v>1.01</v>
      </c>
      <c r="P50" s="83">
        <f t="shared" si="2"/>
        <v>88.375</v>
      </c>
      <c r="Q50" s="2"/>
      <c r="T50" s="93"/>
      <c r="U50" s="88"/>
      <c r="W50" s="133">
        <v>42713</v>
      </c>
      <c r="X50" s="10">
        <v>47.53</v>
      </c>
      <c r="Y50" s="10">
        <v>47.74</v>
      </c>
      <c r="Z50" s="10">
        <v>47.44</v>
      </c>
      <c r="AA50" s="10">
        <v>47.73</v>
      </c>
      <c r="AB50" s="95">
        <v>3177200</v>
      </c>
      <c r="AC50" s="10">
        <v>47.5</v>
      </c>
      <c r="AD50" s="2">
        <f t="shared" si="0"/>
        <v>0.30000000000000426</v>
      </c>
      <c r="AE50" s="138">
        <f t="shared" si="1"/>
        <v>5.5038103302285091E-3</v>
      </c>
    </row>
    <row r="51" spans="1:31" x14ac:dyDescent="0.25">
      <c r="O51" s="83">
        <v>1</v>
      </c>
      <c r="P51" s="83">
        <f t="shared" si="2"/>
        <v>87.5</v>
      </c>
      <c r="Q51" s="2"/>
      <c r="T51" s="93" t="s">
        <v>105</v>
      </c>
      <c r="U51" s="88" t="s">
        <v>604</v>
      </c>
      <c r="W51" s="133">
        <v>42712</v>
      </c>
      <c r="X51" s="10">
        <v>47.48</v>
      </c>
      <c r="Y51" s="10">
        <v>47.55</v>
      </c>
      <c r="Z51" s="10">
        <v>47.3</v>
      </c>
      <c r="AA51" s="10">
        <v>47.47</v>
      </c>
      <c r="AB51" s="95">
        <v>5131300</v>
      </c>
      <c r="AC51" s="10">
        <v>47.24</v>
      </c>
      <c r="AD51" s="2">
        <f t="shared" si="0"/>
        <v>0.25</v>
      </c>
      <c r="AE51" s="138">
        <f t="shared" si="1"/>
        <v>-5.8922558922559487E-3</v>
      </c>
    </row>
    <row r="52" spans="1:31" x14ac:dyDescent="0.25">
      <c r="O52" s="83">
        <v>0.99</v>
      </c>
      <c r="P52" s="83">
        <f t="shared" si="2"/>
        <v>86.625</v>
      </c>
      <c r="Q52" s="2"/>
      <c r="T52" s="93" t="s">
        <v>106</v>
      </c>
      <c r="U52" s="88" t="s">
        <v>368</v>
      </c>
      <c r="W52" s="133">
        <v>42711</v>
      </c>
      <c r="X52" s="10">
        <v>47.19</v>
      </c>
      <c r="Y52" s="10">
        <v>47.86</v>
      </c>
      <c r="Z52" s="10">
        <v>47.19</v>
      </c>
      <c r="AA52" s="10">
        <v>47.75</v>
      </c>
      <c r="AB52" s="95">
        <v>3526900</v>
      </c>
      <c r="AC52" s="10">
        <v>47.52</v>
      </c>
      <c r="AD52" s="2">
        <f t="shared" si="0"/>
        <v>0.67000000000000171</v>
      </c>
      <c r="AE52" s="138">
        <f t="shared" si="1"/>
        <v>1.343570057581589E-2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2"/>
        <v>85.75</v>
      </c>
      <c r="Q53" s="2"/>
      <c r="T53" s="93" t="s">
        <v>107</v>
      </c>
      <c r="U53" s="90">
        <v>3813244</v>
      </c>
      <c r="W53" s="133">
        <v>42710</v>
      </c>
      <c r="X53" s="10">
        <v>46.7</v>
      </c>
      <c r="Y53" s="10">
        <v>47.13</v>
      </c>
      <c r="Z53" s="10">
        <v>46.7</v>
      </c>
      <c r="AA53" s="10">
        <v>47.11</v>
      </c>
      <c r="AB53" s="95">
        <v>4126500</v>
      </c>
      <c r="AC53" s="10">
        <v>46.89</v>
      </c>
      <c r="AD53" s="2">
        <f t="shared" si="0"/>
        <v>0.42999999999999972</v>
      </c>
      <c r="AE53" s="138">
        <f t="shared" si="1"/>
        <v>9.2552733534223552E-3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2"/>
        <v>84.875</v>
      </c>
      <c r="T54" s="93" t="s">
        <v>110</v>
      </c>
      <c r="U54" s="90">
        <v>3318170</v>
      </c>
      <c r="W54" s="133">
        <v>42709</v>
      </c>
      <c r="X54" s="10">
        <v>46.42</v>
      </c>
      <c r="Y54" s="10">
        <v>46.73</v>
      </c>
      <c r="Z54" s="10">
        <v>46.35</v>
      </c>
      <c r="AA54" s="10">
        <v>46.68</v>
      </c>
      <c r="AB54" s="95">
        <v>4250100</v>
      </c>
      <c r="AC54" s="10">
        <v>46.46</v>
      </c>
      <c r="AD54" s="2">
        <f t="shared" si="0"/>
        <v>0.37999999999999545</v>
      </c>
      <c r="AE54" s="138">
        <f t="shared" si="1"/>
        <v>1.5075376884422065E-2</v>
      </c>
    </row>
    <row r="55" spans="1:31" x14ac:dyDescent="0.25">
      <c r="A55" s="265" t="s">
        <v>450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2"/>
        <v>84</v>
      </c>
      <c r="T55" s="93" t="s">
        <v>348</v>
      </c>
      <c r="U55" s="88">
        <v>16</v>
      </c>
      <c r="W55" s="133">
        <v>42706</v>
      </c>
      <c r="X55" s="10">
        <v>45.67</v>
      </c>
      <c r="Y55" s="10">
        <v>46.1</v>
      </c>
      <c r="Z55" s="10">
        <v>45.65</v>
      </c>
      <c r="AA55" s="10">
        <v>45.99</v>
      </c>
      <c r="AB55" s="95">
        <v>5255800</v>
      </c>
      <c r="AC55" s="10">
        <v>45.77</v>
      </c>
      <c r="AD55" s="2">
        <f t="shared" si="0"/>
        <v>0.45000000000000284</v>
      </c>
      <c r="AE55" s="138">
        <f t="shared" si="1"/>
        <v>3.2880315651031555E-3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2"/>
        <v>83.125</v>
      </c>
      <c r="T56" s="93" t="s">
        <v>349</v>
      </c>
      <c r="U56" s="88">
        <v>3.42</v>
      </c>
      <c r="W56" s="133">
        <v>42705</v>
      </c>
      <c r="X56" s="10">
        <v>45.85</v>
      </c>
      <c r="Y56" s="10">
        <v>45.96</v>
      </c>
      <c r="Z56" s="10">
        <v>45.72</v>
      </c>
      <c r="AA56" s="10">
        <v>45.84</v>
      </c>
      <c r="AB56" s="95">
        <v>2651500</v>
      </c>
      <c r="AC56" s="10">
        <v>45.62</v>
      </c>
      <c r="AD56" s="2">
        <f t="shared" si="0"/>
        <v>0.24000000000000199</v>
      </c>
      <c r="AE56" s="138">
        <f t="shared" si="1"/>
        <v>-1.5320639089516641E-3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2"/>
        <v>82.25</v>
      </c>
      <c r="T57" s="93"/>
      <c r="U57" s="88"/>
      <c r="W57" s="133">
        <v>42704</v>
      </c>
      <c r="X57" s="10">
        <v>46.03</v>
      </c>
      <c r="Y57" s="10">
        <v>46.08</v>
      </c>
      <c r="Z57" s="10">
        <v>45.82</v>
      </c>
      <c r="AA57" s="10">
        <v>45.91</v>
      </c>
      <c r="AB57" s="95">
        <v>4140400</v>
      </c>
      <c r="AC57" s="10">
        <v>45.69</v>
      </c>
      <c r="AD57" s="2">
        <f t="shared" si="0"/>
        <v>0.25999999999999801</v>
      </c>
      <c r="AE57" s="138">
        <f t="shared" si="1"/>
        <v>-6.5616797900269752E-4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2"/>
        <v>81.375</v>
      </c>
      <c r="T58" s="93"/>
      <c r="U58" s="88"/>
      <c r="W58" s="133">
        <v>42703</v>
      </c>
      <c r="X58" s="10">
        <v>45.58</v>
      </c>
      <c r="Y58" s="10">
        <v>46</v>
      </c>
      <c r="Z58" s="10">
        <v>45.55</v>
      </c>
      <c r="AA58" s="10">
        <v>45.94</v>
      </c>
      <c r="AB58" s="95">
        <v>2878900</v>
      </c>
      <c r="AC58" s="10">
        <v>45.72</v>
      </c>
      <c r="AD58" s="2">
        <f t="shared" si="0"/>
        <v>0.45000000000000284</v>
      </c>
      <c r="AE58" s="138">
        <f t="shared" si="1"/>
        <v>8.8261253309795951E-3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2"/>
        <v>80.5</v>
      </c>
      <c r="W59" s="133">
        <v>42702</v>
      </c>
      <c r="X59" s="10">
        <v>45.75</v>
      </c>
      <c r="Y59" s="10">
        <v>45.76</v>
      </c>
      <c r="Z59" s="10">
        <v>45.52</v>
      </c>
      <c r="AA59" s="10">
        <v>45.54</v>
      </c>
      <c r="AB59" s="95">
        <v>2503900</v>
      </c>
      <c r="AC59" s="10">
        <v>45.32</v>
      </c>
      <c r="AD59" s="2">
        <f t="shared" si="0"/>
        <v>0.23999999999999488</v>
      </c>
      <c r="AE59" s="138">
        <f t="shared" si="1"/>
        <v>-1.1774967291757532E-2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2"/>
        <v>79.625</v>
      </c>
      <c r="W60" s="133">
        <v>42699</v>
      </c>
      <c r="X60" s="10">
        <v>46.01</v>
      </c>
      <c r="Y60" s="10">
        <v>46.08</v>
      </c>
      <c r="Z60" s="10">
        <v>45.96</v>
      </c>
      <c r="AA60" s="10">
        <v>46.08</v>
      </c>
      <c r="AB60" s="95">
        <v>1345300</v>
      </c>
      <c r="AC60" s="10">
        <v>45.86</v>
      </c>
      <c r="AD60" s="2">
        <f t="shared" si="0"/>
        <v>0.11999999999999744</v>
      </c>
      <c r="AE60" s="138">
        <f t="shared" si="1"/>
        <v>8.3553210202287342E-3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2"/>
        <v>78.75</v>
      </c>
      <c r="W61" s="133">
        <v>42697</v>
      </c>
      <c r="X61" s="10">
        <v>45.45</v>
      </c>
      <c r="Y61" s="10">
        <v>45.74</v>
      </c>
      <c r="Z61" s="10">
        <v>45.36</v>
      </c>
      <c r="AA61" s="10">
        <v>45.7</v>
      </c>
      <c r="AB61" s="95">
        <v>2342000</v>
      </c>
      <c r="AC61" s="10">
        <v>45.48</v>
      </c>
      <c r="AD61" s="2">
        <f t="shared" si="0"/>
        <v>0.38000000000000256</v>
      </c>
      <c r="AE61" s="138">
        <f t="shared" si="1"/>
        <v>-7.2036673215456482E-3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42696</v>
      </c>
      <c r="X62" s="10">
        <v>46.02</v>
      </c>
      <c r="Y62" s="10">
        <v>46.07</v>
      </c>
      <c r="Z62" s="10">
        <v>45.82</v>
      </c>
      <c r="AA62" s="10">
        <v>46.03</v>
      </c>
      <c r="AB62" s="95">
        <v>2320000</v>
      </c>
      <c r="AC62" s="10">
        <v>45.81</v>
      </c>
      <c r="AD62" s="2">
        <f t="shared" si="0"/>
        <v>0.25</v>
      </c>
      <c r="AE62" s="138">
        <f t="shared" si="1"/>
        <v>8.7393489185050299E-4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42695</v>
      </c>
      <c r="X63" s="10">
        <v>45.77</v>
      </c>
      <c r="Y63" s="10">
        <v>46</v>
      </c>
      <c r="Z63" s="10">
        <v>45.75</v>
      </c>
      <c r="AA63" s="10">
        <v>45.99</v>
      </c>
      <c r="AB63" s="95">
        <v>3711400</v>
      </c>
      <c r="AC63" s="10">
        <v>45.77</v>
      </c>
      <c r="AD63" s="2">
        <f t="shared" si="0"/>
        <v>0.25</v>
      </c>
      <c r="AE63" s="138">
        <f t="shared" si="1"/>
        <v>8.5940943146760596E-3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42692</v>
      </c>
      <c r="X64" s="10">
        <v>45.74</v>
      </c>
      <c r="Y64" s="10">
        <v>45.77</v>
      </c>
      <c r="Z64" s="10">
        <v>45.52</v>
      </c>
      <c r="AA64" s="10">
        <v>45.6</v>
      </c>
      <c r="AB64" s="95">
        <v>3894600</v>
      </c>
      <c r="AC64" s="10">
        <v>45.38</v>
      </c>
      <c r="AD64" s="2">
        <f t="shared" si="0"/>
        <v>0.25</v>
      </c>
      <c r="AE64" s="138">
        <f t="shared" si="1"/>
        <v>-1.0250817884405627E-2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42691</v>
      </c>
      <c r="X65" s="10">
        <v>45.99</v>
      </c>
      <c r="Y65" s="10">
        <v>46.19</v>
      </c>
      <c r="Z65" s="10">
        <v>45.94</v>
      </c>
      <c r="AA65" s="10">
        <v>46.07</v>
      </c>
      <c r="AB65" s="95">
        <v>6350000</v>
      </c>
      <c r="AC65" s="10">
        <v>45.85</v>
      </c>
      <c r="AD65" s="2">
        <f t="shared" si="0"/>
        <v>0.25</v>
      </c>
      <c r="AE65" s="138">
        <f t="shared" si="1"/>
        <v>4.8213894367741261E-3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42690</v>
      </c>
      <c r="X66" s="10">
        <v>45.81</v>
      </c>
      <c r="Y66" s="10">
        <v>46.01</v>
      </c>
      <c r="Z66" s="10">
        <v>45.74</v>
      </c>
      <c r="AA66" s="10">
        <v>45.85</v>
      </c>
      <c r="AB66" s="95">
        <v>8245000</v>
      </c>
      <c r="AC66" s="10">
        <v>45.63</v>
      </c>
      <c r="AD66" s="2">
        <f t="shared" si="0"/>
        <v>0.26999999999999602</v>
      </c>
      <c r="AE66" s="138">
        <f t="shared" si="1"/>
        <v>-1.1053315994798418E-2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42689</v>
      </c>
      <c r="X67" s="10">
        <v>45.95</v>
      </c>
      <c r="Y67" s="10">
        <v>46.36</v>
      </c>
      <c r="Z67" s="10">
        <v>45.91</v>
      </c>
      <c r="AA67" s="10">
        <v>46.36</v>
      </c>
      <c r="AB67" s="95">
        <v>2233200</v>
      </c>
      <c r="AC67" s="10">
        <v>46.14</v>
      </c>
      <c r="AD67" s="2">
        <f>Y67-Z67</f>
        <v>0.45000000000000284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42688</v>
      </c>
      <c r="X68" s="10">
        <v>45.99</v>
      </c>
      <c r="Y68" s="10">
        <v>46.12</v>
      </c>
      <c r="Z68" s="10">
        <v>45.85</v>
      </c>
      <c r="AA68" s="10">
        <v>46.04</v>
      </c>
      <c r="AB68" s="95">
        <v>2962300</v>
      </c>
      <c r="AC68" s="10">
        <v>45.82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197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1" priority="9">
      <formula>F39&gt;0</formula>
    </cfRule>
    <cfRule type="expression" dxfId="590" priority="10">
      <formula>F39&lt;0</formula>
    </cfRule>
  </conditionalFormatting>
  <conditionalFormatting sqref="F25:F38">
    <cfRule type="expression" dxfId="589" priority="7">
      <formula>F25&gt;0</formula>
    </cfRule>
    <cfRule type="expression" dxfId="588" priority="8">
      <formula>F25&lt;0</formula>
    </cfRule>
  </conditionalFormatting>
  <conditionalFormatting sqref="H25:H38">
    <cfRule type="expression" dxfId="587" priority="5">
      <formula>H25&gt;0</formula>
    </cfRule>
    <cfRule type="expression" dxfId="586" priority="6">
      <formula>H25&lt;0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42783</v>
      </c>
      <c r="X2" s="10">
        <v>49.77</v>
      </c>
      <c r="Y2" s="10">
        <v>49.92</v>
      </c>
      <c r="Z2" s="10">
        <v>49.71</v>
      </c>
      <c r="AA2" s="10">
        <v>49.91</v>
      </c>
      <c r="AB2" s="95">
        <v>3773200</v>
      </c>
      <c r="AC2" s="10">
        <v>49.91</v>
      </c>
      <c r="AD2" s="2">
        <f>Y2-Z2</f>
        <v>0.21000000000000085</v>
      </c>
      <c r="AE2" s="138">
        <f>AC2/AC3-1</f>
        <v>-3.5935316430426578E-3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49.91</v>
      </c>
      <c r="T3" s="1"/>
      <c r="W3" s="133">
        <v>42782</v>
      </c>
      <c r="X3" s="10">
        <v>49.96</v>
      </c>
      <c r="Y3" s="10">
        <v>50.09</v>
      </c>
      <c r="Z3" s="10">
        <v>49.93</v>
      </c>
      <c r="AA3" s="10">
        <v>50.09</v>
      </c>
      <c r="AB3" s="95">
        <v>2035500</v>
      </c>
      <c r="AC3" s="10">
        <v>50.09</v>
      </c>
      <c r="AD3" s="2">
        <f t="shared" ref="AD3:AD66" si="0">Y3-Z3</f>
        <v>0.16000000000000369</v>
      </c>
      <c r="AE3" s="138">
        <f t="shared" ref="AE3:AE66" si="1">AC3/AC4-1</f>
        <v>4.008819402685937E-3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49.91</v>
      </c>
      <c r="R4" s="502">
        <v>-3.5999999999999999E-3</v>
      </c>
      <c r="T4" s="163"/>
      <c r="U4" s="1"/>
      <c r="W4" s="133">
        <v>42781</v>
      </c>
      <c r="X4" s="10">
        <v>49.47</v>
      </c>
      <c r="Y4" s="10">
        <v>49.89</v>
      </c>
      <c r="Z4" s="10">
        <v>49.44</v>
      </c>
      <c r="AA4" s="10">
        <v>49.89</v>
      </c>
      <c r="AB4" s="95">
        <v>2867700</v>
      </c>
      <c r="AC4" s="10">
        <v>49.89</v>
      </c>
      <c r="AD4" s="2">
        <f t="shared" si="0"/>
        <v>0.45000000000000284</v>
      </c>
      <c r="AE4" s="138">
        <f t="shared" si="1"/>
        <v>4.6314941602900728E-3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42780</v>
      </c>
      <c r="X5" s="10">
        <v>49.63</v>
      </c>
      <c r="Y5" s="10">
        <v>49.69</v>
      </c>
      <c r="Z5" s="10">
        <v>49.44</v>
      </c>
      <c r="AA5" s="10">
        <v>49.66</v>
      </c>
      <c r="AB5" s="95">
        <v>2379000</v>
      </c>
      <c r="AC5" s="10">
        <v>49.66</v>
      </c>
      <c r="AD5" s="2">
        <f t="shared" si="0"/>
        <v>0.25</v>
      </c>
      <c r="AE5" s="138">
        <f t="shared" si="1"/>
        <v>2.0140986908345759E-4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42779</v>
      </c>
      <c r="X6" s="10">
        <v>49.74</v>
      </c>
      <c r="Y6" s="10">
        <v>49.76</v>
      </c>
      <c r="Z6" s="10">
        <v>49.6</v>
      </c>
      <c r="AA6" s="10">
        <v>49.65</v>
      </c>
      <c r="AB6" s="95">
        <v>2474800</v>
      </c>
      <c r="AC6" s="10">
        <v>49.65</v>
      </c>
      <c r="AD6" s="2">
        <f t="shared" si="0"/>
        <v>0.15999999999999659</v>
      </c>
      <c r="AE6" s="138">
        <f t="shared" si="1"/>
        <v>3.6385688295936802E-3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42776</v>
      </c>
      <c r="X7" s="10">
        <v>49.3</v>
      </c>
      <c r="Y7" s="10">
        <v>49.53</v>
      </c>
      <c r="Z7" s="10">
        <v>49.27</v>
      </c>
      <c r="AA7" s="10">
        <v>49.47</v>
      </c>
      <c r="AB7" s="95">
        <v>2778800</v>
      </c>
      <c r="AC7" s="10">
        <v>49.47</v>
      </c>
      <c r="AD7" s="2">
        <f t="shared" si="0"/>
        <v>0.25999999999999801</v>
      </c>
      <c r="AE7" s="138">
        <f t="shared" si="1"/>
        <v>2.021835826930829E-4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3">
        <v>42775</v>
      </c>
      <c r="X8" s="10">
        <v>49.44</v>
      </c>
      <c r="Y8" s="10">
        <v>49.57</v>
      </c>
      <c r="Z8" s="10">
        <v>49.37</v>
      </c>
      <c r="AA8" s="10">
        <v>49.46</v>
      </c>
      <c r="AB8" s="95">
        <v>3440000</v>
      </c>
      <c r="AC8" s="10">
        <v>49.46</v>
      </c>
      <c r="AD8" s="2">
        <f t="shared" si="0"/>
        <v>0.20000000000000284</v>
      </c>
      <c r="AE8" s="138">
        <f t="shared" si="1"/>
        <v>3.4489754514099857E-3</v>
      </c>
    </row>
    <row r="9" spans="1:31" x14ac:dyDescent="0.25">
      <c r="H9" s="72"/>
      <c r="O9" s="11" t="s">
        <v>213</v>
      </c>
      <c r="Q9" s="138">
        <f>IF(Q2=0, 0, Q8/Q6)</f>
        <v>0</v>
      </c>
      <c r="W9" s="133">
        <v>42774</v>
      </c>
      <c r="X9" s="10">
        <v>49.09</v>
      </c>
      <c r="Y9" s="10">
        <v>49.3</v>
      </c>
      <c r="Z9" s="10">
        <v>48.99</v>
      </c>
      <c r="AA9" s="10">
        <v>49.29</v>
      </c>
      <c r="AB9" s="95">
        <v>1506200</v>
      </c>
      <c r="AC9" s="10">
        <v>49.29</v>
      </c>
      <c r="AD9" s="2">
        <f t="shared" si="0"/>
        <v>0.30999999999999517</v>
      </c>
      <c r="AE9" s="138">
        <f t="shared" si="1"/>
        <v>1.8292682926828174E-3</v>
      </c>
    </row>
    <row r="10" spans="1:31" x14ac:dyDescent="0.25">
      <c r="H10" s="72"/>
      <c r="O10" s="11" t="s">
        <v>212</v>
      </c>
      <c r="P10" s="34"/>
      <c r="Q10" s="2">
        <f>M53</f>
        <v>257.64999999999964</v>
      </c>
      <c r="W10" s="133">
        <v>42773</v>
      </c>
      <c r="X10" s="10">
        <v>49.07</v>
      </c>
      <c r="Y10" s="10">
        <v>49.22</v>
      </c>
      <c r="Z10" s="10">
        <v>49.07</v>
      </c>
      <c r="AA10" s="10">
        <v>49.2</v>
      </c>
      <c r="AB10" s="95">
        <v>2331600</v>
      </c>
      <c r="AC10" s="10">
        <v>49.2</v>
      </c>
      <c r="AD10" s="2">
        <f t="shared" si="0"/>
        <v>0.14999999999999858</v>
      </c>
      <c r="AE10" s="138">
        <f t="shared" si="1"/>
        <v>4.0666937779598733E-4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42772</v>
      </c>
      <c r="X11" s="10">
        <v>49.15</v>
      </c>
      <c r="Y11" s="10">
        <v>49.23</v>
      </c>
      <c r="Z11" s="10">
        <v>49.03</v>
      </c>
      <c r="AA11" s="10">
        <v>49.18</v>
      </c>
      <c r="AB11" s="95">
        <v>2295600</v>
      </c>
      <c r="AC11" s="10">
        <v>49.18</v>
      </c>
      <c r="AD11" s="2">
        <f t="shared" si="0"/>
        <v>0.19999999999999574</v>
      </c>
      <c r="AE11" s="138">
        <f t="shared" si="1"/>
        <v>-9.4662638469285021E-3</v>
      </c>
    </row>
    <row r="12" spans="1:31" x14ac:dyDescent="0.25">
      <c r="H12" s="72"/>
      <c r="W12" s="133">
        <v>42769</v>
      </c>
      <c r="X12" s="10">
        <v>49.62</v>
      </c>
      <c r="Y12" s="10">
        <v>49.76</v>
      </c>
      <c r="Z12" s="10">
        <v>49.55</v>
      </c>
      <c r="AA12" s="10">
        <v>49.65</v>
      </c>
      <c r="AB12" s="95">
        <v>1960800</v>
      </c>
      <c r="AC12" s="10">
        <v>49.65</v>
      </c>
      <c r="AD12" s="2">
        <f t="shared" si="0"/>
        <v>0.21000000000000085</v>
      </c>
      <c r="AE12" s="138">
        <f t="shared" si="1"/>
        <v>3.6385688295936802E-3</v>
      </c>
    </row>
    <row r="13" spans="1:31" x14ac:dyDescent="0.25">
      <c r="H13" s="72"/>
      <c r="W13" s="133">
        <v>42768</v>
      </c>
      <c r="X13" s="10">
        <v>49.58</v>
      </c>
      <c r="Y13" s="10">
        <v>49.65</v>
      </c>
      <c r="Z13" s="10">
        <v>49.36</v>
      </c>
      <c r="AA13" s="10">
        <v>49.47</v>
      </c>
      <c r="AB13" s="95">
        <v>2317500</v>
      </c>
      <c r="AC13" s="10">
        <v>49.47</v>
      </c>
      <c r="AD13" s="2">
        <f t="shared" si="0"/>
        <v>0.28999999999999915</v>
      </c>
      <c r="AE13" s="138">
        <f t="shared" si="1"/>
        <v>-8.0791759240550487E-4</v>
      </c>
    </row>
    <row r="14" spans="1:31" x14ac:dyDescent="0.25">
      <c r="H14" s="72"/>
      <c r="W14" s="133">
        <v>42767</v>
      </c>
      <c r="X14" s="10">
        <v>49.64</v>
      </c>
      <c r="Y14" s="10">
        <v>49.64</v>
      </c>
      <c r="Z14" s="10">
        <v>49.36</v>
      </c>
      <c r="AA14" s="10">
        <v>49.51</v>
      </c>
      <c r="AB14" s="95">
        <v>3629400</v>
      </c>
      <c r="AC14" s="10">
        <v>49.51</v>
      </c>
      <c r="AD14" s="2">
        <f t="shared" si="0"/>
        <v>0.28000000000000114</v>
      </c>
      <c r="AE14" s="138">
        <f t="shared" si="1"/>
        <v>3.0388978930306898E-3</v>
      </c>
    </row>
    <row r="15" spans="1:31" x14ac:dyDescent="0.25">
      <c r="H15" s="72"/>
      <c r="W15" s="133">
        <v>42766</v>
      </c>
      <c r="X15" s="10">
        <v>49.37</v>
      </c>
      <c r="Y15" s="10">
        <v>49.41</v>
      </c>
      <c r="Z15" s="10">
        <v>49.11</v>
      </c>
      <c r="AA15" s="10">
        <v>49.36</v>
      </c>
      <c r="AB15" s="95">
        <v>3610400</v>
      </c>
      <c r="AC15" s="10">
        <v>49.36</v>
      </c>
      <c r="AD15" s="2">
        <f t="shared" si="0"/>
        <v>0.29999999999999716</v>
      </c>
      <c r="AE15" s="138">
        <f t="shared" si="1"/>
        <v>4.8859934853420217E-3</v>
      </c>
    </row>
    <row r="16" spans="1:31" x14ac:dyDescent="0.25">
      <c r="H16" s="72"/>
      <c r="W16" s="133">
        <v>42765</v>
      </c>
      <c r="X16" s="10">
        <v>49.04</v>
      </c>
      <c r="Y16" s="10">
        <v>49.15</v>
      </c>
      <c r="Z16" s="10">
        <v>48.89</v>
      </c>
      <c r="AA16" s="10">
        <v>49.12</v>
      </c>
      <c r="AB16" s="95">
        <v>2493800</v>
      </c>
      <c r="AC16" s="10">
        <v>49.12</v>
      </c>
      <c r="AD16" s="2">
        <f t="shared" si="0"/>
        <v>0.25999999999999801</v>
      </c>
      <c r="AE16" s="138">
        <f t="shared" si="1"/>
        <v>-8.2778114274177916E-3</v>
      </c>
    </row>
    <row r="17" spans="1:31" x14ac:dyDescent="0.25">
      <c r="W17" s="133">
        <v>42762</v>
      </c>
      <c r="X17" s="10">
        <v>49.54</v>
      </c>
      <c r="Y17" s="10">
        <v>49.61</v>
      </c>
      <c r="Z17" s="10">
        <v>49.46</v>
      </c>
      <c r="AA17" s="10">
        <v>49.53</v>
      </c>
      <c r="AB17" s="95">
        <v>1348400</v>
      </c>
      <c r="AC17" s="10">
        <v>49.53</v>
      </c>
      <c r="AD17" s="2">
        <f t="shared" si="0"/>
        <v>0.14999999999999858</v>
      </c>
      <c r="AE17" s="138">
        <f t="shared" si="1"/>
        <v>-2.018570851836099E-4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42761</v>
      </c>
      <c r="X18" s="10">
        <v>49.65</v>
      </c>
      <c r="Y18" s="10">
        <v>49.7</v>
      </c>
      <c r="Z18" s="10">
        <v>49.46</v>
      </c>
      <c r="AA18" s="10">
        <v>49.54</v>
      </c>
      <c r="AB18" s="95">
        <v>2366100</v>
      </c>
      <c r="AC18" s="10">
        <v>49.54</v>
      </c>
      <c r="AD18" s="2">
        <f t="shared" si="0"/>
        <v>0.24000000000000199</v>
      </c>
      <c r="AE18" s="138">
        <f t="shared" si="1"/>
        <v>-6.4179703168872893E-3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49.64</v>
      </c>
      <c r="Y19" s="10">
        <v>49.88</v>
      </c>
      <c r="Z19" s="10">
        <v>49.63</v>
      </c>
      <c r="AA19" s="10">
        <v>49.86</v>
      </c>
      <c r="AB19" s="95">
        <v>2325700</v>
      </c>
      <c r="AC19" s="10">
        <v>49.86</v>
      </c>
      <c r="AD19" s="2">
        <f t="shared" si="0"/>
        <v>0.25</v>
      </c>
      <c r="AE19" s="138">
        <f t="shared" si="1"/>
        <v>1.1974832555307513E-2</v>
      </c>
    </row>
    <row r="20" spans="1:31" x14ac:dyDescent="0.25">
      <c r="W20" s="133">
        <v>42759</v>
      </c>
      <c r="X20" s="10">
        <v>49.14</v>
      </c>
      <c r="Y20" s="10">
        <v>49.34</v>
      </c>
      <c r="Z20" s="10">
        <v>49.1</v>
      </c>
      <c r="AA20" s="10">
        <v>49.27</v>
      </c>
      <c r="AB20" s="95">
        <v>2244300</v>
      </c>
      <c r="AC20" s="10">
        <v>49.27</v>
      </c>
      <c r="AD20" s="2">
        <f t="shared" si="0"/>
        <v>0.24000000000000199</v>
      </c>
      <c r="AE20" s="138">
        <f t="shared" si="1"/>
        <v>2.2375915378358702E-3</v>
      </c>
    </row>
    <row r="21" spans="1:31" x14ac:dyDescent="0.25">
      <c r="W21" s="133">
        <v>42758</v>
      </c>
      <c r="X21" s="10">
        <v>49.02</v>
      </c>
      <c r="Y21" s="10">
        <v>49.2</v>
      </c>
      <c r="Z21" s="10">
        <v>48.89</v>
      </c>
      <c r="AA21" s="10">
        <v>49.16</v>
      </c>
      <c r="AB21" s="95">
        <v>4429200</v>
      </c>
      <c r="AC21" s="10">
        <v>49.16</v>
      </c>
      <c r="AD21" s="2">
        <f t="shared" si="0"/>
        <v>0.31000000000000227</v>
      </c>
      <c r="AE21" s="138">
        <f t="shared" si="1"/>
        <v>3.2653061224490187E-3</v>
      </c>
    </row>
    <row r="22" spans="1:31" x14ac:dyDescent="0.25">
      <c r="W22" s="133">
        <v>42755</v>
      </c>
      <c r="X22" s="10">
        <v>48.84</v>
      </c>
      <c r="Y22" s="10">
        <v>49.03</v>
      </c>
      <c r="Z22" s="10">
        <v>48.83</v>
      </c>
      <c r="AA22" s="10">
        <v>49</v>
      </c>
      <c r="AB22" s="95">
        <v>3667100</v>
      </c>
      <c r="AC22" s="10">
        <v>49</v>
      </c>
      <c r="AD22" s="2">
        <f t="shared" si="0"/>
        <v>0.20000000000000284</v>
      </c>
      <c r="AE22" s="138">
        <f t="shared" si="1"/>
        <v>5.5407346603735252E-3</v>
      </c>
    </row>
    <row r="23" spans="1:31" x14ac:dyDescent="0.25">
      <c r="W23" s="133">
        <v>42754</v>
      </c>
      <c r="X23" s="10">
        <v>48.73</v>
      </c>
      <c r="Y23" s="10">
        <v>48.82</v>
      </c>
      <c r="Z23" s="10">
        <v>48.56</v>
      </c>
      <c r="AA23" s="10">
        <v>48.73</v>
      </c>
      <c r="AB23" s="95">
        <v>3592900</v>
      </c>
      <c r="AC23" s="10">
        <v>48.73</v>
      </c>
      <c r="AD23" s="2">
        <f t="shared" si="0"/>
        <v>0.25999999999999801</v>
      </c>
      <c r="AE23" s="138">
        <f t="shared" si="1"/>
        <v>-2.0479213598197932E-3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48.88</v>
      </c>
      <c r="Y24" s="10">
        <v>49</v>
      </c>
      <c r="Z24" s="10">
        <v>48.73</v>
      </c>
      <c r="AA24" s="10">
        <v>48.83</v>
      </c>
      <c r="AB24" s="95">
        <v>2556500</v>
      </c>
      <c r="AC24" s="10">
        <v>48.83</v>
      </c>
      <c r="AD24" s="2">
        <f t="shared" si="0"/>
        <v>0.27000000000000313</v>
      </c>
      <c r="AE24" s="138">
        <f t="shared" si="1"/>
        <v>-4.0791352233326972E-3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1">
        <f t="shared" ref="H25:H37" si="4">(E25-D25)/D25</f>
        <v>0</v>
      </c>
      <c r="I25" s="40"/>
      <c r="W25" s="133">
        <v>42752</v>
      </c>
      <c r="X25" s="10">
        <v>49.04</v>
      </c>
      <c r="Y25" s="10">
        <v>49.12</v>
      </c>
      <c r="Z25" s="10">
        <v>48.97</v>
      </c>
      <c r="AA25" s="10">
        <v>49.03</v>
      </c>
      <c r="AB25" s="95">
        <v>4644000</v>
      </c>
      <c r="AC25" s="10">
        <v>49.03</v>
      </c>
      <c r="AD25" s="2">
        <f t="shared" si="0"/>
        <v>0.14999999999999858</v>
      </c>
      <c r="AE25" s="138">
        <f t="shared" si="1"/>
        <v>0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1">
        <f t="shared" si="4"/>
        <v>-1.1270718232044155E-2</v>
      </c>
      <c r="I26" s="40"/>
      <c r="W26" s="133">
        <v>42748</v>
      </c>
      <c r="X26" s="10">
        <v>49.03</v>
      </c>
      <c r="Y26" s="10">
        <v>49.09</v>
      </c>
      <c r="Z26" s="10">
        <v>48.89</v>
      </c>
      <c r="AA26" s="10">
        <v>49.03</v>
      </c>
      <c r="AB26" s="95">
        <v>2791500</v>
      </c>
      <c r="AC26" s="10">
        <v>49.03</v>
      </c>
      <c r="AD26" s="2">
        <f t="shared" si="0"/>
        <v>0.20000000000000284</v>
      </c>
      <c r="AE26" s="138">
        <f t="shared" si="1"/>
        <v>4.3015157722245956E-3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1">
        <f t="shared" si="4"/>
        <v>8.8397790055248313E-3</v>
      </c>
      <c r="I27" s="40"/>
      <c r="W27" s="133">
        <v>42747</v>
      </c>
      <c r="X27" s="10">
        <v>48.88</v>
      </c>
      <c r="Y27" s="10">
        <v>48.98</v>
      </c>
      <c r="Z27" s="10">
        <v>48.73</v>
      </c>
      <c r="AA27" s="10">
        <v>48.82</v>
      </c>
      <c r="AB27" s="95">
        <v>6740600</v>
      </c>
      <c r="AC27" s="10">
        <v>48.82</v>
      </c>
      <c r="AD27" s="2">
        <f t="shared" si="0"/>
        <v>0.25</v>
      </c>
      <c r="AE27" s="138">
        <f t="shared" si="1"/>
        <v>1.0252204223908379E-3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1">
        <f t="shared" si="4"/>
        <v>3.2486187845303841E-2</v>
      </c>
      <c r="I28" s="40"/>
      <c r="W28" s="133">
        <v>42746</v>
      </c>
      <c r="X28" s="10">
        <v>48.41</v>
      </c>
      <c r="Y28" s="10">
        <v>48.81</v>
      </c>
      <c r="Z28" s="10">
        <v>48.32</v>
      </c>
      <c r="AA28" s="10">
        <v>48.77</v>
      </c>
      <c r="AB28" s="95">
        <v>4040400</v>
      </c>
      <c r="AC28" s="10">
        <v>48.77</v>
      </c>
      <c r="AD28" s="2">
        <f t="shared" si="0"/>
        <v>0.49000000000000199</v>
      </c>
      <c r="AE28" s="138">
        <f t="shared" si="1"/>
        <v>5.1525144270403445E-3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1">
        <f t="shared" si="4"/>
        <v>0</v>
      </c>
      <c r="I29" s="40"/>
      <c r="W29" s="133">
        <v>42745</v>
      </c>
      <c r="X29" s="10">
        <v>48.55</v>
      </c>
      <c r="Y29" s="10">
        <v>48.71</v>
      </c>
      <c r="Z29" s="10">
        <v>48.52</v>
      </c>
      <c r="AA29" s="10">
        <v>48.52</v>
      </c>
      <c r="AB29" s="95">
        <v>2660800</v>
      </c>
      <c r="AC29" s="10">
        <v>48.52</v>
      </c>
      <c r="AD29" s="2">
        <f t="shared" si="0"/>
        <v>0.18999999999999773</v>
      </c>
      <c r="AE29" s="138">
        <f t="shared" si="1"/>
        <v>-2.0605810838647542E-4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1">
        <f t="shared" si="4"/>
        <v>2.4088397790055324E-2</v>
      </c>
      <c r="I30" s="40"/>
      <c r="W30" s="133">
        <v>42744</v>
      </c>
      <c r="X30" s="10">
        <v>48.41</v>
      </c>
      <c r="Y30" s="10">
        <v>48.59</v>
      </c>
      <c r="Z30" s="10">
        <v>48.32</v>
      </c>
      <c r="AA30" s="10">
        <v>48.53</v>
      </c>
      <c r="AB30" s="95">
        <v>2341400</v>
      </c>
      <c r="AC30" s="10">
        <v>48.53</v>
      </c>
      <c r="AD30" s="2">
        <f t="shared" si="0"/>
        <v>0.27000000000000313</v>
      </c>
      <c r="AE30" s="138">
        <f t="shared" si="1"/>
        <v>-3.4907597535934753E-3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1">
        <f t="shared" si="4"/>
        <v>3.9116022099447582E-2</v>
      </c>
      <c r="I31" s="40"/>
      <c r="W31" s="133">
        <v>42741</v>
      </c>
      <c r="X31" s="10">
        <v>48.68</v>
      </c>
      <c r="Y31" s="10">
        <v>48.82</v>
      </c>
      <c r="Z31" s="10">
        <v>48.62</v>
      </c>
      <c r="AA31" s="10">
        <v>48.7</v>
      </c>
      <c r="AB31" s="95">
        <v>2808900</v>
      </c>
      <c r="AC31" s="10">
        <v>48.7</v>
      </c>
      <c r="AD31" s="2">
        <f t="shared" si="0"/>
        <v>0.20000000000000284</v>
      </c>
      <c r="AE31" s="138">
        <f t="shared" si="1"/>
        <v>-4.903964037596964E-3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1">
        <f t="shared" si="4"/>
        <v>4.3535911602209917E-2</v>
      </c>
      <c r="I32" s="40"/>
      <c r="W32" s="133">
        <v>42740</v>
      </c>
      <c r="X32" s="10">
        <v>48.58</v>
      </c>
      <c r="Y32" s="10">
        <v>49</v>
      </c>
      <c r="Z32" s="10">
        <v>48.58</v>
      </c>
      <c r="AA32" s="10">
        <v>48.94</v>
      </c>
      <c r="AB32" s="95">
        <v>5147600</v>
      </c>
      <c r="AC32" s="10">
        <v>48.94</v>
      </c>
      <c r="AD32" s="2">
        <f t="shared" si="0"/>
        <v>0.42000000000000171</v>
      </c>
      <c r="AE32" s="138">
        <f t="shared" si="1"/>
        <v>9.0721649484535316E-3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1">
        <f t="shared" si="4"/>
        <v>3.7569060773480725E-2</v>
      </c>
      <c r="I33" s="40"/>
      <c r="W33" s="133">
        <v>42739</v>
      </c>
      <c r="X33" s="10">
        <v>48.21</v>
      </c>
      <c r="Y33" s="10">
        <v>48.5</v>
      </c>
      <c r="Z33" s="10">
        <v>48.13</v>
      </c>
      <c r="AA33" s="10">
        <v>48.5</v>
      </c>
      <c r="AB33" s="95">
        <v>2781900</v>
      </c>
      <c r="AC33" s="10">
        <v>48.5</v>
      </c>
      <c r="AD33" s="2">
        <f t="shared" si="0"/>
        <v>0.36999999999999744</v>
      </c>
      <c r="AE33" s="138">
        <f t="shared" si="1"/>
        <v>8.3160083160083165E-3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1">
        <f t="shared" si="4"/>
        <v>4.7513812154696099E-2</v>
      </c>
      <c r="I34" s="40"/>
      <c r="W34" s="133">
        <v>42738</v>
      </c>
      <c r="X34" s="10">
        <v>48.01</v>
      </c>
      <c r="Y34" s="10">
        <v>48.14</v>
      </c>
      <c r="Z34" s="10">
        <v>47.94</v>
      </c>
      <c r="AA34" s="10">
        <v>48.1</v>
      </c>
      <c r="AB34" s="95">
        <v>3816500</v>
      </c>
      <c r="AC34" s="10">
        <v>48.1</v>
      </c>
      <c r="AD34" s="2">
        <f t="shared" si="0"/>
        <v>0.20000000000000284</v>
      </c>
      <c r="AE34" s="138">
        <f t="shared" si="1"/>
        <v>3.3375052148518769E-3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1">
        <f t="shared" si="4"/>
        <v>4.4419889502762384E-2</v>
      </c>
      <c r="I35" s="40"/>
      <c r="W35" s="133">
        <v>42734</v>
      </c>
      <c r="X35" s="10">
        <v>48.11</v>
      </c>
      <c r="Y35" s="10">
        <v>48.21</v>
      </c>
      <c r="Z35" s="10">
        <v>47.83</v>
      </c>
      <c r="AA35" s="10">
        <v>47.94</v>
      </c>
      <c r="AB35" s="95">
        <v>4786600</v>
      </c>
      <c r="AC35" s="10">
        <v>47.94</v>
      </c>
      <c r="AD35" s="2">
        <f t="shared" si="0"/>
        <v>0.38000000000000256</v>
      </c>
      <c r="AE35" s="138">
        <f t="shared" si="1"/>
        <v>5.4530201342282147E-3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1">
        <f t="shared" si="4"/>
        <v>4.6187845303867478E-2</v>
      </c>
      <c r="I36" s="40"/>
      <c r="W36" s="133">
        <v>42733</v>
      </c>
      <c r="X36" s="10">
        <v>47.56</v>
      </c>
      <c r="Y36" s="10">
        <v>47.73</v>
      </c>
      <c r="Z36" s="10">
        <v>47.56</v>
      </c>
      <c r="AA36" s="10">
        <v>47.68</v>
      </c>
      <c r="AB36" s="95">
        <v>4123900</v>
      </c>
      <c r="AC36" s="10">
        <v>47.68</v>
      </c>
      <c r="AD36" s="2">
        <f t="shared" si="0"/>
        <v>0.1699999999999946</v>
      </c>
      <c r="AE36" s="138">
        <f t="shared" si="1"/>
        <v>6.9693769799366034E-3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1">
        <f t="shared" si="4"/>
        <v>0.10462547382619015</v>
      </c>
      <c r="I37" s="40"/>
      <c r="W37" s="133">
        <v>42732</v>
      </c>
      <c r="X37" s="10">
        <v>47.45</v>
      </c>
      <c r="Y37" s="10">
        <v>47.5</v>
      </c>
      <c r="Z37" s="10">
        <v>47.27</v>
      </c>
      <c r="AA37" s="10">
        <v>47.35</v>
      </c>
      <c r="AB37" s="95">
        <v>2599500</v>
      </c>
      <c r="AC37" s="10">
        <v>47.35</v>
      </c>
      <c r="AD37" s="2">
        <f t="shared" si="0"/>
        <v>0.22999999999999687</v>
      </c>
      <c r="AE37" s="138">
        <f t="shared" si="1"/>
        <v>-6.2959076600209718E-3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42731</v>
      </c>
      <c r="X38" s="10">
        <v>47.61</v>
      </c>
      <c r="Y38" s="10">
        <v>47.7</v>
      </c>
      <c r="Z38" s="10">
        <v>47.59</v>
      </c>
      <c r="AA38" s="10">
        <v>47.65</v>
      </c>
      <c r="AB38" s="95">
        <v>2252200</v>
      </c>
      <c r="AC38" s="10">
        <v>47.65</v>
      </c>
      <c r="AD38" s="2">
        <f t="shared" si="0"/>
        <v>0.10999999999999943</v>
      </c>
      <c r="AE38" s="138">
        <f t="shared" si="1"/>
        <v>1.4712063892392546E-3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47.42</v>
      </c>
      <c r="Y39" s="10">
        <v>47.58</v>
      </c>
      <c r="Z39" s="10">
        <v>47.41</v>
      </c>
      <c r="AA39" s="10">
        <v>47.58</v>
      </c>
      <c r="AB39" s="95">
        <v>2410700</v>
      </c>
      <c r="AC39" s="10">
        <v>47.58</v>
      </c>
      <c r="AD39" s="2">
        <f t="shared" si="0"/>
        <v>0.17000000000000171</v>
      </c>
      <c r="AE39" s="138">
        <f t="shared" si="1"/>
        <v>4.0092846592107989E-3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42726</v>
      </c>
      <c r="X40" s="10">
        <v>47.5</v>
      </c>
      <c r="Y40" s="10">
        <v>47.59</v>
      </c>
      <c r="Z40" s="10">
        <v>47.35</v>
      </c>
      <c r="AA40" s="10">
        <v>47.39</v>
      </c>
      <c r="AB40" s="95">
        <v>3123900</v>
      </c>
      <c r="AC40" s="10">
        <v>47.39</v>
      </c>
      <c r="AD40" s="2">
        <f t="shared" si="0"/>
        <v>0.24000000000000199</v>
      </c>
      <c r="AE40" s="138">
        <f t="shared" si="1"/>
        <v>-1.8955349620892736E-3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54.901000000000003</v>
      </c>
      <c r="Q41" s="2"/>
      <c r="W41" s="133">
        <v>42725</v>
      </c>
      <c r="X41" s="10">
        <v>47.47</v>
      </c>
      <c r="Y41" s="10">
        <v>47.54</v>
      </c>
      <c r="Z41" s="10">
        <v>47.43</v>
      </c>
      <c r="AA41" s="10">
        <v>47.48</v>
      </c>
      <c r="AB41" s="95">
        <v>5485700</v>
      </c>
      <c r="AC41" s="10">
        <v>47.48</v>
      </c>
      <c r="AD41" s="2">
        <f t="shared" si="0"/>
        <v>0.10999999999999943</v>
      </c>
      <c r="AE41" s="138">
        <f t="shared" si="1"/>
        <v>2.5337837837837718E-3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54.401899999999998</v>
      </c>
      <c r="Q42" s="2"/>
      <c r="T42" s="91" t="s">
        <v>113</v>
      </c>
      <c r="W42" s="133">
        <v>42724</v>
      </c>
      <c r="X42" s="10">
        <v>47.27</v>
      </c>
      <c r="Y42" s="10">
        <v>47.42</v>
      </c>
      <c r="Z42" s="10">
        <v>47.21</v>
      </c>
      <c r="AA42" s="10">
        <v>47.36</v>
      </c>
      <c r="AB42" s="95">
        <v>4269700</v>
      </c>
      <c r="AC42" s="10">
        <v>47.36</v>
      </c>
      <c r="AD42" s="2">
        <f t="shared" si="0"/>
        <v>0.21000000000000085</v>
      </c>
      <c r="AE42" s="138" t="e">
        <f t="shared" si="1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53.902799999999999</v>
      </c>
      <c r="Q43" s="2"/>
      <c r="T43" s="128" t="s">
        <v>98</v>
      </c>
      <c r="U43" s="98">
        <v>50.09</v>
      </c>
      <c r="W43" s="133">
        <v>42724</v>
      </c>
      <c r="X43" s="10" t="s">
        <v>356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53.403700000000001</v>
      </c>
      <c r="Q44" s="2"/>
      <c r="T44" s="93" t="s">
        <v>99</v>
      </c>
      <c r="U44" s="88">
        <v>49.77</v>
      </c>
      <c r="W44" s="133">
        <v>42723</v>
      </c>
      <c r="X44" s="10">
        <v>47.55</v>
      </c>
      <c r="Y44" s="10">
        <v>47.71</v>
      </c>
      <c r="Z44" s="10">
        <v>47.44</v>
      </c>
      <c r="AA44" s="10">
        <v>47.46</v>
      </c>
      <c r="AB44" s="95">
        <v>5669000</v>
      </c>
      <c r="AC44" s="10">
        <v>47.23</v>
      </c>
      <c r="AD44" s="2">
        <f t="shared" si="0"/>
        <v>0.27000000000000313</v>
      </c>
      <c r="AE44" s="138">
        <f t="shared" si="1"/>
        <v>-3.5864978902954148E-3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52.904600000000002</v>
      </c>
      <c r="Q45" s="2"/>
      <c r="T45" s="93" t="s">
        <v>100</v>
      </c>
      <c r="U45" s="88" t="s">
        <v>129</v>
      </c>
      <c r="W45" s="133">
        <v>42720</v>
      </c>
      <c r="X45" s="10">
        <v>47.52</v>
      </c>
      <c r="Y45" s="10">
        <v>47.78</v>
      </c>
      <c r="Z45" s="10">
        <v>47.47</v>
      </c>
      <c r="AA45" s="10">
        <v>47.63</v>
      </c>
      <c r="AB45" s="95">
        <v>3755800</v>
      </c>
      <c r="AC45" s="10">
        <v>47.4</v>
      </c>
      <c r="AD45" s="2">
        <f t="shared" si="0"/>
        <v>0.31000000000000227</v>
      </c>
      <c r="AE45" s="138">
        <f t="shared" si="1"/>
        <v>5.0890585241729624E-3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52.405499999999996</v>
      </c>
      <c r="Q46" s="2"/>
      <c r="T46" s="93" t="s">
        <v>101</v>
      </c>
      <c r="U46" s="88" t="s">
        <v>129</v>
      </c>
      <c r="W46" s="133">
        <v>42719</v>
      </c>
      <c r="X46" s="10">
        <v>47.35</v>
      </c>
      <c r="Y46" s="10">
        <v>47.46</v>
      </c>
      <c r="Z46" s="10">
        <v>47.26</v>
      </c>
      <c r="AA46" s="10">
        <v>47.39</v>
      </c>
      <c r="AB46" s="95">
        <v>3651200</v>
      </c>
      <c r="AC46" s="10">
        <v>47.16</v>
      </c>
      <c r="AD46" s="2">
        <f t="shared" si="0"/>
        <v>0.20000000000000284</v>
      </c>
      <c r="AE46" s="138">
        <f t="shared" si="1"/>
        <v>-6.3572790845523031E-4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51.906399999999998</v>
      </c>
      <c r="Q47" s="2"/>
      <c r="T47" s="93" t="s">
        <v>345</v>
      </c>
      <c r="U47" s="88">
        <v>50.04</v>
      </c>
      <c r="W47" s="133">
        <v>42718</v>
      </c>
      <c r="X47" s="10">
        <v>48.05</v>
      </c>
      <c r="Y47" s="10">
        <v>48.23</v>
      </c>
      <c r="Z47" s="10">
        <v>47.36</v>
      </c>
      <c r="AA47" s="10">
        <v>47.42</v>
      </c>
      <c r="AB47" s="95">
        <v>4537100</v>
      </c>
      <c r="AC47" s="10">
        <v>47.19</v>
      </c>
      <c r="AD47" s="2">
        <f t="shared" si="0"/>
        <v>0.86999999999999744</v>
      </c>
      <c r="AE47" s="138">
        <f t="shared" si="1"/>
        <v>-1.5644555694618312E-2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51.407299999999999</v>
      </c>
      <c r="Q48" s="2"/>
      <c r="T48" s="93" t="s">
        <v>346</v>
      </c>
      <c r="U48" s="88" t="s">
        <v>465</v>
      </c>
      <c r="W48" s="133">
        <v>42717</v>
      </c>
      <c r="X48" s="10">
        <v>47.99</v>
      </c>
      <c r="Y48" s="10">
        <v>48.33</v>
      </c>
      <c r="Z48" s="10">
        <v>47.99</v>
      </c>
      <c r="AA48" s="10">
        <v>48.17</v>
      </c>
      <c r="AB48" s="95">
        <v>3382000</v>
      </c>
      <c r="AC48" s="10">
        <v>47.94</v>
      </c>
      <c r="AD48" s="2">
        <f t="shared" si="0"/>
        <v>0.33999999999999631</v>
      </c>
      <c r="AE48" s="138">
        <f t="shared" si="1"/>
        <v>1.0752688172043001E-2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50.908200000000001</v>
      </c>
      <c r="Q49" s="2"/>
      <c r="T49" s="93" t="s">
        <v>347</v>
      </c>
      <c r="U49" s="450">
        <v>2.9600000000000001E-2</v>
      </c>
      <c r="W49" s="133">
        <v>42716</v>
      </c>
      <c r="X49" s="10">
        <v>47.57</v>
      </c>
      <c r="Y49" s="10">
        <v>47.8</v>
      </c>
      <c r="Z49" s="10">
        <v>47.52</v>
      </c>
      <c r="AA49" s="10">
        <v>47.66</v>
      </c>
      <c r="AB49" s="95">
        <v>2894400</v>
      </c>
      <c r="AC49" s="10">
        <v>47.43</v>
      </c>
      <c r="AD49" s="2">
        <f t="shared" si="0"/>
        <v>0.27999999999999403</v>
      </c>
      <c r="AE49" s="138">
        <f t="shared" si="1"/>
        <v>-1.4736842105262937E-3</v>
      </c>
    </row>
    <row r="50" spans="1:31" x14ac:dyDescent="0.25">
      <c r="O50" s="83">
        <v>1.01</v>
      </c>
      <c r="P50" s="83">
        <f t="shared" si="5"/>
        <v>50.409099999999995</v>
      </c>
      <c r="Q50" s="2"/>
      <c r="T50" s="93"/>
      <c r="U50" s="88"/>
      <c r="W50" s="133">
        <v>42713</v>
      </c>
      <c r="X50" s="10">
        <v>47.53</v>
      </c>
      <c r="Y50" s="10">
        <v>47.74</v>
      </c>
      <c r="Z50" s="10">
        <v>47.44</v>
      </c>
      <c r="AA50" s="10">
        <v>47.73</v>
      </c>
      <c r="AB50" s="95">
        <v>3177200</v>
      </c>
      <c r="AC50" s="10">
        <v>47.5</v>
      </c>
      <c r="AD50" s="2">
        <f t="shared" si="0"/>
        <v>0.30000000000000426</v>
      </c>
      <c r="AE50" s="138">
        <f t="shared" si="1"/>
        <v>5.5038103302285091E-3</v>
      </c>
    </row>
    <row r="51" spans="1:31" x14ac:dyDescent="0.25">
      <c r="O51" s="83">
        <v>1</v>
      </c>
      <c r="P51" s="83">
        <f t="shared" si="5"/>
        <v>49.91</v>
      </c>
      <c r="Q51" s="2"/>
      <c r="T51" s="93" t="s">
        <v>105</v>
      </c>
      <c r="U51" s="88" t="s">
        <v>604</v>
      </c>
      <c r="W51" s="133">
        <v>42712</v>
      </c>
      <c r="X51" s="10">
        <v>47.48</v>
      </c>
      <c r="Y51" s="10">
        <v>47.55</v>
      </c>
      <c r="Z51" s="10">
        <v>47.3</v>
      </c>
      <c r="AA51" s="10">
        <v>47.47</v>
      </c>
      <c r="AB51" s="95">
        <v>5131300</v>
      </c>
      <c r="AC51" s="10">
        <v>47.24</v>
      </c>
      <c r="AD51" s="2">
        <f t="shared" si="0"/>
        <v>0.25</v>
      </c>
      <c r="AE51" s="138">
        <f t="shared" si="1"/>
        <v>-5.8922558922559487E-3</v>
      </c>
    </row>
    <row r="52" spans="1:31" x14ac:dyDescent="0.25">
      <c r="O52" s="83">
        <v>0.99</v>
      </c>
      <c r="P52" s="83">
        <f t="shared" si="5"/>
        <v>49.410899999999998</v>
      </c>
      <c r="Q52" s="2"/>
      <c r="T52" s="93" t="s">
        <v>106</v>
      </c>
      <c r="U52" s="88" t="s">
        <v>368</v>
      </c>
      <c r="W52" s="133">
        <v>42711</v>
      </c>
      <c r="X52" s="10">
        <v>47.19</v>
      </c>
      <c r="Y52" s="10">
        <v>47.86</v>
      </c>
      <c r="Z52" s="10">
        <v>47.19</v>
      </c>
      <c r="AA52" s="10">
        <v>47.75</v>
      </c>
      <c r="AB52" s="95">
        <v>3526900</v>
      </c>
      <c r="AC52" s="10">
        <v>47.52</v>
      </c>
      <c r="AD52" s="2">
        <f t="shared" si="0"/>
        <v>0.67000000000000171</v>
      </c>
      <c r="AE52" s="138">
        <f t="shared" si="1"/>
        <v>1.343570057581589E-2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5"/>
        <v>48.911799999999992</v>
      </c>
      <c r="Q53" s="2"/>
      <c r="T53" s="93" t="s">
        <v>107</v>
      </c>
      <c r="U53" s="90">
        <v>3813244</v>
      </c>
      <c r="W53" s="133">
        <v>42710</v>
      </c>
      <c r="X53" s="10">
        <v>46.7</v>
      </c>
      <c r="Y53" s="10">
        <v>47.13</v>
      </c>
      <c r="Z53" s="10">
        <v>46.7</v>
      </c>
      <c r="AA53" s="10">
        <v>47.11</v>
      </c>
      <c r="AB53" s="95">
        <v>4126500</v>
      </c>
      <c r="AC53" s="10">
        <v>46.89</v>
      </c>
      <c r="AD53" s="2">
        <f t="shared" si="0"/>
        <v>0.42999999999999972</v>
      </c>
      <c r="AE53" s="138">
        <f t="shared" si="1"/>
        <v>9.2552733534223552E-3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5"/>
        <v>48.412699999999994</v>
      </c>
      <c r="T54" s="93" t="s">
        <v>110</v>
      </c>
      <c r="U54" s="90">
        <v>3318170</v>
      </c>
      <c r="W54" s="133">
        <v>42709</v>
      </c>
      <c r="X54" s="10">
        <v>46.42</v>
      </c>
      <c r="Y54" s="10">
        <v>46.73</v>
      </c>
      <c r="Z54" s="10">
        <v>46.35</v>
      </c>
      <c r="AA54" s="10">
        <v>46.68</v>
      </c>
      <c r="AB54" s="95">
        <v>4250100</v>
      </c>
      <c r="AC54" s="10">
        <v>46.46</v>
      </c>
      <c r="AD54" s="2">
        <f t="shared" si="0"/>
        <v>0.37999999999999545</v>
      </c>
      <c r="AE54" s="138">
        <f t="shared" si="1"/>
        <v>1.5075376884422065E-2</v>
      </c>
    </row>
    <row r="55" spans="1:31" x14ac:dyDescent="0.25">
      <c r="A55" s="265" t="s">
        <v>230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247</v>
      </c>
      <c r="M55" s="261"/>
      <c r="O55" s="83">
        <v>0.96</v>
      </c>
      <c r="P55" s="83">
        <f t="shared" si="5"/>
        <v>47.913599999999995</v>
      </c>
      <c r="T55" s="93" t="s">
        <v>348</v>
      </c>
      <c r="U55" s="88">
        <v>16</v>
      </c>
      <c r="W55" s="133">
        <v>42706</v>
      </c>
      <c r="X55" s="10">
        <v>45.67</v>
      </c>
      <c r="Y55" s="10">
        <v>46.1</v>
      </c>
      <c r="Z55" s="10">
        <v>45.65</v>
      </c>
      <c r="AA55" s="10">
        <v>45.99</v>
      </c>
      <c r="AB55" s="95">
        <v>5255800</v>
      </c>
      <c r="AC55" s="10">
        <v>45.77</v>
      </c>
      <c r="AD55" s="2">
        <f t="shared" si="0"/>
        <v>0.45000000000000284</v>
      </c>
      <c r="AE55" s="138">
        <f t="shared" si="1"/>
        <v>3.2880315651031555E-3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5"/>
        <v>47.414499999999997</v>
      </c>
      <c r="T56" s="93" t="s">
        <v>349</v>
      </c>
      <c r="U56" s="88">
        <v>3.42</v>
      </c>
      <c r="W56" s="133">
        <v>42705</v>
      </c>
      <c r="X56" s="10">
        <v>45.85</v>
      </c>
      <c r="Y56" s="10">
        <v>45.96</v>
      </c>
      <c r="Z56" s="10">
        <v>45.72</v>
      </c>
      <c r="AA56" s="10">
        <v>45.84</v>
      </c>
      <c r="AB56" s="95">
        <v>2651500</v>
      </c>
      <c r="AC56" s="10">
        <v>45.62</v>
      </c>
      <c r="AD56" s="2">
        <f t="shared" si="0"/>
        <v>0.24000000000000199</v>
      </c>
      <c r="AE56" s="138">
        <f t="shared" si="1"/>
        <v>-1.5320639089516641E-3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5"/>
        <v>46.915399999999991</v>
      </c>
      <c r="T57" s="93"/>
      <c r="U57" s="88"/>
      <c r="W57" s="133">
        <v>42704</v>
      </c>
      <c r="X57" s="10">
        <v>46.03</v>
      </c>
      <c r="Y57" s="10">
        <v>46.08</v>
      </c>
      <c r="Z57" s="10">
        <v>45.82</v>
      </c>
      <c r="AA57" s="10">
        <v>45.91</v>
      </c>
      <c r="AB57" s="95">
        <v>4140400</v>
      </c>
      <c r="AC57" s="10">
        <v>45.69</v>
      </c>
      <c r="AD57" s="2">
        <f t="shared" si="0"/>
        <v>0.25999999999999801</v>
      </c>
      <c r="AE57" s="138">
        <f t="shared" si="1"/>
        <v>-6.5616797900269752E-4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5"/>
        <v>46.4163</v>
      </c>
      <c r="T58" s="93"/>
      <c r="U58" s="88"/>
      <c r="W58" s="133">
        <v>42703</v>
      </c>
      <c r="X58" s="10">
        <v>45.58</v>
      </c>
      <c r="Y58" s="10">
        <v>46</v>
      </c>
      <c r="Z58" s="10">
        <v>45.55</v>
      </c>
      <c r="AA58" s="10">
        <v>45.94</v>
      </c>
      <c r="AB58" s="95">
        <v>2878900</v>
      </c>
      <c r="AC58" s="10">
        <v>45.72</v>
      </c>
      <c r="AD58" s="2">
        <f t="shared" si="0"/>
        <v>0.45000000000000284</v>
      </c>
      <c r="AE58" s="138">
        <f t="shared" si="1"/>
        <v>8.8261253309795951E-3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5"/>
        <v>45.917200000000001</v>
      </c>
      <c r="W59" s="133">
        <v>42702</v>
      </c>
      <c r="X59" s="10">
        <v>45.75</v>
      </c>
      <c r="Y59" s="10">
        <v>45.76</v>
      </c>
      <c r="Z59" s="10">
        <v>45.52</v>
      </c>
      <c r="AA59" s="10">
        <v>45.54</v>
      </c>
      <c r="AB59" s="95">
        <v>2503900</v>
      </c>
      <c r="AC59" s="10">
        <v>45.32</v>
      </c>
      <c r="AD59" s="2">
        <f t="shared" si="0"/>
        <v>0.23999999999999488</v>
      </c>
      <c r="AE59" s="138">
        <f t="shared" si="1"/>
        <v>-1.1774967291757532E-2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5"/>
        <v>45.418099999999995</v>
      </c>
      <c r="W60" s="133">
        <v>42699</v>
      </c>
      <c r="X60" s="10">
        <v>46.01</v>
      </c>
      <c r="Y60" s="10">
        <v>46.08</v>
      </c>
      <c r="Z60" s="10">
        <v>45.96</v>
      </c>
      <c r="AA60" s="10">
        <v>46.08</v>
      </c>
      <c r="AB60" s="95">
        <v>1345300</v>
      </c>
      <c r="AC60" s="10">
        <v>45.86</v>
      </c>
      <c r="AD60" s="2">
        <f t="shared" si="0"/>
        <v>0.11999999999999744</v>
      </c>
      <c r="AE60" s="138">
        <f t="shared" si="1"/>
        <v>8.3553210202287342E-3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5"/>
        <v>44.918999999999997</v>
      </c>
      <c r="W61" s="133">
        <v>42697</v>
      </c>
      <c r="X61" s="10">
        <v>45.45</v>
      </c>
      <c r="Y61" s="10">
        <v>45.74</v>
      </c>
      <c r="Z61" s="10">
        <v>45.36</v>
      </c>
      <c r="AA61" s="10">
        <v>45.7</v>
      </c>
      <c r="AB61" s="95">
        <v>2342000</v>
      </c>
      <c r="AC61" s="10">
        <v>45.48</v>
      </c>
      <c r="AD61" s="2">
        <f t="shared" si="0"/>
        <v>0.38000000000000256</v>
      </c>
      <c r="AE61" s="138">
        <f t="shared" si="1"/>
        <v>-7.2036673215456482E-3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42696</v>
      </c>
      <c r="X62" s="10">
        <v>46.02</v>
      </c>
      <c r="Y62" s="10">
        <v>46.07</v>
      </c>
      <c r="Z62" s="10">
        <v>45.82</v>
      </c>
      <c r="AA62" s="10">
        <v>46.03</v>
      </c>
      <c r="AB62" s="95">
        <v>2320000</v>
      </c>
      <c r="AC62" s="10">
        <v>45.81</v>
      </c>
      <c r="AD62" s="2">
        <f t="shared" si="0"/>
        <v>0.25</v>
      </c>
      <c r="AE62" s="138">
        <f t="shared" si="1"/>
        <v>8.7393489185050299E-4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42695</v>
      </c>
      <c r="X63" s="10">
        <v>45.77</v>
      </c>
      <c r="Y63" s="10">
        <v>46</v>
      </c>
      <c r="Z63" s="10">
        <v>45.75</v>
      </c>
      <c r="AA63" s="10">
        <v>45.99</v>
      </c>
      <c r="AB63" s="95">
        <v>3711400</v>
      </c>
      <c r="AC63" s="10">
        <v>45.77</v>
      </c>
      <c r="AD63" s="2">
        <f t="shared" si="0"/>
        <v>0.25</v>
      </c>
      <c r="AE63" s="138">
        <f t="shared" si="1"/>
        <v>8.5940943146760596E-3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42692</v>
      </c>
      <c r="X64" s="10">
        <v>45.74</v>
      </c>
      <c r="Y64" s="10">
        <v>45.77</v>
      </c>
      <c r="Z64" s="10">
        <v>45.52</v>
      </c>
      <c r="AA64" s="10">
        <v>45.6</v>
      </c>
      <c r="AB64" s="95">
        <v>3894600</v>
      </c>
      <c r="AC64" s="10">
        <v>45.38</v>
      </c>
      <c r="AD64" s="2">
        <f t="shared" si="0"/>
        <v>0.25</v>
      </c>
      <c r="AE64" s="138">
        <f t="shared" si="1"/>
        <v>-1.0250817884405627E-2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42691</v>
      </c>
      <c r="X65" s="10">
        <v>45.99</v>
      </c>
      <c r="Y65" s="10">
        <v>46.19</v>
      </c>
      <c r="Z65" s="10">
        <v>45.94</v>
      </c>
      <c r="AA65" s="10">
        <v>46.07</v>
      </c>
      <c r="AB65" s="95">
        <v>6350000</v>
      </c>
      <c r="AC65" s="10">
        <v>45.85</v>
      </c>
      <c r="AD65" s="2">
        <f t="shared" si="0"/>
        <v>0.25</v>
      </c>
      <c r="AE65" s="138">
        <f t="shared" si="1"/>
        <v>4.8213894367741261E-3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42690</v>
      </c>
      <c r="X66" s="10">
        <v>45.81</v>
      </c>
      <c r="Y66" s="10">
        <v>46.01</v>
      </c>
      <c r="Z66" s="10">
        <v>45.74</v>
      </c>
      <c r="AA66" s="10">
        <v>45.85</v>
      </c>
      <c r="AB66" s="95">
        <v>8245000</v>
      </c>
      <c r="AC66" s="10">
        <v>45.63</v>
      </c>
      <c r="AD66" s="2">
        <f t="shared" si="0"/>
        <v>0.26999999999999602</v>
      </c>
      <c r="AE66" s="138">
        <f t="shared" si="1"/>
        <v>-1.1053315994798418E-2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42689</v>
      </c>
      <c r="X67" s="10">
        <v>45.95</v>
      </c>
      <c r="Y67" s="10">
        <v>46.36</v>
      </c>
      <c r="Z67" s="10">
        <v>45.91</v>
      </c>
      <c r="AA67" s="10">
        <v>46.36</v>
      </c>
      <c r="AB67" s="95">
        <v>2233200</v>
      </c>
      <c r="AC67" s="10">
        <v>46.14</v>
      </c>
      <c r="AD67" s="2">
        <f>Y67-Z67</f>
        <v>0.45000000000000284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42688</v>
      </c>
      <c r="X68" s="10">
        <v>45.99</v>
      </c>
      <c r="Y68" s="10">
        <v>46.12</v>
      </c>
      <c r="Z68" s="10">
        <v>45.85</v>
      </c>
      <c r="AA68" s="10">
        <v>46.04</v>
      </c>
      <c r="AB68" s="95">
        <v>2962300</v>
      </c>
      <c r="AC68" s="10">
        <v>45.82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197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1" priority="9">
      <formula>F39&gt;0</formula>
    </cfRule>
    <cfRule type="expression" dxfId="580" priority="10">
      <formula>F39&lt;0</formula>
    </cfRule>
  </conditionalFormatting>
  <conditionalFormatting sqref="F25:F38">
    <cfRule type="expression" dxfId="579" priority="7">
      <formula>F25&gt;0</formula>
    </cfRule>
    <cfRule type="expression" dxfId="578" priority="8">
      <formula>F25&lt;0</formula>
    </cfRule>
  </conditionalFormatting>
  <conditionalFormatting sqref="H25:H38">
    <cfRule type="expression" dxfId="577" priority="5">
      <formula>H25&gt;0</formula>
    </cfRule>
    <cfRule type="expression" dxfId="576" priority="6">
      <formula>H25&lt;0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9">
        <v>42568</v>
      </c>
      <c r="U2" s="127" t="s">
        <v>254</v>
      </c>
      <c r="V2" s="16"/>
      <c r="W2" s="141">
        <v>42783</v>
      </c>
      <c r="X2" s="142">
        <v>23.01</v>
      </c>
      <c r="Y2" s="142">
        <v>23.38</v>
      </c>
      <c r="Z2" s="10">
        <v>23.01</v>
      </c>
      <c r="AA2" s="10">
        <v>23.35</v>
      </c>
      <c r="AB2" s="95">
        <v>22080500</v>
      </c>
      <c r="AC2" s="10">
        <v>23.35</v>
      </c>
      <c r="AD2">
        <f>Y2-Z2</f>
        <v>0.36999999999999744</v>
      </c>
      <c r="AE2" s="138">
        <f>AC2/AC3-1</f>
        <v>1.6100957354221013E-2</v>
      </c>
    </row>
    <row r="3" spans="1:42" x14ac:dyDescent="0.25">
      <c r="A3" s="23" t="s">
        <v>71</v>
      </c>
      <c r="B3" s="503">
        <v>42738</v>
      </c>
      <c r="C3">
        <v>100</v>
      </c>
      <c r="D3">
        <v>22.35</v>
      </c>
      <c r="E3" s="3">
        <v>0</v>
      </c>
      <c r="F3" s="3">
        <f>C3*D3+E3</f>
        <v>2235</v>
      </c>
      <c r="G3" s="503">
        <v>42782</v>
      </c>
      <c r="H3" s="82">
        <v>100</v>
      </c>
      <c r="I3" s="44">
        <v>23.3</v>
      </c>
      <c r="J3" s="44">
        <v>0.05</v>
      </c>
      <c r="K3" s="44">
        <f>I3*H3-J3</f>
        <v>2329.9499999999998</v>
      </c>
      <c r="L3" s="4"/>
      <c r="M3" s="4"/>
      <c r="N3" s="4"/>
      <c r="O3" s="11" t="s">
        <v>58</v>
      </c>
      <c r="Q3" s="512">
        <f>(F22-K22)/Q2</f>
        <v>23.148890322580645</v>
      </c>
      <c r="T3" s="1">
        <v>42621</v>
      </c>
      <c r="U3" s="34" t="s">
        <v>272</v>
      </c>
      <c r="W3" s="133">
        <v>42782</v>
      </c>
      <c r="X3" s="10">
        <v>23.04</v>
      </c>
      <c r="Y3" s="10">
        <v>23.34</v>
      </c>
      <c r="Z3" s="10">
        <v>22.85</v>
      </c>
      <c r="AA3" s="10">
        <v>22.98</v>
      </c>
      <c r="AB3" s="95">
        <v>23675700</v>
      </c>
      <c r="AC3" s="10">
        <v>22.98</v>
      </c>
      <c r="AD3">
        <f t="shared" ref="AD3:AD66" si="0">Y3-Z3</f>
        <v>0.48999999999999844</v>
      </c>
      <c r="AE3" s="138">
        <f t="shared" ref="AE3:AE66" si="1">AC3/AC4-1</f>
        <v>-1.7376194613378804E-3</v>
      </c>
      <c r="AL3" s="234"/>
      <c r="AO3" s="234"/>
    </row>
    <row r="4" spans="1:42" x14ac:dyDescent="0.25">
      <c r="B4" s="30">
        <v>42738</v>
      </c>
      <c r="C4">
        <v>150</v>
      </c>
      <c r="D4">
        <v>22.35</v>
      </c>
      <c r="E4" s="3">
        <v>0</v>
      </c>
      <c r="F4" s="3">
        <f>C4*D4+E4</f>
        <v>3352.5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23.35</v>
      </c>
      <c r="R4" s="502">
        <v>1.61E-2</v>
      </c>
      <c r="T4" s="1">
        <v>42627</v>
      </c>
      <c r="U4" s="34" t="s">
        <v>272</v>
      </c>
      <c r="W4" s="133">
        <v>42781</v>
      </c>
      <c r="X4" s="10">
        <v>23.07</v>
      </c>
      <c r="Y4" s="10">
        <v>23.26</v>
      </c>
      <c r="Z4" s="10">
        <v>22.79</v>
      </c>
      <c r="AA4" s="10">
        <v>23.02</v>
      </c>
      <c r="AB4" s="95">
        <v>27786300</v>
      </c>
      <c r="AC4" s="10">
        <v>23.02</v>
      </c>
      <c r="AD4">
        <f t="shared" si="0"/>
        <v>0.47000000000000242</v>
      </c>
      <c r="AE4" s="138">
        <f t="shared" si="1"/>
        <v>-4.325259515570945E-3</v>
      </c>
      <c r="AL4" s="234"/>
      <c r="AO4" s="234"/>
    </row>
    <row r="5" spans="1:42" x14ac:dyDescent="0.25">
      <c r="B5" s="507">
        <v>42759</v>
      </c>
      <c r="C5" s="4">
        <v>200</v>
      </c>
      <c r="D5" s="3">
        <v>22.85</v>
      </c>
      <c r="E5" s="3">
        <v>0</v>
      </c>
      <c r="F5" s="3">
        <f t="shared" ref="F5:F10" si="2">C5*D5+E5</f>
        <v>4570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36192.5</v>
      </c>
      <c r="T5" t="s">
        <v>362</v>
      </c>
      <c r="W5" s="133">
        <v>42780</v>
      </c>
      <c r="X5" s="10">
        <v>23.36</v>
      </c>
      <c r="Y5" s="10">
        <v>23.37</v>
      </c>
      <c r="Z5" s="10">
        <v>22.68</v>
      </c>
      <c r="AA5" s="10">
        <v>23.12</v>
      </c>
      <c r="AB5" s="95">
        <v>56864800</v>
      </c>
      <c r="AC5" s="10">
        <v>23.12</v>
      </c>
      <c r="AD5">
        <f t="shared" si="0"/>
        <v>0.69000000000000128</v>
      </c>
      <c r="AE5" s="138">
        <f t="shared" si="1"/>
        <v>-3.2635983263598178E-2</v>
      </c>
      <c r="AL5" s="234"/>
      <c r="AO5" s="234"/>
    </row>
    <row r="6" spans="1:42" x14ac:dyDescent="0.25">
      <c r="B6" s="507">
        <v>42760</v>
      </c>
      <c r="C6" s="4">
        <v>600</v>
      </c>
      <c r="D6" s="3">
        <v>23.38</v>
      </c>
      <c r="E6" s="3">
        <v>0</v>
      </c>
      <c r="F6" s="3">
        <f t="shared" si="2"/>
        <v>14028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35880.78</v>
      </c>
      <c r="W6" s="133">
        <v>42779</v>
      </c>
      <c r="X6" s="10">
        <v>24.07</v>
      </c>
      <c r="Y6" s="10">
        <v>24.2</v>
      </c>
      <c r="Z6" s="10">
        <v>23.82</v>
      </c>
      <c r="AA6" s="10">
        <v>23.9</v>
      </c>
      <c r="AB6" s="95">
        <v>16862600</v>
      </c>
      <c r="AC6" s="10">
        <v>23.9</v>
      </c>
      <c r="AD6">
        <f t="shared" si="0"/>
        <v>0.37999999999999901</v>
      </c>
      <c r="AE6" s="138">
        <f t="shared" si="1"/>
        <v>-6.2370062370062929E-3</v>
      </c>
      <c r="AL6" s="234"/>
      <c r="AO6" s="234"/>
    </row>
    <row r="7" spans="1:42" x14ac:dyDescent="0.25">
      <c r="B7" s="507">
        <v>42765</v>
      </c>
      <c r="C7" s="4">
        <v>200</v>
      </c>
      <c r="D7" s="3">
        <v>23.78</v>
      </c>
      <c r="E7" s="3">
        <v>-0.5</v>
      </c>
      <c r="F7" s="3">
        <f t="shared" si="2"/>
        <v>4755.5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12487.217000000092</v>
      </c>
      <c r="R7">
        <v>150</v>
      </c>
      <c r="W7" s="133">
        <v>42776</v>
      </c>
      <c r="X7" s="10">
        <v>24.71</v>
      </c>
      <c r="Y7" s="10">
        <v>24.76</v>
      </c>
      <c r="Z7" s="10">
        <v>23.9</v>
      </c>
      <c r="AA7" s="10">
        <v>24.05</v>
      </c>
      <c r="AB7" s="95">
        <v>28545400</v>
      </c>
      <c r="AC7" s="10">
        <v>24.05</v>
      </c>
      <c r="AD7">
        <f t="shared" si="0"/>
        <v>0.86000000000000298</v>
      </c>
      <c r="AE7" s="138">
        <f t="shared" si="1"/>
        <v>-1.6359918200408941E-2</v>
      </c>
    </row>
    <row r="8" spans="1:42" x14ac:dyDescent="0.25">
      <c r="B8" s="507">
        <v>42769</v>
      </c>
      <c r="C8" s="7">
        <v>100</v>
      </c>
      <c r="D8" s="44">
        <v>24.7</v>
      </c>
      <c r="E8" s="44">
        <v>-0.32</v>
      </c>
      <c r="F8" s="44">
        <f t="shared" si="2"/>
        <v>2469.6799999999998</v>
      </c>
      <c r="G8" s="74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311.72000000000116</v>
      </c>
      <c r="W8" s="133">
        <v>42775</v>
      </c>
      <c r="X8" s="10">
        <v>24.75</v>
      </c>
      <c r="Y8" s="10">
        <v>24.89</v>
      </c>
      <c r="Z8" s="10">
        <v>24.42</v>
      </c>
      <c r="AA8" s="10">
        <v>24.45</v>
      </c>
      <c r="AB8" s="95">
        <v>27826300</v>
      </c>
      <c r="AC8" s="10">
        <v>24.45</v>
      </c>
      <c r="AD8">
        <f t="shared" si="0"/>
        <v>0.46999999999999886</v>
      </c>
      <c r="AE8" s="138">
        <f t="shared" si="1"/>
        <v>9.913258983890838E-3</v>
      </c>
      <c r="AL8" s="234"/>
      <c r="AO8" s="234"/>
      <c r="AP8" s="234"/>
    </row>
    <row r="9" spans="1:42" x14ac:dyDescent="0.25">
      <c r="B9" s="507">
        <v>42776</v>
      </c>
      <c r="C9" s="4">
        <v>200</v>
      </c>
      <c r="D9" s="3">
        <v>23.95</v>
      </c>
      <c r="E9" s="3">
        <v>0</v>
      </c>
      <c r="F9" s="3">
        <f t="shared" si="2"/>
        <v>4790</v>
      </c>
      <c r="G9" s="164"/>
      <c r="H9" s="4"/>
      <c r="I9" s="3"/>
      <c r="J9" s="3"/>
      <c r="K9" s="3" t="s">
        <v>526</v>
      </c>
      <c r="L9" s="4"/>
      <c r="M9" s="4"/>
      <c r="N9" s="4"/>
      <c r="O9" s="11" t="s">
        <v>213</v>
      </c>
      <c r="Q9" s="138">
        <f>IF(Q2=0, 0, Q8/Q6)</f>
        <v>8.6876595213370832E-3</v>
      </c>
      <c r="W9" s="133">
        <v>42774</v>
      </c>
      <c r="X9" s="10">
        <v>24.25</v>
      </c>
      <c r="Y9" s="10">
        <v>24.38</v>
      </c>
      <c r="Z9" s="10">
        <v>23.91</v>
      </c>
      <c r="AA9" s="10">
        <v>24.21</v>
      </c>
      <c r="AB9" s="95">
        <v>21382400</v>
      </c>
      <c r="AC9" s="10">
        <v>24.21</v>
      </c>
      <c r="AD9">
        <f t="shared" si="0"/>
        <v>0.46999999999999886</v>
      </c>
      <c r="AE9" s="138">
        <f t="shared" si="1"/>
        <v>-1.585365853658538E-2</v>
      </c>
    </row>
    <row r="10" spans="1:42" x14ac:dyDescent="0.25">
      <c r="B10" s="507">
        <v>42780</v>
      </c>
      <c r="C10" s="7">
        <v>100</v>
      </c>
      <c r="D10" s="44">
        <v>22.9</v>
      </c>
      <c r="E10" s="44">
        <v>0</v>
      </c>
      <c r="F10" s="44">
        <f t="shared" si="2"/>
        <v>2290</v>
      </c>
      <c r="G10" s="164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12175.49700000009</v>
      </c>
      <c r="T10" s="11"/>
      <c r="W10" s="133">
        <v>42773</v>
      </c>
      <c r="X10" s="10">
        <v>24.59</v>
      </c>
      <c r="Y10" s="10">
        <v>24.69</v>
      </c>
      <c r="Z10" s="10">
        <v>24.21</v>
      </c>
      <c r="AA10" s="10">
        <v>24.6</v>
      </c>
      <c r="AB10" s="95">
        <v>19823200</v>
      </c>
      <c r="AC10" s="10">
        <v>24.6</v>
      </c>
      <c r="AD10">
        <f t="shared" si="0"/>
        <v>0.48000000000000043</v>
      </c>
      <c r="AE10" s="138">
        <f t="shared" si="1"/>
        <v>1.0682004930156141E-2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42772</v>
      </c>
      <c r="X11" s="10">
        <v>24.53</v>
      </c>
      <c r="Y11" s="10">
        <v>24.73</v>
      </c>
      <c r="Z11" s="10">
        <v>24.21</v>
      </c>
      <c r="AA11" s="10">
        <v>24.34</v>
      </c>
      <c r="AB11" s="95">
        <v>18854300</v>
      </c>
      <c r="AC11" s="10">
        <v>24.34</v>
      </c>
      <c r="AD11">
        <f t="shared" si="0"/>
        <v>0.51999999999999957</v>
      </c>
      <c r="AE11" s="138">
        <f t="shared" si="1"/>
        <v>-1.0569105691056957E-2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42769</v>
      </c>
      <c r="X12" s="10">
        <v>24.9</v>
      </c>
      <c r="Y12" s="10">
        <v>25.24</v>
      </c>
      <c r="Z12" s="10">
        <v>24.5</v>
      </c>
      <c r="AA12" s="10">
        <v>24.6</v>
      </c>
      <c r="AB12" s="95">
        <v>22833700</v>
      </c>
      <c r="AC12" s="10">
        <v>24.6</v>
      </c>
      <c r="AD12">
        <f t="shared" si="0"/>
        <v>0.73999999999999844</v>
      </c>
      <c r="AE12" s="138">
        <f t="shared" si="1"/>
        <v>-7.664380798709014E-3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59"/>
      <c r="H13" s="4"/>
      <c r="I13" s="3"/>
      <c r="J13" s="3"/>
      <c r="K13" s="3"/>
      <c r="L13" s="4"/>
      <c r="M13" s="4"/>
      <c r="N13" s="4"/>
      <c r="T13" s="1"/>
      <c r="W13" s="133">
        <v>42768</v>
      </c>
      <c r="X13" s="10">
        <v>24.53</v>
      </c>
      <c r="Y13" s="10">
        <v>25.31</v>
      </c>
      <c r="Z13" s="10">
        <v>24.46</v>
      </c>
      <c r="AA13" s="10">
        <v>24.79</v>
      </c>
      <c r="AB13" s="95">
        <v>45445400</v>
      </c>
      <c r="AC13" s="10">
        <v>24.79</v>
      </c>
      <c r="AD13">
        <f t="shared" si="0"/>
        <v>0.84999999999999787</v>
      </c>
      <c r="AE13" s="138">
        <f t="shared" si="1"/>
        <v>1.6161616161616266E-3</v>
      </c>
    </row>
    <row r="14" spans="1:42" x14ac:dyDescent="0.25">
      <c r="B14" s="506"/>
      <c r="C14" s="4"/>
      <c r="D14" s="3"/>
      <c r="E14" s="3"/>
      <c r="F14" s="3"/>
      <c r="G14" s="659"/>
      <c r="H14" s="4"/>
      <c r="I14" s="3"/>
      <c r="J14" s="3"/>
      <c r="K14" s="3"/>
      <c r="L14" s="4"/>
      <c r="M14" s="4"/>
      <c r="N14" s="4"/>
      <c r="W14" s="133">
        <v>42767</v>
      </c>
      <c r="X14" s="10">
        <v>24.43</v>
      </c>
      <c r="Y14" s="10">
        <v>24.85</v>
      </c>
      <c r="Z14" s="10">
        <v>24.31</v>
      </c>
      <c r="AA14" s="10">
        <v>24.75</v>
      </c>
      <c r="AB14" s="95">
        <v>28679100</v>
      </c>
      <c r="AC14" s="10">
        <v>24.75</v>
      </c>
      <c r="AD14">
        <f t="shared" si="0"/>
        <v>0.5400000000000027</v>
      </c>
      <c r="AE14" s="138">
        <f t="shared" si="1"/>
        <v>2.6545002073828261E-2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42766</v>
      </c>
      <c r="X15" s="10">
        <v>23.95</v>
      </c>
      <c r="Y15" s="10">
        <v>24.15</v>
      </c>
      <c r="Z15" s="10">
        <v>23.68</v>
      </c>
      <c r="AA15" s="10">
        <v>24.11</v>
      </c>
      <c r="AB15" s="95">
        <v>22667100</v>
      </c>
      <c r="AC15" s="10">
        <v>24.11</v>
      </c>
      <c r="AD15">
        <f t="shared" si="0"/>
        <v>0.46999999999999886</v>
      </c>
      <c r="AE15" s="138">
        <f t="shared" si="1"/>
        <v>-2.8949545078577055E-3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42765</v>
      </c>
      <c r="X16" s="10">
        <v>23.82</v>
      </c>
      <c r="Y16" s="10">
        <v>24.24</v>
      </c>
      <c r="Z16" s="10">
        <v>23.43</v>
      </c>
      <c r="AA16" s="10">
        <v>24.18</v>
      </c>
      <c r="AB16" s="95">
        <v>30489500</v>
      </c>
      <c r="AC16" s="10">
        <v>24.18</v>
      </c>
      <c r="AD16">
        <f t="shared" si="0"/>
        <v>0.80999999999999872</v>
      </c>
      <c r="AE16" s="138">
        <f t="shared" si="1"/>
        <v>8.7609511889863434E-3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42762</v>
      </c>
      <c r="X17" s="10">
        <v>23.53</v>
      </c>
      <c r="Y17" s="10">
        <v>24.1</v>
      </c>
      <c r="Z17" s="10">
        <v>23.45</v>
      </c>
      <c r="AA17" s="10">
        <v>23.97</v>
      </c>
      <c r="AB17" s="95">
        <v>18564400</v>
      </c>
      <c r="AC17" s="10">
        <v>23.97</v>
      </c>
      <c r="AD17">
        <f t="shared" si="0"/>
        <v>0.65000000000000213</v>
      </c>
      <c r="AE17" s="138">
        <f t="shared" si="1"/>
        <v>1.9132653061224358E-2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42761</v>
      </c>
      <c r="X18" s="10">
        <v>23.8</v>
      </c>
      <c r="Y18" s="10">
        <v>23.99</v>
      </c>
      <c r="Z18" s="10">
        <v>23.29</v>
      </c>
      <c r="AA18" s="10">
        <v>23.52</v>
      </c>
      <c r="AB18" s="95">
        <v>19311300</v>
      </c>
      <c r="AC18" s="10">
        <v>23.52</v>
      </c>
      <c r="AD18">
        <f t="shared" si="0"/>
        <v>0.69999999999999929</v>
      </c>
      <c r="AE18" s="138">
        <f t="shared" si="1"/>
        <v>-1.6977928692699651E-3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42760</v>
      </c>
      <c r="X19" s="10">
        <v>23.4</v>
      </c>
      <c r="Y19" s="10">
        <v>23.98</v>
      </c>
      <c r="Z19" s="10">
        <v>23.19</v>
      </c>
      <c r="AA19" s="10">
        <v>23.56</v>
      </c>
      <c r="AB19" s="95">
        <v>31611800</v>
      </c>
      <c r="AC19" s="10">
        <v>23.56</v>
      </c>
      <c r="AD19">
        <f t="shared" si="0"/>
        <v>0.78999999999999915</v>
      </c>
      <c r="AE19" s="138">
        <f t="shared" si="1"/>
        <v>3.1072210065645312E-2</v>
      </c>
    </row>
    <row r="20" spans="1:41" x14ac:dyDescent="0.25">
      <c r="B20" s="30"/>
      <c r="N20" s="4"/>
      <c r="O20" s="2"/>
      <c r="P20" s="2"/>
      <c r="Q20" s="2"/>
      <c r="W20" s="133">
        <v>42759</v>
      </c>
      <c r="X20" s="10">
        <v>22.27</v>
      </c>
      <c r="Y20" s="10">
        <v>23.09</v>
      </c>
      <c r="Z20" s="10">
        <v>22.26</v>
      </c>
      <c r="AA20" s="10">
        <v>22.85</v>
      </c>
      <c r="AB20" s="95">
        <v>29245300</v>
      </c>
      <c r="AC20" s="10">
        <v>22.85</v>
      </c>
      <c r="AD20">
        <f t="shared" si="0"/>
        <v>0.82999999999999829</v>
      </c>
      <c r="AE20" s="138">
        <f t="shared" si="1"/>
        <v>4.3855641845591542E-2</v>
      </c>
    </row>
    <row r="21" spans="1:41" x14ac:dyDescent="0.25">
      <c r="B21" s="30"/>
      <c r="N21" s="4"/>
      <c r="O21" s="2"/>
      <c r="P21" s="2"/>
      <c r="Q21" s="2"/>
      <c r="W21" s="133">
        <v>42758</v>
      </c>
      <c r="X21" s="10">
        <v>21.96</v>
      </c>
      <c r="Y21" s="10">
        <v>22.31</v>
      </c>
      <c r="Z21" s="10">
        <v>21.74</v>
      </c>
      <c r="AA21" s="10">
        <v>21.89</v>
      </c>
      <c r="AB21" s="95">
        <v>16059700</v>
      </c>
      <c r="AC21" s="10">
        <v>21.89</v>
      </c>
      <c r="AD21">
        <f t="shared" si="0"/>
        <v>0.57000000000000028</v>
      </c>
      <c r="AE21" s="138">
        <f t="shared" si="1"/>
        <v>-3.1876138433515333E-3</v>
      </c>
    </row>
    <row r="22" spans="1:41" x14ac:dyDescent="0.25">
      <c r="A22" s="22" t="s">
        <v>81</v>
      </c>
      <c r="B22" s="12"/>
      <c r="C22" s="12">
        <f>SUM(C2:C21)</f>
        <v>1750</v>
      </c>
      <c r="D22" s="12"/>
      <c r="E22" s="12"/>
      <c r="F22" s="13">
        <f>SUM(F2:F21)</f>
        <v>40725.68</v>
      </c>
      <c r="G22" s="12"/>
      <c r="H22" s="12">
        <f>SUM(H2:H21)</f>
        <v>200</v>
      </c>
      <c r="I22" s="13"/>
      <c r="J22" s="13"/>
      <c r="K22" s="13">
        <f>SUM(K2:K21)</f>
        <v>4844.8999999999996</v>
      </c>
      <c r="L22" s="13"/>
      <c r="M22" s="13">
        <f>SUM(M2:M21)</f>
        <v>0</v>
      </c>
      <c r="N22" s="4"/>
      <c r="O22" s="2"/>
      <c r="P22" s="2"/>
      <c r="Q22" s="2"/>
      <c r="W22" s="133">
        <v>42755</v>
      </c>
      <c r="X22" s="10">
        <v>21.9</v>
      </c>
      <c r="Y22" s="10">
        <v>22.33</v>
      </c>
      <c r="Z22" s="10">
        <v>21.89</v>
      </c>
      <c r="AA22" s="10">
        <v>21.96</v>
      </c>
      <c r="AB22" s="95">
        <v>19896500</v>
      </c>
      <c r="AC22" s="10">
        <v>21.96</v>
      </c>
      <c r="AD22">
        <f t="shared" si="0"/>
        <v>0.43999999999999773</v>
      </c>
      <c r="AE22" s="138">
        <f t="shared" si="1"/>
        <v>1.1515430677107252E-2</v>
      </c>
    </row>
    <row r="23" spans="1:41" ht="15.75" thickBot="1" x14ac:dyDescent="0.3">
      <c r="A23" s="355" t="s">
        <v>197</v>
      </c>
      <c r="B23" s="356"/>
      <c r="C23" s="357">
        <f>SumByColor($A$23,C2:C21)</f>
        <v>200</v>
      </c>
      <c r="D23" s="357"/>
      <c r="E23" s="357"/>
      <c r="F23" s="358">
        <f>SumByColor($A$23,F2:F21)</f>
        <v>4760</v>
      </c>
      <c r="G23" s="357"/>
      <c r="H23" s="357">
        <f>SumByColor($A$23,H2:H21)</f>
        <v>200</v>
      </c>
      <c r="I23" s="357"/>
      <c r="J23" s="357"/>
      <c r="K23" s="358">
        <f>SumByColor($A$23,K2:K21)</f>
        <v>4845</v>
      </c>
      <c r="L23" s="357"/>
      <c r="M23" s="358">
        <f>SumByColor($A$23,M2:M21)</f>
        <v>0</v>
      </c>
      <c r="N23" s="4"/>
      <c r="O23" s="2"/>
      <c r="P23" s="2"/>
      <c r="Q23" s="2"/>
      <c r="W23" s="133">
        <v>42754</v>
      </c>
      <c r="X23" s="10">
        <v>21.5</v>
      </c>
      <c r="Y23" s="10">
        <v>22.3</v>
      </c>
      <c r="Z23" s="10">
        <v>21.49</v>
      </c>
      <c r="AA23" s="10">
        <v>21.71</v>
      </c>
      <c r="AB23" s="95">
        <v>31235500</v>
      </c>
      <c r="AC23" s="10">
        <v>21.71</v>
      </c>
      <c r="AD23">
        <f t="shared" si="0"/>
        <v>0.81000000000000227</v>
      </c>
      <c r="AE23" s="138">
        <f t="shared" si="1"/>
        <v>-2.7329749103942591E-2</v>
      </c>
    </row>
    <row r="24" spans="1:41" x14ac:dyDescent="0.25">
      <c r="N24" s="4"/>
      <c r="O24" s="2"/>
      <c r="P24" s="2"/>
      <c r="Q24" s="2"/>
      <c r="W24" s="133">
        <v>42753</v>
      </c>
      <c r="X24" s="10">
        <v>21.68</v>
      </c>
      <c r="Y24" s="10">
        <v>22.34</v>
      </c>
      <c r="Z24" s="10">
        <v>21.53</v>
      </c>
      <c r="AA24" s="10">
        <v>22.32</v>
      </c>
      <c r="AB24" s="95">
        <v>19415200</v>
      </c>
      <c r="AC24" s="10">
        <v>22.32</v>
      </c>
      <c r="AD24">
        <f t="shared" si="0"/>
        <v>0.80999999999999872</v>
      </c>
      <c r="AE24" s="138">
        <f t="shared" si="1"/>
        <v>2.6678932842686409E-2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42752</v>
      </c>
      <c r="X25" s="10">
        <v>21.88</v>
      </c>
      <c r="Y25" s="10">
        <v>22.07</v>
      </c>
      <c r="Z25" s="10">
        <v>21.58</v>
      </c>
      <c r="AA25" s="10">
        <v>21.74</v>
      </c>
      <c r="AB25" s="95">
        <v>19884600</v>
      </c>
      <c r="AC25" s="10">
        <v>21.74</v>
      </c>
      <c r="AD25">
        <f t="shared" si="0"/>
        <v>0.49000000000000199</v>
      </c>
      <c r="AE25" s="138">
        <f t="shared" si="1"/>
        <v>-1.9837691614066788E-2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42748</v>
      </c>
      <c r="X26" s="10">
        <v>22.27</v>
      </c>
      <c r="Y26" s="10">
        <v>22.31</v>
      </c>
      <c r="Z26" s="10">
        <v>21.99</v>
      </c>
      <c r="AA26" s="10">
        <v>22.18</v>
      </c>
      <c r="AB26" s="95">
        <v>14017800</v>
      </c>
      <c r="AC26" s="10">
        <v>22.18</v>
      </c>
      <c r="AD26">
        <f t="shared" si="0"/>
        <v>0.32000000000000028</v>
      </c>
      <c r="AE26" s="138">
        <f t="shared" si="1"/>
        <v>-5.8269834155086908E-3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42747</v>
      </c>
      <c r="X27" s="10">
        <v>22.46</v>
      </c>
      <c r="Y27" s="10">
        <v>22.48</v>
      </c>
      <c r="Z27" s="10">
        <v>21.7</v>
      </c>
      <c r="AA27" s="10">
        <v>22.31</v>
      </c>
      <c r="AB27" s="95">
        <v>27522700</v>
      </c>
      <c r="AC27" s="10">
        <v>22.31</v>
      </c>
      <c r="AD27">
        <f t="shared" si="0"/>
        <v>0.78000000000000114</v>
      </c>
      <c r="AE27" s="138">
        <f t="shared" si="1"/>
        <v>-2.1061869240895148E-2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42746</v>
      </c>
      <c r="X28" s="10">
        <v>22.61</v>
      </c>
      <c r="Y28" s="10">
        <v>22.88</v>
      </c>
      <c r="Z28" s="10">
        <v>22.56</v>
      </c>
      <c r="AA28" s="10">
        <v>22.79</v>
      </c>
      <c r="AB28" s="95">
        <v>20791800</v>
      </c>
      <c r="AC28" s="10">
        <v>22.79</v>
      </c>
      <c r="AD28">
        <f t="shared" si="0"/>
        <v>0.32000000000000028</v>
      </c>
      <c r="AE28" s="138">
        <f t="shared" si="1"/>
        <v>1.3790035587188498E-2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306</v>
      </c>
      <c r="K29" s="3"/>
      <c r="L29" s="4"/>
      <c r="M29" s="4"/>
      <c r="N29" s="4"/>
      <c r="W29" s="133">
        <v>42745</v>
      </c>
      <c r="X29" s="10">
        <v>22.36</v>
      </c>
      <c r="Y29" s="10">
        <v>22.69</v>
      </c>
      <c r="Z29" s="10">
        <v>22.3</v>
      </c>
      <c r="AA29" s="10">
        <v>22.48</v>
      </c>
      <c r="AB29" s="95">
        <v>20600000</v>
      </c>
      <c r="AC29" s="10">
        <v>22.48</v>
      </c>
      <c r="AD29">
        <f t="shared" si="0"/>
        <v>0.39000000000000057</v>
      </c>
      <c r="AE29" s="138">
        <f t="shared" si="1"/>
        <v>6.2667860340197556E-3</v>
      </c>
    </row>
    <row r="30" spans="1:41" x14ac:dyDescent="0.25">
      <c r="A30" s="380" t="s">
        <v>401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:F39" si="3">-C30*(D30-E30)</f>
        <v>2329.0005499999988</v>
      </c>
      <c r="G30" s="381">
        <f t="shared" ref="G30:G39" si="4">IF(C30=0, 0,D30*C30)</f>
        <v>31321.499450000003</v>
      </c>
      <c r="H30" s="383">
        <f t="shared" ref="H30:H39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42744</v>
      </c>
      <c r="X30" s="10">
        <v>21.94</v>
      </c>
      <c r="Y30" s="10">
        <v>22.55</v>
      </c>
      <c r="Z30" s="10">
        <v>21.94</v>
      </c>
      <c r="AA30" s="10">
        <v>22.34</v>
      </c>
      <c r="AB30" s="95">
        <v>21524300</v>
      </c>
      <c r="AC30" s="10">
        <v>22.34</v>
      </c>
      <c r="AD30">
        <f t="shared" si="0"/>
        <v>0.60999999999999943</v>
      </c>
      <c r="AE30" s="138">
        <f t="shared" si="1"/>
        <v>1.3611615245009201E-2</v>
      </c>
    </row>
    <row r="31" spans="1:41" x14ac:dyDescent="0.25">
      <c r="A31" s="380" t="s">
        <v>409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si="3"/>
        <v>4315.650300000003</v>
      </c>
      <c r="G31" s="381">
        <f t="shared" si="4"/>
        <v>26727.599699999999</v>
      </c>
      <c r="H31" s="383">
        <f t="shared" si="5"/>
        <v>0.16146793383769523</v>
      </c>
      <c r="I31" s="381"/>
      <c r="J31" s="381"/>
      <c r="K31" s="3"/>
      <c r="L31" s="4"/>
      <c r="M31" s="4"/>
      <c r="N31" s="4"/>
      <c r="W31" s="133">
        <v>42741</v>
      </c>
      <c r="X31" s="10">
        <v>22.27</v>
      </c>
      <c r="Y31" s="10">
        <v>22.28</v>
      </c>
      <c r="Z31" s="10">
        <v>21.98</v>
      </c>
      <c r="AA31" s="10">
        <v>22.04</v>
      </c>
      <c r="AB31" s="95">
        <v>17762000</v>
      </c>
      <c r="AC31" s="10">
        <v>22.04</v>
      </c>
      <c r="AD31">
        <f t="shared" si="0"/>
        <v>0.30000000000000071</v>
      </c>
      <c r="AE31" s="138">
        <f t="shared" si="1"/>
        <v>-3.1659882406150919E-3</v>
      </c>
    </row>
    <row r="32" spans="1:41" x14ac:dyDescent="0.25">
      <c r="A32" s="380" t="s">
        <v>410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si="3"/>
        <v>4135.3999999999987</v>
      </c>
      <c r="G32" s="381">
        <f t="shared" si="4"/>
        <v>31297.599999999999</v>
      </c>
      <c r="H32" s="383">
        <f t="shared" si="5"/>
        <v>0.13213153724247223</v>
      </c>
      <c r="I32" s="381"/>
      <c r="J32" s="381"/>
      <c r="K32" s="3"/>
      <c r="L32" s="4"/>
      <c r="M32" s="4"/>
      <c r="N32" s="4"/>
      <c r="W32" s="133">
        <v>42740</v>
      </c>
      <c r="X32" s="10">
        <v>22.4</v>
      </c>
      <c r="Y32" s="10">
        <v>22.57</v>
      </c>
      <c r="Z32" s="10">
        <v>21.96</v>
      </c>
      <c r="AA32" s="10">
        <v>22.11</v>
      </c>
      <c r="AB32" s="95">
        <v>19723400</v>
      </c>
      <c r="AC32" s="10">
        <v>22.11</v>
      </c>
      <c r="AD32">
        <f t="shared" si="0"/>
        <v>0.60999999999999943</v>
      </c>
      <c r="AE32" s="138">
        <f t="shared" si="1"/>
        <v>-1.1180679785330994E-2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si="3"/>
        <v>5561.0910000000003</v>
      </c>
      <c r="G33" s="381">
        <f t="shared" si="4"/>
        <v>17029.909</v>
      </c>
      <c r="H33" s="383">
        <f t="shared" si="5"/>
        <v>0.32654848596078817</v>
      </c>
      <c r="I33" s="381"/>
      <c r="J33" s="381"/>
      <c r="K33" s="3"/>
      <c r="L33" s="4"/>
      <c r="M33" s="4"/>
      <c r="N33" s="4"/>
      <c r="W33" s="133">
        <v>42739</v>
      </c>
      <c r="X33" s="10">
        <v>22.67</v>
      </c>
      <c r="Y33" s="10">
        <v>22.84</v>
      </c>
      <c r="Z33" s="10">
        <v>22.25</v>
      </c>
      <c r="AA33" s="10">
        <v>22.36</v>
      </c>
      <c r="AB33" s="95">
        <v>20326700</v>
      </c>
      <c r="AC33" s="10">
        <v>22.36</v>
      </c>
      <c r="AD33">
        <f t="shared" si="0"/>
        <v>0.58999999999999986</v>
      </c>
      <c r="AE33" s="138">
        <f t="shared" si="1"/>
        <v>-8.4257206208426805E-3</v>
      </c>
    </row>
    <row r="34" spans="1:41" x14ac:dyDescent="0.25">
      <c r="A34" s="380" t="s">
        <v>411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3"/>
        <v>5181.0919999999987</v>
      </c>
      <c r="G34" s="381">
        <f t="shared" si="4"/>
        <v>31057.907999999999</v>
      </c>
      <c r="H34" s="383">
        <f t="shared" si="5"/>
        <v>0.16682037953103598</v>
      </c>
      <c r="I34" s="381">
        <v>20</v>
      </c>
      <c r="J34" s="381"/>
      <c r="K34" s="3"/>
      <c r="L34" s="4"/>
      <c r="M34" s="4"/>
      <c r="N34" s="4"/>
      <c r="W34" s="133">
        <v>42738</v>
      </c>
      <c r="X34" s="10">
        <v>22.07</v>
      </c>
      <c r="Y34" s="10">
        <v>22.74</v>
      </c>
      <c r="Z34" s="10">
        <v>22.05</v>
      </c>
      <c r="AA34" s="10">
        <v>22.55</v>
      </c>
      <c r="AB34" s="95">
        <v>24908600</v>
      </c>
      <c r="AC34" s="10">
        <v>22.55</v>
      </c>
      <c r="AD34">
        <f t="shared" si="0"/>
        <v>0.68999999999999773</v>
      </c>
      <c r="AE34" s="138">
        <f t="shared" si="1"/>
        <v>2.8740875912408814E-2</v>
      </c>
    </row>
    <row r="35" spans="1:41" x14ac:dyDescent="0.25">
      <c r="A35" t="s">
        <v>437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3"/>
        <v>1467.000449999998</v>
      </c>
      <c r="G35" s="40">
        <f t="shared" si="4"/>
        <v>31175.99955</v>
      </c>
      <c r="H35" s="232">
        <f t="shared" si="5"/>
        <v>4.7055442365118903E-2</v>
      </c>
      <c r="I35" s="40"/>
      <c r="J35" s="40"/>
      <c r="K35" s="3"/>
      <c r="L35" s="4"/>
      <c r="M35" s="4"/>
      <c r="N35" s="4"/>
      <c r="W35" s="133">
        <v>42734</v>
      </c>
      <c r="X35" s="10">
        <v>22.35</v>
      </c>
      <c r="Y35" s="10">
        <v>22.4</v>
      </c>
      <c r="Z35" s="10">
        <v>21.75</v>
      </c>
      <c r="AA35" s="10">
        <v>21.92</v>
      </c>
      <c r="AB35" s="95">
        <v>20250400</v>
      </c>
      <c r="AC35" s="10">
        <v>21.92</v>
      </c>
      <c r="AD35">
        <f t="shared" si="0"/>
        <v>0.64999999999999858</v>
      </c>
      <c r="AE35" s="138">
        <f t="shared" si="1"/>
        <v>-1.5716210148181364E-2</v>
      </c>
    </row>
    <row r="36" spans="1:41" x14ac:dyDescent="0.25">
      <c r="A36" s="4" t="s">
        <v>460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3"/>
        <v>2079.2700000000032</v>
      </c>
      <c r="G36" s="40">
        <f t="shared" si="4"/>
        <v>31130.73</v>
      </c>
      <c r="H36" s="232">
        <f t="shared" si="5"/>
        <v>6.679155933702817E-2</v>
      </c>
      <c r="I36" s="40"/>
      <c r="J36" s="40"/>
      <c r="K36" s="3"/>
      <c r="L36" s="4"/>
      <c r="M36" s="4"/>
      <c r="N36" s="4"/>
      <c r="W36" s="133">
        <v>42733</v>
      </c>
      <c r="X36" s="10">
        <v>22.58</v>
      </c>
      <c r="Y36" s="10">
        <v>22.8</v>
      </c>
      <c r="Z36" s="10">
        <v>22.15</v>
      </c>
      <c r="AA36" s="10">
        <v>22.27</v>
      </c>
      <c r="AB36" s="95">
        <v>19794500</v>
      </c>
      <c r="AC36" s="10">
        <v>22.27</v>
      </c>
      <c r="AD36">
        <f t="shared" si="0"/>
        <v>0.65000000000000213</v>
      </c>
      <c r="AE36" s="138">
        <f t="shared" si="1"/>
        <v>-2.2388059701492602E-2</v>
      </c>
      <c r="AL36" s="234"/>
    </row>
    <row r="37" spans="1:41" x14ac:dyDescent="0.25">
      <c r="A37" s="4" t="s">
        <v>496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3"/>
        <v>1356.7692499999996</v>
      </c>
      <c r="G37" s="40">
        <f t="shared" si="4"/>
        <v>35920.730750000002</v>
      </c>
      <c r="H37" s="232">
        <f t="shared" si="5"/>
        <v>3.7771204028191979E-2</v>
      </c>
      <c r="I37" s="40">
        <v>23</v>
      </c>
      <c r="J37" s="40"/>
      <c r="K37" s="3"/>
      <c r="L37" s="4"/>
      <c r="M37" s="4"/>
      <c r="N37" s="4"/>
      <c r="W37" s="133">
        <v>42732</v>
      </c>
      <c r="X37" s="10">
        <v>23.4</v>
      </c>
      <c r="Y37" s="10">
        <v>23.41</v>
      </c>
      <c r="Z37" s="10">
        <v>22.76</v>
      </c>
      <c r="AA37" s="10">
        <v>22.78</v>
      </c>
      <c r="AB37" s="95">
        <v>23960700</v>
      </c>
      <c r="AC37" s="10">
        <v>22.78</v>
      </c>
      <c r="AD37">
        <f t="shared" si="0"/>
        <v>0.64999999999999858</v>
      </c>
      <c r="AE37" s="138">
        <f t="shared" si="1"/>
        <v>-2.2317596566523545E-2</v>
      </c>
    </row>
    <row r="38" spans="1:41" x14ac:dyDescent="0.25">
      <c r="A38" s="4" t="s">
        <v>505</v>
      </c>
      <c r="B38" s="193">
        <v>42780</v>
      </c>
      <c r="C38" s="10">
        <v>1650</v>
      </c>
      <c r="D38" s="200">
        <v>23.174665000000001</v>
      </c>
      <c r="E38" s="40">
        <v>23.12</v>
      </c>
      <c r="F38" s="40">
        <f t="shared" si="3"/>
        <v>-90.19724999999994</v>
      </c>
      <c r="G38" s="40">
        <f t="shared" si="4"/>
        <v>38238.197250000005</v>
      </c>
      <c r="H38" s="232">
        <f t="shared" si="5"/>
        <v>-2.3588258988856995E-3</v>
      </c>
      <c r="I38" s="40"/>
      <c r="J38" s="40"/>
      <c r="K38" s="3"/>
      <c r="L38" s="4"/>
      <c r="M38" s="3"/>
      <c r="N38" s="4"/>
      <c r="W38" s="133">
        <v>42731</v>
      </c>
      <c r="X38" s="10">
        <v>23.35</v>
      </c>
      <c r="Y38" s="10">
        <v>23.64</v>
      </c>
      <c r="Z38" s="10">
        <v>23.21</v>
      </c>
      <c r="AA38" s="10">
        <v>23.3</v>
      </c>
      <c r="AB38" s="95">
        <v>24169500</v>
      </c>
      <c r="AC38" s="10">
        <v>23.3</v>
      </c>
      <c r="AD38">
        <f t="shared" si="0"/>
        <v>0.42999999999999972</v>
      </c>
      <c r="AE38" s="138">
        <f t="shared" si="1"/>
        <v>1.7196904557179593E-3</v>
      </c>
    </row>
    <row r="39" spans="1:41" x14ac:dyDescent="0.25">
      <c r="A39" s="4" t="s">
        <v>525</v>
      </c>
      <c r="B39" s="193">
        <v>42782</v>
      </c>
      <c r="C39" s="10">
        <v>1550</v>
      </c>
      <c r="D39" s="200">
        <v>23.148890000000002</v>
      </c>
      <c r="E39" s="40">
        <v>22.98</v>
      </c>
      <c r="F39" s="40">
        <f t="shared" si="3"/>
        <v>-261.77950000000169</v>
      </c>
      <c r="G39" s="40">
        <f t="shared" si="4"/>
        <v>35880.779500000004</v>
      </c>
      <c r="H39" s="232">
        <f t="shared" si="5"/>
        <v>-7.2958141837470864E-3</v>
      </c>
      <c r="I39" s="40">
        <v>23</v>
      </c>
      <c r="J39" s="40"/>
      <c r="K39" s="3"/>
      <c r="L39" s="4"/>
      <c r="M39" s="4"/>
      <c r="N39" s="4"/>
      <c r="W39" s="133">
        <v>42727</v>
      </c>
      <c r="X39" s="10">
        <v>23.07</v>
      </c>
      <c r="Y39" s="10">
        <v>23.49</v>
      </c>
      <c r="Z39" s="10">
        <v>23.06</v>
      </c>
      <c r="AA39" s="10">
        <v>23.26</v>
      </c>
      <c r="AB39" s="95">
        <v>27717300</v>
      </c>
      <c r="AC39" s="10">
        <v>23.26</v>
      </c>
      <c r="AD39">
        <f t="shared" si="0"/>
        <v>0.42999999999999972</v>
      </c>
      <c r="AE39" s="138">
        <f t="shared" si="1"/>
        <v>3.0185424752049439E-3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42726</v>
      </c>
      <c r="X40" s="10">
        <v>22.91</v>
      </c>
      <c r="Y40" s="10">
        <v>23.49</v>
      </c>
      <c r="Z40" s="10">
        <v>22.77</v>
      </c>
      <c r="AA40" s="10">
        <v>23.19</v>
      </c>
      <c r="AB40" s="95">
        <v>85619500</v>
      </c>
      <c r="AC40" s="10">
        <v>23.19</v>
      </c>
      <c r="AD40">
        <f t="shared" si="0"/>
        <v>0.71999999999999886</v>
      </c>
      <c r="AE40" s="138">
        <f t="shared" si="1"/>
        <v>0.12682215743440239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42725</v>
      </c>
      <c r="X41" s="10">
        <v>20.75</v>
      </c>
      <c r="Y41" s="10">
        <v>20.83</v>
      </c>
      <c r="Z41" s="10">
        <v>20.34</v>
      </c>
      <c r="AA41" s="10">
        <v>20.58</v>
      </c>
      <c r="AB41" s="95">
        <v>29218400</v>
      </c>
      <c r="AC41" s="10">
        <v>20.58</v>
      </c>
      <c r="AD41">
        <f t="shared" si="0"/>
        <v>0.48999999999999844</v>
      </c>
      <c r="AE41" s="138">
        <f t="shared" si="1"/>
        <v>-3.3898305084746339E-3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42724</v>
      </c>
      <c r="X42" s="10">
        <v>20.73</v>
      </c>
      <c r="Y42" s="10">
        <v>20.8</v>
      </c>
      <c r="Z42" s="10">
        <v>20.47</v>
      </c>
      <c r="AA42" s="10">
        <v>20.65</v>
      </c>
      <c r="AB42" s="95">
        <v>22931800</v>
      </c>
      <c r="AC42" s="10">
        <v>20.65</v>
      </c>
      <c r="AD42">
        <f t="shared" si="0"/>
        <v>0.33000000000000185</v>
      </c>
      <c r="AE42" s="138">
        <f t="shared" si="1"/>
        <v>1.4742014742014531E-2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22.98</v>
      </c>
      <c r="W43" s="133">
        <v>42723</v>
      </c>
      <c r="X43" s="10">
        <v>20.43</v>
      </c>
      <c r="Y43" s="10">
        <v>20.7</v>
      </c>
      <c r="Z43" s="10">
        <v>20.190000000000001</v>
      </c>
      <c r="AA43" s="10">
        <v>20.350000000000001</v>
      </c>
      <c r="AB43" s="95">
        <v>23512100</v>
      </c>
      <c r="AC43" s="10">
        <v>20.350000000000001</v>
      </c>
      <c r="AD43">
        <f t="shared" si="0"/>
        <v>0.50999999999999801</v>
      </c>
      <c r="AE43" s="138">
        <f t="shared" si="1"/>
        <v>3.9467192895905612E-3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4" t="s">
        <v>78</v>
      </c>
      <c r="P44" s="644"/>
      <c r="T44" s="93" t="s">
        <v>99</v>
      </c>
      <c r="U44" s="130">
        <v>23.01</v>
      </c>
      <c r="W44" s="133">
        <v>42720</v>
      </c>
      <c r="X44" s="10">
        <v>20.53</v>
      </c>
      <c r="Y44" s="10">
        <v>21</v>
      </c>
      <c r="Z44" s="10">
        <v>20.190000000000001</v>
      </c>
      <c r="AA44" s="10">
        <v>20.27</v>
      </c>
      <c r="AB44" s="95">
        <v>36161200</v>
      </c>
      <c r="AC44" s="10">
        <v>20.27</v>
      </c>
      <c r="AD44">
        <f t="shared" si="0"/>
        <v>0.80999999999999872</v>
      </c>
      <c r="AE44" s="138">
        <f t="shared" si="1"/>
        <v>-9.8570724494817519E-4</v>
      </c>
    </row>
    <row r="45" spans="1:41" ht="15.75" thickTop="1" x14ac:dyDescent="0.25">
      <c r="N45" s="4"/>
      <c r="O45" s="83">
        <v>1.1000000000000001</v>
      </c>
      <c r="P45" s="83">
        <f>O45*$Q$4</f>
        <v>25.685000000000002</v>
      </c>
      <c r="T45" s="93" t="s">
        <v>100</v>
      </c>
      <c r="U45" s="130" t="s">
        <v>605</v>
      </c>
      <c r="W45" s="133">
        <v>42719</v>
      </c>
      <c r="X45" s="10">
        <v>20.100000000000001</v>
      </c>
      <c r="Y45" s="10">
        <v>20.5</v>
      </c>
      <c r="Z45" s="10">
        <v>19.98</v>
      </c>
      <c r="AA45" s="10">
        <v>20.29</v>
      </c>
      <c r="AB45" s="95">
        <v>19438900</v>
      </c>
      <c r="AC45" s="10">
        <v>20.29</v>
      </c>
      <c r="AD45">
        <f t="shared" si="0"/>
        <v>0.51999999999999957</v>
      </c>
      <c r="AE45" s="138">
        <f t="shared" si="1"/>
        <v>1.3486513486513418E-2</v>
      </c>
    </row>
    <row r="46" spans="1:41" x14ac:dyDescent="0.25">
      <c r="N46" s="4"/>
      <c r="O46" s="83">
        <v>1.0900000000000001</v>
      </c>
      <c r="P46" s="83">
        <f t="shared" ref="P46:P65" si="6">O46*$Q$4</f>
        <v>25.451500000000003</v>
      </c>
      <c r="T46" s="93" t="s">
        <v>101</v>
      </c>
      <c r="U46" s="130" t="s">
        <v>606</v>
      </c>
      <c r="W46" s="133">
        <v>42718</v>
      </c>
      <c r="X46" s="10">
        <v>19.93</v>
      </c>
      <c r="Y46" s="10">
        <v>20.329999999999998</v>
      </c>
      <c r="Z46" s="10">
        <v>19.78</v>
      </c>
      <c r="AA46" s="10">
        <v>20.02</v>
      </c>
      <c r="AB46" s="95">
        <v>19352100</v>
      </c>
      <c r="AC46" s="10">
        <v>20.02</v>
      </c>
      <c r="AD46">
        <f t="shared" si="0"/>
        <v>0.54999999999999716</v>
      </c>
      <c r="AE46" s="138">
        <f t="shared" si="1"/>
        <v>-5.464480874316946E-3</v>
      </c>
    </row>
    <row r="47" spans="1:41" x14ac:dyDescent="0.25">
      <c r="N47" s="4"/>
      <c r="O47" s="83">
        <v>1.08</v>
      </c>
      <c r="P47" s="83">
        <f t="shared" si="6"/>
        <v>25.218000000000004</v>
      </c>
      <c r="T47" s="93" t="s">
        <v>102</v>
      </c>
      <c r="U47" s="130">
        <v>29.78</v>
      </c>
      <c r="W47" s="133">
        <v>42717</v>
      </c>
      <c r="X47" s="10">
        <v>20.14</v>
      </c>
      <c r="Y47" s="10">
        <v>20.47</v>
      </c>
      <c r="Z47" s="10">
        <v>19.8</v>
      </c>
      <c r="AA47" s="10">
        <v>20.13</v>
      </c>
      <c r="AB47" s="95">
        <v>26150400</v>
      </c>
      <c r="AC47" s="10">
        <v>20.13</v>
      </c>
      <c r="AD47">
        <f t="shared" si="0"/>
        <v>0.66999999999999815</v>
      </c>
      <c r="AE47" s="138">
        <f t="shared" si="1"/>
        <v>5.494505494505475E-3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6"/>
        <v>24.984500000000004</v>
      </c>
      <c r="T48" s="93" t="s">
        <v>103</v>
      </c>
      <c r="U48" s="130">
        <v>2.16933</v>
      </c>
      <c r="W48" s="133">
        <v>42716</v>
      </c>
      <c r="X48" s="10">
        <v>20.3</v>
      </c>
      <c r="Y48" s="10">
        <v>20.51</v>
      </c>
      <c r="Z48" s="10">
        <v>19.489999999999998</v>
      </c>
      <c r="AA48" s="10">
        <v>20.02</v>
      </c>
      <c r="AB48" s="95">
        <v>28649200</v>
      </c>
      <c r="AC48" s="10">
        <v>20.02</v>
      </c>
      <c r="AD48">
        <f t="shared" si="0"/>
        <v>1.0200000000000031</v>
      </c>
      <c r="AE48" s="138">
        <f t="shared" si="1"/>
        <v>-2.3414634146341484E-2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6"/>
        <v>24.751000000000001</v>
      </c>
      <c r="T49" s="93" t="s">
        <v>122</v>
      </c>
      <c r="U49" s="130" t="s">
        <v>363</v>
      </c>
      <c r="W49" s="133">
        <v>42713</v>
      </c>
      <c r="X49" s="10">
        <v>20.73</v>
      </c>
      <c r="Y49" s="10">
        <v>20.85</v>
      </c>
      <c r="Z49" s="10">
        <v>20.13</v>
      </c>
      <c r="AA49" s="10">
        <v>20.5</v>
      </c>
      <c r="AB49" s="95">
        <v>23948600</v>
      </c>
      <c r="AC49" s="10">
        <v>20.5</v>
      </c>
      <c r="AD49">
        <f t="shared" si="0"/>
        <v>0.72000000000000242</v>
      </c>
      <c r="AE49" s="138">
        <f t="shared" si="1"/>
        <v>-7.7444336882865894E-3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6"/>
        <v>24.517500000000002</v>
      </c>
      <c r="T50" s="93"/>
      <c r="U50" s="130"/>
      <c r="W50" s="133">
        <v>42712</v>
      </c>
      <c r="X50" s="10">
        <v>20.75</v>
      </c>
      <c r="Y50" s="10">
        <v>20.99</v>
      </c>
      <c r="Z50" s="10">
        <v>20.29</v>
      </c>
      <c r="AA50" s="10">
        <v>20.66</v>
      </c>
      <c r="AB50" s="95">
        <v>36085400</v>
      </c>
      <c r="AC50" s="10">
        <v>20.66</v>
      </c>
      <c r="AD50">
        <f t="shared" si="0"/>
        <v>0.69999999999999929</v>
      </c>
      <c r="AE50" s="138">
        <f t="shared" si="1"/>
        <v>1.0763209393346296E-2</v>
      </c>
      <c r="AL50" s="234"/>
      <c r="AO50" s="234"/>
    </row>
    <row r="51" spans="2:41" x14ac:dyDescent="0.25">
      <c r="B51" s="660"/>
      <c r="C51" s="4"/>
      <c r="D51" s="3"/>
      <c r="E51" s="3"/>
      <c r="F51" s="3"/>
      <c r="G51" s="659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6"/>
        <v>24.284000000000002</v>
      </c>
      <c r="T51" s="93" t="s">
        <v>105</v>
      </c>
      <c r="U51" s="130" t="s">
        <v>607</v>
      </c>
      <c r="W51" s="133">
        <v>42711</v>
      </c>
      <c r="X51" s="10">
        <v>19.5</v>
      </c>
      <c r="Y51" s="10">
        <v>20.54</v>
      </c>
      <c r="Z51" s="10">
        <v>19.3</v>
      </c>
      <c r="AA51" s="10">
        <v>20.440000000000001</v>
      </c>
      <c r="AB51" s="95">
        <v>44654300</v>
      </c>
      <c r="AC51" s="10">
        <v>20.440000000000001</v>
      </c>
      <c r="AD51">
        <f t="shared" si="0"/>
        <v>1.2399999999999984</v>
      </c>
      <c r="AE51" s="138">
        <f t="shared" si="1"/>
        <v>7.2402938090241564E-2</v>
      </c>
    </row>
    <row r="52" spans="2:41" x14ac:dyDescent="0.25">
      <c r="B52" s="660"/>
      <c r="C52" s="4"/>
      <c r="D52" s="3"/>
      <c r="E52" s="3"/>
      <c r="F52" s="3"/>
      <c r="G52" s="659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6"/>
        <v>24.050500000000003</v>
      </c>
      <c r="T52" s="93" t="s">
        <v>106</v>
      </c>
      <c r="U52" s="130" t="s">
        <v>458</v>
      </c>
      <c r="W52" s="133">
        <v>42710</v>
      </c>
      <c r="X52" s="10">
        <v>18.62</v>
      </c>
      <c r="Y52" s="10">
        <v>19.09</v>
      </c>
      <c r="Z52" s="10">
        <v>18.579999999999998</v>
      </c>
      <c r="AA52" s="10">
        <v>19.059999999999999</v>
      </c>
      <c r="AB52" s="95">
        <v>22194400</v>
      </c>
      <c r="AC52" s="10">
        <v>19.059999999999999</v>
      </c>
      <c r="AD52">
        <f t="shared" si="0"/>
        <v>0.51000000000000156</v>
      </c>
      <c r="AE52" s="138">
        <f t="shared" si="1"/>
        <v>2.4180548092423315E-2</v>
      </c>
    </row>
    <row r="53" spans="2:41" x14ac:dyDescent="0.25">
      <c r="B53" s="660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6"/>
        <v>23.817</v>
      </c>
      <c r="T53" s="93" t="s">
        <v>107</v>
      </c>
      <c r="U53" s="131">
        <v>22108736</v>
      </c>
      <c r="W53" s="133">
        <v>42709</v>
      </c>
      <c r="X53" s="10">
        <v>19</v>
      </c>
      <c r="Y53" s="10">
        <v>19</v>
      </c>
      <c r="Z53" s="10">
        <v>18.399999999999999</v>
      </c>
      <c r="AA53" s="10">
        <v>18.61</v>
      </c>
      <c r="AB53" s="95">
        <v>26579000</v>
      </c>
      <c r="AC53" s="10">
        <v>18.61</v>
      </c>
      <c r="AD53">
        <f t="shared" si="0"/>
        <v>0.60000000000000142</v>
      </c>
      <c r="AE53" s="138">
        <f t="shared" si="1"/>
        <v>-9.5795635976583249E-3</v>
      </c>
    </row>
    <row r="54" spans="2:41" x14ac:dyDescent="0.25">
      <c r="B54" s="660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6"/>
        <v>23.583500000000001</v>
      </c>
      <c r="T54" s="93" t="s">
        <v>110</v>
      </c>
      <c r="U54" s="131">
        <v>26496600</v>
      </c>
      <c r="W54" s="133">
        <v>42706</v>
      </c>
      <c r="X54" s="10">
        <v>18.46</v>
      </c>
      <c r="Y54" s="10">
        <v>19.2</v>
      </c>
      <c r="Z54" s="10">
        <v>18.3</v>
      </c>
      <c r="AA54" s="10">
        <v>18.79</v>
      </c>
      <c r="AB54" s="95">
        <v>25745600</v>
      </c>
      <c r="AC54" s="10">
        <v>18.79</v>
      </c>
      <c r="AD54">
        <f t="shared" si="0"/>
        <v>0.89999999999999858</v>
      </c>
      <c r="AE54" s="138">
        <f t="shared" si="1"/>
        <v>1.6774891774891776E-2</v>
      </c>
      <c r="AL54" s="234"/>
      <c r="AO54" s="234"/>
    </row>
    <row r="55" spans="2:41" x14ac:dyDescent="0.25">
      <c r="B55" s="660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6"/>
        <v>23.35</v>
      </c>
      <c r="T55" s="93" t="s">
        <v>108</v>
      </c>
      <c r="U55" s="130" t="s">
        <v>608</v>
      </c>
      <c r="W55" s="133">
        <v>42705</v>
      </c>
      <c r="X55" s="10">
        <v>19.7</v>
      </c>
      <c r="Y55" s="10">
        <v>19.829999999999998</v>
      </c>
      <c r="Z55" s="10">
        <v>18.18</v>
      </c>
      <c r="AA55" s="10">
        <v>18.48</v>
      </c>
      <c r="AB55" s="95">
        <v>40632200</v>
      </c>
      <c r="AC55" s="10">
        <v>18.48</v>
      </c>
      <c r="AD55">
        <f t="shared" si="0"/>
        <v>1.6499999999999986</v>
      </c>
      <c r="AE55" s="138">
        <f t="shared" si="1"/>
        <v>-5.3763440860215117E-2</v>
      </c>
    </row>
    <row r="56" spans="2:41" x14ac:dyDescent="0.25">
      <c r="B56" s="660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6"/>
        <v>23.116500000000002</v>
      </c>
      <c r="T56" s="93" t="s">
        <v>111</v>
      </c>
      <c r="U56" s="130" t="s">
        <v>129</v>
      </c>
      <c r="W56" s="133">
        <v>42704</v>
      </c>
      <c r="X56" s="10">
        <v>19.579999999999998</v>
      </c>
      <c r="Y56" s="10">
        <v>19.760000000000002</v>
      </c>
      <c r="Z56" s="10">
        <v>19.36</v>
      </c>
      <c r="AA56" s="10">
        <v>19.53</v>
      </c>
      <c r="AB56" s="95">
        <v>25984900</v>
      </c>
      <c r="AC56" s="10">
        <v>19.53</v>
      </c>
      <c r="AD56">
        <f t="shared" si="0"/>
        <v>0.40000000000000213</v>
      </c>
      <c r="AE56" s="138">
        <f t="shared" si="1"/>
        <v>5.6642636457260309E-3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6"/>
        <v>22.883000000000003</v>
      </c>
      <c r="T57" s="93" t="s">
        <v>112</v>
      </c>
      <c r="U57" s="130">
        <v>-0.3</v>
      </c>
      <c r="W57" s="133">
        <v>42703</v>
      </c>
      <c r="X57" s="10">
        <v>19.920000000000002</v>
      </c>
      <c r="Y57" s="10">
        <v>20.2</v>
      </c>
      <c r="Z57" s="10">
        <v>19.38</v>
      </c>
      <c r="AA57" s="10">
        <v>19.420000000000002</v>
      </c>
      <c r="AB57" s="95">
        <v>37877200</v>
      </c>
      <c r="AC57" s="10">
        <v>19.420000000000002</v>
      </c>
      <c r="AD57">
        <f t="shared" si="0"/>
        <v>0.82000000000000028</v>
      </c>
      <c r="AE57" s="138">
        <f t="shared" si="1"/>
        <v>-2.8514257128564147E-2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6"/>
        <v>22.6495</v>
      </c>
      <c r="T58" s="93" t="s">
        <v>109</v>
      </c>
      <c r="U58" s="130" t="s">
        <v>123</v>
      </c>
      <c r="W58" s="133">
        <v>42702</v>
      </c>
      <c r="X58" s="10">
        <v>20.18</v>
      </c>
      <c r="Y58" s="10">
        <v>20.28</v>
      </c>
      <c r="Z58" s="10">
        <v>19.95</v>
      </c>
      <c r="AA58" s="10">
        <v>19.989999999999998</v>
      </c>
      <c r="AB58" s="95">
        <v>22166100</v>
      </c>
      <c r="AC58" s="10">
        <v>19.989999999999998</v>
      </c>
      <c r="AD58">
        <f t="shared" si="0"/>
        <v>0.33000000000000185</v>
      </c>
      <c r="AE58" s="138">
        <f t="shared" si="1"/>
        <v>-6.9547938400397191E-3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6"/>
        <v>22.416</v>
      </c>
      <c r="W59" s="133">
        <v>42699</v>
      </c>
      <c r="X59" s="10">
        <v>19.95</v>
      </c>
      <c r="Y59" s="10">
        <v>20.440000000000001</v>
      </c>
      <c r="Z59" s="10">
        <v>19.79</v>
      </c>
      <c r="AA59" s="10">
        <v>20.13</v>
      </c>
      <c r="AB59" s="95">
        <v>16305600</v>
      </c>
      <c r="AC59" s="10">
        <v>20.13</v>
      </c>
      <c r="AD59">
        <f t="shared" si="0"/>
        <v>0.65000000000000213</v>
      </c>
      <c r="AE59" s="138">
        <f t="shared" si="1"/>
        <v>1.1049723756906049E-2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6"/>
        <v>22.182500000000001</v>
      </c>
      <c r="W60" s="133">
        <v>42697</v>
      </c>
      <c r="X60" s="10">
        <v>19.63</v>
      </c>
      <c r="Y60" s="10">
        <v>19.93</v>
      </c>
      <c r="Z60" s="10">
        <v>19.47</v>
      </c>
      <c r="AA60" s="10">
        <v>19.91</v>
      </c>
      <c r="AB60" s="95">
        <v>20002800</v>
      </c>
      <c r="AC60" s="10">
        <v>19.91</v>
      </c>
      <c r="AD60">
        <f t="shared" si="0"/>
        <v>0.46000000000000085</v>
      </c>
      <c r="AE60" s="138">
        <f t="shared" si="1"/>
        <v>8.6119554204662219E-3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6"/>
        <v>21.949000000000002</v>
      </c>
      <c r="W61" s="133">
        <v>42696</v>
      </c>
      <c r="X61" s="10">
        <v>19.64</v>
      </c>
      <c r="Y61" s="10">
        <v>19.8</v>
      </c>
      <c r="Z61" s="10">
        <v>19.45</v>
      </c>
      <c r="AA61" s="10">
        <v>19.739999999999998</v>
      </c>
      <c r="AB61" s="95">
        <v>22211100</v>
      </c>
      <c r="AC61" s="10">
        <v>19.739999999999998</v>
      </c>
      <c r="AD61">
        <f t="shared" si="0"/>
        <v>0.35000000000000142</v>
      </c>
      <c r="AE61" s="138">
        <f t="shared" si="1"/>
        <v>1.2827090815803022E-2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6"/>
        <v>21.715500000000002</v>
      </c>
      <c r="W62" s="133">
        <v>42695</v>
      </c>
      <c r="X62" s="10">
        <v>19.39</v>
      </c>
      <c r="Y62" s="10">
        <v>19.670000000000002</v>
      </c>
      <c r="Z62" s="10">
        <v>19.350000000000001</v>
      </c>
      <c r="AA62" s="10">
        <v>19.489999999999998</v>
      </c>
      <c r="AB62" s="95">
        <v>22658400</v>
      </c>
      <c r="AC62" s="10">
        <v>19.489999999999998</v>
      </c>
      <c r="AD62">
        <f t="shared" si="0"/>
        <v>0.32000000000000028</v>
      </c>
      <c r="AE62" s="138">
        <f t="shared" si="1"/>
        <v>1.4575741801145181E-2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6"/>
        <v>21.482000000000003</v>
      </c>
      <c r="W63" s="133">
        <v>42692</v>
      </c>
      <c r="X63" s="10">
        <v>18.899999999999999</v>
      </c>
      <c r="Y63" s="10">
        <v>19.329999999999998</v>
      </c>
      <c r="Z63" s="10">
        <v>18.850000000000001</v>
      </c>
      <c r="AA63" s="10">
        <v>19.21</v>
      </c>
      <c r="AB63" s="95">
        <v>27322300</v>
      </c>
      <c r="AC63" s="10">
        <v>19.21</v>
      </c>
      <c r="AD63">
        <f t="shared" si="0"/>
        <v>0.47999999999999687</v>
      </c>
      <c r="AE63" s="138">
        <f t="shared" si="1"/>
        <v>1.5641293013557434E-3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6"/>
        <v>21.248500000000003</v>
      </c>
      <c r="W64" s="133">
        <v>42691</v>
      </c>
      <c r="X64" s="10">
        <v>18.350000000000001</v>
      </c>
      <c r="Y64" s="10">
        <v>19.34</v>
      </c>
      <c r="Z64" s="10">
        <v>18.25</v>
      </c>
      <c r="AA64" s="10">
        <v>19.18</v>
      </c>
      <c r="AB64" s="95">
        <v>45702900</v>
      </c>
      <c r="AC64" s="10">
        <v>19.18</v>
      </c>
      <c r="AD64">
        <f t="shared" si="0"/>
        <v>1.0899999999999999</v>
      </c>
      <c r="AE64" s="138">
        <f t="shared" si="1"/>
        <v>5.1535087719298378E-2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6"/>
        <v>21.015000000000001</v>
      </c>
      <c r="W65" s="133">
        <v>42690</v>
      </c>
      <c r="X65" s="10">
        <v>17.940000000000001</v>
      </c>
      <c r="Y65" s="10">
        <v>18.329999999999998</v>
      </c>
      <c r="Z65" s="10">
        <v>17.93</v>
      </c>
      <c r="AA65" s="10">
        <v>18.239999999999998</v>
      </c>
      <c r="AB65" s="95">
        <v>21600600</v>
      </c>
      <c r="AC65" s="10">
        <v>18.239999999999998</v>
      </c>
      <c r="AD65">
        <f t="shared" si="0"/>
        <v>0.39999999999999858</v>
      </c>
      <c r="AE65" s="138">
        <f t="shared" si="1"/>
        <v>7.7348066298341678E-3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42689</v>
      </c>
      <c r="X66" s="10">
        <v>17.66</v>
      </c>
      <c r="Y66" s="10">
        <v>18.170000000000002</v>
      </c>
      <c r="Z66" s="10">
        <v>17.66</v>
      </c>
      <c r="AA66" s="10">
        <v>18.100000000000001</v>
      </c>
      <c r="AB66" s="95">
        <v>25115900</v>
      </c>
      <c r="AC66" s="10">
        <v>18.100000000000001</v>
      </c>
      <c r="AD66">
        <f t="shared" si="0"/>
        <v>0.51000000000000156</v>
      </c>
      <c r="AE66" s="138">
        <f t="shared" si="1"/>
        <v>2.2021456804065531E-2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42688</v>
      </c>
      <c r="X67" s="10">
        <v>17.77</v>
      </c>
      <c r="Y67" s="10">
        <v>17.98</v>
      </c>
      <c r="Z67" s="10">
        <v>17.53</v>
      </c>
      <c r="AA67" s="10">
        <v>17.71</v>
      </c>
      <c r="AB67" s="95">
        <v>26305700</v>
      </c>
      <c r="AC67" s="10">
        <v>17.71</v>
      </c>
      <c r="AD67">
        <f>Y67-Z67</f>
        <v>0.44999999999999929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5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5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5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5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5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5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5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5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5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2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2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2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2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1"/>
      <c r="H145" s="4"/>
      <c r="I145" s="3"/>
      <c r="J145" s="3"/>
      <c r="K145" s="3"/>
      <c r="L145" s="4"/>
    </row>
    <row r="146" spans="2:12" x14ac:dyDescent="0.25">
      <c r="G146" s="661"/>
      <c r="H146" s="4"/>
      <c r="I146" s="3"/>
      <c r="J146" s="3"/>
      <c r="K146" s="3"/>
      <c r="L146" s="4"/>
    </row>
    <row r="147" spans="2:12" x14ac:dyDescent="0.25">
      <c r="G147" s="661"/>
      <c r="H147" s="4"/>
      <c r="I147" s="3"/>
      <c r="J147" s="3"/>
      <c r="K147" s="3"/>
      <c r="L147" s="4"/>
    </row>
    <row r="148" spans="2:12" x14ac:dyDescent="0.25">
      <c r="G148" s="661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306</v>
      </c>
    </row>
    <row r="162" spans="2:10" x14ac:dyDescent="0.25">
      <c r="B162" s="562">
        <v>42304</v>
      </c>
      <c r="C162" s="567">
        <v>5100</v>
      </c>
      <c r="D162" s="634">
        <v>17.29</v>
      </c>
      <c r="E162" s="568">
        <v>16.68</v>
      </c>
      <c r="F162" s="568">
        <f t="shared" ref="F162:F199" si="7">-C162*(D162-E162)</f>
        <v>-3110.9999999999973</v>
      </c>
      <c r="G162" s="568">
        <f t="shared" ref="G162:G171" si="8">IF(C162=0, 0,D162*C162)</f>
        <v>88179</v>
      </c>
      <c r="H162" s="635">
        <f t="shared" ref="H162:H176" si="9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4">
        <v>17.29</v>
      </c>
      <c r="E163" s="568">
        <v>16.920000000000002</v>
      </c>
      <c r="F163" s="568">
        <f t="shared" si="7"/>
        <v>-1812.9999999999875</v>
      </c>
      <c r="G163" s="568">
        <f t="shared" si="8"/>
        <v>84721</v>
      </c>
      <c r="H163" s="635">
        <f t="shared" si="9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4">
        <v>17.25</v>
      </c>
      <c r="E164" s="568">
        <v>16.21</v>
      </c>
      <c r="F164" s="568">
        <f t="shared" si="7"/>
        <v>-5303.9999999999955</v>
      </c>
      <c r="G164" s="568">
        <f t="shared" si="8"/>
        <v>87975</v>
      </c>
      <c r="H164" s="635">
        <f t="shared" si="9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4">
        <v>16.989999999999998</v>
      </c>
      <c r="E165" s="568">
        <v>17.84</v>
      </c>
      <c r="F165" s="568">
        <f t="shared" si="7"/>
        <v>2303.5000000000036</v>
      </c>
      <c r="G165" s="568">
        <f t="shared" si="8"/>
        <v>46042.899999999994</v>
      </c>
      <c r="H165" s="635">
        <f t="shared" si="9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4">
        <v>16.989999999999998</v>
      </c>
      <c r="E166" s="568">
        <v>17.440000000000001</v>
      </c>
      <c r="F166" s="568">
        <f t="shared" si="7"/>
        <v>1305.9000000000083</v>
      </c>
      <c r="G166" s="568">
        <f t="shared" si="8"/>
        <v>49304.979999999996</v>
      </c>
      <c r="H166" s="635">
        <f t="shared" si="9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4">
        <v>16.91</v>
      </c>
      <c r="E167" s="568">
        <v>16.510000000000002</v>
      </c>
      <c r="F167" s="568">
        <f t="shared" si="7"/>
        <v>-2283.9999999999918</v>
      </c>
      <c r="G167" s="568">
        <f t="shared" si="8"/>
        <v>96556.1</v>
      </c>
      <c r="H167" s="635">
        <f t="shared" si="9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4">
        <v>16.95</v>
      </c>
      <c r="E168" s="568">
        <v>16.45</v>
      </c>
      <c r="F168" s="568">
        <f t="shared" si="7"/>
        <v>-2355</v>
      </c>
      <c r="G168" s="568">
        <f t="shared" si="8"/>
        <v>79834.5</v>
      </c>
      <c r="H168" s="635">
        <f t="shared" si="9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4">
        <v>16.87</v>
      </c>
      <c r="E169" s="568">
        <v>15.84</v>
      </c>
      <c r="F169" s="568">
        <f t="shared" si="7"/>
        <v>-5211.8000000000056</v>
      </c>
      <c r="G169" s="568">
        <f t="shared" si="8"/>
        <v>85362.200000000012</v>
      </c>
      <c r="H169" s="635">
        <f t="shared" si="9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4">
        <v>16.54</v>
      </c>
      <c r="E170" s="568">
        <v>14.89</v>
      </c>
      <c r="F170" s="568">
        <f t="shared" si="7"/>
        <v>-9899.9999999999909</v>
      </c>
      <c r="G170" s="568">
        <f t="shared" si="8"/>
        <v>99240</v>
      </c>
      <c r="H170" s="635">
        <f t="shared" si="9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4">
        <v>16.73</v>
      </c>
      <c r="E171" s="568">
        <v>15.28</v>
      </c>
      <c r="F171" s="568">
        <f t="shared" si="7"/>
        <v>-7337.0000000000055</v>
      </c>
      <c r="G171" s="568">
        <f t="shared" si="8"/>
        <v>84653.8</v>
      </c>
      <c r="H171" s="635">
        <f t="shared" si="9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4">
        <v>16.52</v>
      </c>
      <c r="E172" s="568">
        <v>15.39</v>
      </c>
      <c r="F172" s="568">
        <f t="shared" si="7"/>
        <v>-6779.9999999999936</v>
      </c>
      <c r="G172" s="568">
        <f t="shared" ref="G172:G199" si="10">IF(C172=0, 0,D172*C172)</f>
        <v>99120</v>
      </c>
      <c r="H172" s="635">
        <f t="shared" si="9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4">
        <v>16.68</v>
      </c>
      <c r="E173" s="568">
        <v>15.32</v>
      </c>
      <c r="F173" s="568">
        <f t="shared" si="7"/>
        <v>-6881.5999999999967</v>
      </c>
      <c r="G173" s="568">
        <f t="shared" si="10"/>
        <v>84400.8</v>
      </c>
      <c r="H173" s="635">
        <f t="shared" si="9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4">
        <v>16.73</v>
      </c>
      <c r="E174" s="568">
        <v>15.93</v>
      </c>
      <c r="F174" s="568">
        <f t="shared" si="7"/>
        <v>-3768.0000000000032</v>
      </c>
      <c r="G174" s="568">
        <f t="shared" si="10"/>
        <v>78798.3</v>
      </c>
      <c r="H174" s="635">
        <f t="shared" si="9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4">
        <v>16.670000000000002</v>
      </c>
      <c r="E175" s="568">
        <v>15.82</v>
      </c>
      <c r="F175" s="568">
        <f t="shared" si="7"/>
        <v>-4301.0000000000073</v>
      </c>
      <c r="G175" s="568">
        <f t="shared" si="10"/>
        <v>84350.200000000012</v>
      </c>
      <c r="H175" s="635">
        <f t="shared" si="9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4">
        <v>16.64</v>
      </c>
      <c r="E176" s="568">
        <v>15.61</v>
      </c>
      <c r="F176" s="568">
        <f t="shared" si="7"/>
        <v>-5211.8000000000056</v>
      </c>
      <c r="G176" s="568">
        <f t="shared" si="10"/>
        <v>84198.400000000009</v>
      </c>
      <c r="H176" s="635">
        <f t="shared" si="9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4">
        <v>16.559999999999999</v>
      </c>
      <c r="E177" s="568">
        <v>14.32</v>
      </c>
      <c r="F177" s="568">
        <f t="shared" si="7"/>
        <v>-11782.399999999992</v>
      </c>
      <c r="G177" s="568">
        <f t="shared" si="10"/>
        <v>87105.599999999991</v>
      </c>
      <c r="H177" s="635">
        <f t="shared" ref="H177:H199" si="11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4">
        <v>16.63</v>
      </c>
      <c r="E178" s="568">
        <v>14.66</v>
      </c>
      <c r="F178" s="568">
        <f t="shared" si="7"/>
        <v>-9968.1999999999935</v>
      </c>
      <c r="G178" s="568">
        <f t="shared" si="10"/>
        <v>84147.799999999988</v>
      </c>
      <c r="H178" s="635">
        <f t="shared" si="11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4">
        <v>16.62</v>
      </c>
      <c r="E179" s="568">
        <v>14.04</v>
      </c>
      <c r="F179" s="568">
        <f t="shared" si="7"/>
        <v>-13054.80000000001</v>
      </c>
      <c r="G179" s="568">
        <f t="shared" si="10"/>
        <v>84097.200000000012</v>
      </c>
      <c r="H179" s="635">
        <f t="shared" si="11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4">
        <v>16.22</v>
      </c>
      <c r="E180" s="568">
        <v>14.04</v>
      </c>
      <c r="F180" s="568">
        <f t="shared" si="7"/>
        <v>-13079.999999999998</v>
      </c>
      <c r="G180" s="568">
        <f t="shared" si="10"/>
        <v>97320</v>
      </c>
      <c r="H180" s="635">
        <f t="shared" si="11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4">
        <v>16.14</v>
      </c>
      <c r="E181" s="568">
        <v>14.04</v>
      </c>
      <c r="F181" s="568">
        <f t="shared" si="7"/>
        <v>-13020.000000000009</v>
      </c>
      <c r="G181" s="568">
        <f t="shared" si="10"/>
        <v>100068</v>
      </c>
      <c r="H181" s="635">
        <f t="shared" si="11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4">
        <v>16.32</v>
      </c>
      <c r="E182" s="568">
        <v>14.04</v>
      </c>
      <c r="F182" s="568">
        <f t="shared" si="7"/>
        <v>-13043.880000000006</v>
      </c>
      <c r="G182" s="568">
        <f t="shared" si="10"/>
        <v>93366.720000000001</v>
      </c>
      <c r="H182" s="635">
        <f t="shared" si="11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4">
        <v>16.6143</v>
      </c>
      <c r="E183" s="568">
        <v>14.04</v>
      </c>
      <c r="F183" s="568">
        <f t="shared" si="7"/>
        <v>-13025.958000000004</v>
      </c>
      <c r="G183" s="568">
        <f t="shared" si="10"/>
        <v>84068.358000000007</v>
      </c>
      <c r="H183" s="635">
        <f t="shared" si="11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4">
        <v>16.596900000000002</v>
      </c>
      <c r="E184" s="568">
        <v>14.32</v>
      </c>
      <c r="F184" s="568">
        <f t="shared" si="7"/>
        <v>-11521.114000000007</v>
      </c>
      <c r="G184" s="568">
        <f t="shared" si="10"/>
        <v>83980.314000000013</v>
      </c>
      <c r="H184" s="635">
        <f t="shared" si="11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4">
        <v>15.97</v>
      </c>
      <c r="E185" s="568">
        <v>14.34</v>
      </c>
      <c r="F185" s="568">
        <f t="shared" si="7"/>
        <v>-11410.000000000005</v>
      </c>
      <c r="G185" s="568">
        <f t="shared" si="10"/>
        <v>111790</v>
      </c>
      <c r="H185" s="635">
        <f t="shared" si="11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4">
        <v>16.23</v>
      </c>
      <c r="E186" s="568">
        <v>14.36</v>
      </c>
      <c r="F186" s="568">
        <f t="shared" si="7"/>
        <v>-11220.000000000005</v>
      </c>
      <c r="G186" s="568">
        <f t="shared" si="10"/>
        <v>97380</v>
      </c>
      <c r="H186" s="635">
        <f t="shared" si="11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4">
        <v>16.398399999999999</v>
      </c>
      <c r="E187" s="568">
        <v>14.36</v>
      </c>
      <c r="F187" s="568">
        <f t="shared" si="7"/>
        <v>-11211.199999999997</v>
      </c>
      <c r="G187" s="568">
        <f t="shared" si="10"/>
        <v>90191.2</v>
      </c>
      <c r="H187" s="635">
        <f t="shared" si="11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4">
        <v>16.55</v>
      </c>
      <c r="E188" s="568">
        <v>14.64</v>
      </c>
      <c r="F188" s="568">
        <f t="shared" si="7"/>
        <v>-9664.6</v>
      </c>
      <c r="G188" s="568">
        <f t="shared" si="10"/>
        <v>83743</v>
      </c>
      <c r="H188" s="635">
        <f t="shared" si="11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4">
        <v>16.5456</v>
      </c>
      <c r="E189" s="568">
        <v>14.61</v>
      </c>
      <c r="F189" s="568">
        <f t="shared" si="7"/>
        <v>-9794.1360000000041</v>
      </c>
      <c r="G189" s="568">
        <f t="shared" si="10"/>
        <v>83720.736000000004</v>
      </c>
      <c r="H189" s="635">
        <f t="shared" si="11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4">
        <v>16.424099999999999</v>
      </c>
      <c r="E190" s="568">
        <v>13.33</v>
      </c>
      <c r="F190" s="568">
        <f t="shared" si="7"/>
        <v>-16274.965999999995</v>
      </c>
      <c r="G190" s="568">
        <f t="shared" si="10"/>
        <v>86390.766000000003</v>
      </c>
      <c r="H190" s="635">
        <f t="shared" si="11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4">
        <v>16.72</v>
      </c>
      <c r="E191" s="568">
        <v>10.74</v>
      </c>
      <c r="F191" s="568">
        <f t="shared" si="7"/>
        <v>-29899.999999999993</v>
      </c>
      <c r="G191" s="568">
        <f t="shared" si="10"/>
        <v>83600</v>
      </c>
      <c r="H191" s="635">
        <f t="shared" si="11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4">
        <v>16.419699999999999</v>
      </c>
      <c r="E192" s="568">
        <v>10.96</v>
      </c>
      <c r="F192" s="568">
        <f t="shared" si="7"/>
        <v>-28718.02199999999</v>
      </c>
      <c r="G192" s="568">
        <f t="shared" si="10"/>
        <v>86367.621999999988</v>
      </c>
      <c r="H192" s="635">
        <f t="shared" si="11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4">
        <v>17.02</v>
      </c>
      <c r="E193" s="568">
        <v>10.65</v>
      </c>
      <c r="F193" s="568">
        <f t="shared" si="7"/>
        <v>-30321.199999999997</v>
      </c>
      <c r="G193" s="568">
        <f t="shared" si="10"/>
        <v>81015.199999999997</v>
      </c>
      <c r="H193" s="635">
        <f t="shared" si="11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4">
        <v>18.1967</v>
      </c>
      <c r="E194" s="568">
        <v>10.744999999999999</v>
      </c>
      <c r="F194" s="568">
        <f t="shared" si="7"/>
        <v>-29806.800000000003</v>
      </c>
      <c r="G194" s="568">
        <f t="shared" si="10"/>
        <v>72786.8</v>
      </c>
      <c r="H194" s="635">
        <f t="shared" si="11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4">
        <v>18.931999999999999</v>
      </c>
      <c r="E195" s="568">
        <v>10.81</v>
      </c>
      <c r="F195" s="568">
        <f t="shared" si="7"/>
        <v>-29239.199999999993</v>
      </c>
      <c r="G195" s="568">
        <f t="shared" si="10"/>
        <v>68155.199999999997</v>
      </c>
      <c r="H195" s="635">
        <f t="shared" si="11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4">
        <v>16.356200000000001</v>
      </c>
      <c r="E196" s="568">
        <v>10.49</v>
      </c>
      <c r="F196" s="568">
        <f t="shared" si="7"/>
        <v>-30856.212000000007</v>
      </c>
      <c r="G196" s="568">
        <f t="shared" si="10"/>
        <v>86033.612000000008</v>
      </c>
      <c r="H196" s="635">
        <f t="shared" si="11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4">
        <v>16.858899999999998</v>
      </c>
      <c r="E197" s="568">
        <v>11.68</v>
      </c>
      <c r="F197" s="568">
        <f t="shared" si="7"/>
        <v>-24651.563999999995</v>
      </c>
      <c r="G197" s="568">
        <f t="shared" si="10"/>
        <v>80248.363999999987</v>
      </c>
      <c r="H197" s="635">
        <f t="shared" si="11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4">
        <v>16.258900000000001</v>
      </c>
      <c r="E198" s="568">
        <v>11.58</v>
      </c>
      <c r="F198" s="568">
        <f t="shared" si="7"/>
        <v>-24751.381000000001</v>
      </c>
      <c r="G198" s="568">
        <f t="shared" si="10"/>
        <v>86009.581000000006</v>
      </c>
      <c r="H198" s="635">
        <f t="shared" si="11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4">
        <v>16.259</v>
      </c>
      <c r="E199" s="568">
        <v>10.85</v>
      </c>
      <c r="F199" s="568">
        <f t="shared" si="7"/>
        <v>-28613.610000000004</v>
      </c>
      <c r="G199" s="568">
        <f t="shared" si="10"/>
        <v>86010.11</v>
      </c>
      <c r="H199" s="635">
        <f t="shared" si="11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4">
        <v>16.2348</v>
      </c>
      <c r="E200" s="568">
        <v>10.87</v>
      </c>
      <c r="F200" s="568">
        <f t="shared" ref="F200:F238" si="12">-C200*(D200-E200)</f>
        <v>-28406.616000000002</v>
      </c>
      <c r="G200" s="568">
        <f t="shared" ref="G200:G238" si="13">IF(C200=0, 0,D200*C200)</f>
        <v>85963.266000000003</v>
      </c>
      <c r="H200" s="635">
        <f t="shared" ref="H200:H238" si="14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4">
        <v>16.211200000000002</v>
      </c>
      <c r="E201" s="568">
        <v>11.07</v>
      </c>
      <c r="F201" s="568">
        <f t="shared" si="12"/>
        <v>-27248.360000000008</v>
      </c>
      <c r="G201" s="568">
        <f t="shared" si="13"/>
        <v>85919.360000000015</v>
      </c>
      <c r="H201" s="635">
        <f t="shared" si="14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4">
        <v>16.352699999999999</v>
      </c>
      <c r="E202" s="568">
        <v>11.14</v>
      </c>
      <c r="F202" s="568">
        <f t="shared" si="12"/>
        <v>-26871.468499999992</v>
      </c>
      <c r="G202" s="568">
        <f t="shared" si="13"/>
        <v>84298.1685</v>
      </c>
      <c r="H202" s="635">
        <f t="shared" si="14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4">
        <v>17.7959</v>
      </c>
      <c r="E203" s="568">
        <v>11.54</v>
      </c>
      <c r="F203" s="568">
        <f t="shared" si="12"/>
        <v>-24742.084500000001</v>
      </c>
      <c r="G203" s="568">
        <f t="shared" si="13"/>
        <v>70382.784499999994</v>
      </c>
      <c r="H203" s="635">
        <f t="shared" si="14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4">
        <v>16.2089</v>
      </c>
      <c r="E204" s="568">
        <v>11.44</v>
      </c>
      <c r="F204" s="568">
        <f t="shared" si="12"/>
        <v>-25084.414000000001</v>
      </c>
      <c r="G204" s="568">
        <f t="shared" si="13"/>
        <v>85258.813999999998</v>
      </c>
      <c r="H204" s="635">
        <f t="shared" si="14"/>
        <v>-0.29421490662537253</v>
      </c>
      <c r="I204" s="636"/>
      <c r="J204" s="636"/>
    </row>
    <row r="205" spans="2:17" x14ac:dyDescent="0.25">
      <c r="B205" s="562">
        <v>42451</v>
      </c>
      <c r="C205" s="567">
        <v>5360</v>
      </c>
      <c r="D205" s="634">
        <v>16.1083</v>
      </c>
      <c r="E205" s="568">
        <v>10.65</v>
      </c>
      <c r="F205" s="568">
        <f t="shared" si="12"/>
        <v>-29256.487999999998</v>
      </c>
      <c r="G205" s="568">
        <f t="shared" si="13"/>
        <v>86340.487999999998</v>
      </c>
      <c r="H205" s="635">
        <f t="shared" si="14"/>
        <v>-0.33885015799308427</v>
      </c>
      <c r="I205" s="636"/>
      <c r="J205" s="636"/>
    </row>
    <row r="206" spans="2:17" x14ac:dyDescent="0.25">
      <c r="B206" s="562">
        <v>42461</v>
      </c>
      <c r="C206" s="567">
        <v>5260</v>
      </c>
      <c r="D206" s="634">
        <v>16.207000000000001</v>
      </c>
      <c r="E206" s="568">
        <v>10.92</v>
      </c>
      <c r="F206" s="568">
        <f t="shared" si="12"/>
        <v>-27809.620000000003</v>
      </c>
      <c r="G206" s="568">
        <f t="shared" si="13"/>
        <v>85248.82</v>
      </c>
      <c r="H206" s="635">
        <f t="shared" si="14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4">
        <v>16.207000000000001</v>
      </c>
      <c r="E207" s="568">
        <v>10.4</v>
      </c>
      <c r="F207" s="568">
        <f t="shared" si="12"/>
        <v>-30544.820000000003</v>
      </c>
      <c r="G207" s="568">
        <f t="shared" si="13"/>
        <v>85248.82</v>
      </c>
      <c r="H207" s="635">
        <f t="shared" si="14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4">
        <v>15.703799999999999</v>
      </c>
      <c r="E208" s="568">
        <v>10.4</v>
      </c>
      <c r="F208" s="568">
        <f t="shared" si="12"/>
        <v>-30549.887999999995</v>
      </c>
      <c r="G208" s="568">
        <f t="shared" si="13"/>
        <v>90453.887999999992</v>
      </c>
      <c r="H208" s="635">
        <f t="shared" si="14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4">
        <v>16.167100000000001</v>
      </c>
      <c r="E209" s="568">
        <v>10.76</v>
      </c>
      <c r="F209" s="568">
        <f t="shared" si="12"/>
        <v>-28441.346000000009</v>
      </c>
      <c r="G209" s="568">
        <f t="shared" si="13"/>
        <v>85038.946000000011</v>
      </c>
      <c r="H209" s="635">
        <f t="shared" si="14"/>
        <v>-0.33445082915303309</v>
      </c>
      <c r="I209" s="636" t="s">
        <v>195</v>
      </c>
      <c r="J209" s="636"/>
    </row>
    <row r="210" spans="2:10" x14ac:dyDescent="0.25">
      <c r="B210" s="562">
        <v>42472</v>
      </c>
      <c r="C210" s="567">
        <v>5860</v>
      </c>
      <c r="D210" s="634">
        <v>15.567399999999999</v>
      </c>
      <c r="E210" s="568">
        <v>10.17</v>
      </c>
      <c r="F210" s="568">
        <f t="shared" si="12"/>
        <v>-31628.763999999996</v>
      </c>
      <c r="G210" s="568">
        <f t="shared" si="13"/>
        <v>91224.963999999993</v>
      </c>
      <c r="H210" s="635">
        <f t="shared" si="14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4">
        <v>16.1158</v>
      </c>
      <c r="E211" s="568">
        <v>10.88</v>
      </c>
      <c r="F211" s="568">
        <f t="shared" si="12"/>
        <v>-27540.307999999997</v>
      </c>
      <c r="G211" s="568">
        <f t="shared" si="13"/>
        <v>84769.108000000007</v>
      </c>
      <c r="H211" s="635">
        <f t="shared" si="14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4">
        <v>16.1158</v>
      </c>
      <c r="E212" s="568">
        <v>10.66</v>
      </c>
      <c r="F212" s="568">
        <f t="shared" si="12"/>
        <v>-28697.508000000002</v>
      </c>
      <c r="G212" s="568">
        <f t="shared" si="13"/>
        <v>84769.108000000007</v>
      </c>
      <c r="H212" s="635">
        <f t="shared" si="14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4">
        <v>17.2287</v>
      </c>
      <c r="E213" s="568">
        <v>11.51</v>
      </c>
      <c r="F213" s="568">
        <f t="shared" si="12"/>
        <v>-24361.662</v>
      </c>
      <c r="G213" s="568">
        <f t="shared" si="13"/>
        <v>73394.262000000002</v>
      </c>
      <c r="H213" s="635">
        <f t="shared" si="14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4">
        <v>16.099699999999999</v>
      </c>
      <c r="E214" s="568">
        <v>11.56</v>
      </c>
      <c r="F214" s="568">
        <f t="shared" si="12"/>
        <v>-23878.821999999989</v>
      </c>
      <c r="G214" s="568">
        <f t="shared" si="13"/>
        <v>84684.421999999991</v>
      </c>
      <c r="H214" s="635">
        <f t="shared" si="14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4">
        <v>16.078399999999998</v>
      </c>
      <c r="E215" s="568">
        <v>11.62</v>
      </c>
      <c r="F215" s="568">
        <f t="shared" si="12"/>
        <v>-23451.183999999997</v>
      </c>
      <c r="G215" s="568">
        <f t="shared" si="13"/>
        <v>84572.383999999991</v>
      </c>
      <c r="H215" s="635">
        <f t="shared" si="14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4">
        <v>15.848599999999999</v>
      </c>
      <c r="E216" s="568">
        <v>10.75</v>
      </c>
      <c r="F216" s="568">
        <f t="shared" si="12"/>
        <v>-28042.299999999996</v>
      </c>
      <c r="G216" s="568">
        <f t="shared" si="13"/>
        <v>87167.3</v>
      </c>
      <c r="H216" s="635">
        <f t="shared" si="14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4">
        <v>14.9526</v>
      </c>
      <c r="E217" s="568">
        <v>10</v>
      </c>
      <c r="F217" s="568">
        <f t="shared" si="12"/>
        <v>-32191.9</v>
      </c>
      <c r="G217" s="568">
        <f t="shared" si="13"/>
        <v>97191.900000000009</v>
      </c>
      <c r="H217" s="635">
        <f t="shared" si="14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4">
        <v>15.7966</v>
      </c>
      <c r="E218" s="568">
        <v>10.06</v>
      </c>
      <c r="F218" s="568">
        <f t="shared" si="12"/>
        <v>-31551.299999999996</v>
      </c>
      <c r="G218" s="568">
        <f t="shared" si="13"/>
        <v>86881.3</v>
      </c>
      <c r="H218" s="635">
        <f t="shared" si="14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4">
        <v>13.6378</v>
      </c>
      <c r="E219" s="568">
        <v>9.6199999999999992</v>
      </c>
      <c r="F219" s="568">
        <f t="shared" si="12"/>
        <v>-34151.30000000001</v>
      </c>
      <c r="G219" s="568">
        <f t="shared" si="13"/>
        <v>115921.3</v>
      </c>
      <c r="H219" s="635">
        <f t="shared" si="14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4">
        <v>15.754899999999999</v>
      </c>
      <c r="E220" s="568">
        <v>9.58</v>
      </c>
      <c r="F220" s="568">
        <f t="shared" si="12"/>
        <v>-33961.949999999997</v>
      </c>
      <c r="G220" s="568">
        <f t="shared" si="13"/>
        <v>86651.95</v>
      </c>
      <c r="H220" s="635">
        <f t="shared" si="14"/>
        <v>-0.39193520745926663</v>
      </c>
      <c r="I220" s="568"/>
      <c r="J220" s="568"/>
    </row>
    <row r="221" spans="2:10" x14ac:dyDescent="0.25">
      <c r="B221" s="562">
        <v>42510</v>
      </c>
      <c r="C221" s="637">
        <v>5000</v>
      </c>
      <c r="D221" s="638">
        <v>16.255400000000002</v>
      </c>
      <c r="E221" s="568">
        <v>10.8</v>
      </c>
      <c r="F221" s="568">
        <f t="shared" si="12"/>
        <v>-27277.000000000004</v>
      </c>
      <c r="G221" s="568">
        <f t="shared" si="13"/>
        <v>81277.000000000015</v>
      </c>
      <c r="H221" s="635">
        <f t="shared" si="14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4">
        <v>16.752199999999998</v>
      </c>
      <c r="E222" s="568">
        <v>11.49</v>
      </c>
      <c r="F222" s="568">
        <f t="shared" si="12"/>
        <v>-23679.899999999991</v>
      </c>
      <c r="G222" s="568">
        <f t="shared" si="13"/>
        <v>75384.899999999994</v>
      </c>
      <c r="H222" s="635">
        <f t="shared" si="14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4">
        <v>16.746700000000001</v>
      </c>
      <c r="E223" s="568">
        <v>11.6</v>
      </c>
      <c r="F223" s="568">
        <f t="shared" si="12"/>
        <v>-23160.150000000005</v>
      </c>
      <c r="G223" s="568">
        <f t="shared" si="13"/>
        <v>75360.150000000009</v>
      </c>
      <c r="H223" s="635">
        <f t="shared" si="14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4">
        <v>17.344999999999999</v>
      </c>
      <c r="E224" s="568">
        <v>11.95</v>
      </c>
      <c r="F224" s="568">
        <f t="shared" si="12"/>
        <v>-21580</v>
      </c>
      <c r="G224" s="568">
        <f t="shared" si="13"/>
        <v>69380</v>
      </c>
      <c r="H224" s="635">
        <f t="shared" si="14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4">
        <v>17.322700000000001</v>
      </c>
      <c r="E225" s="568">
        <v>12.31</v>
      </c>
      <c r="F225" s="568">
        <f t="shared" si="12"/>
        <v>-20050.800000000003</v>
      </c>
      <c r="G225" s="568">
        <f t="shared" si="13"/>
        <v>69290.8</v>
      </c>
      <c r="H225" s="635">
        <f t="shared" si="14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4">
        <v>18.078900000000001</v>
      </c>
      <c r="E226" s="568">
        <v>13.09</v>
      </c>
      <c r="F226" s="568">
        <f t="shared" si="12"/>
        <v>-16837.537500000002</v>
      </c>
      <c r="G226" s="568">
        <f t="shared" si="13"/>
        <v>61016.287500000006</v>
      </c>
      <c r="H226" s="635">
        <f t="shared" si="14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4">
        <v>17.229099999999999</v>
      </c>
      <c r="E227" s="568">
        <v>12.86</v>
      </c>
      <c r="F227" s="568">
        <f t="shared" si="12"/>
        <v>-17476.399999999998</v>
      </c>
      <c r="G227" s="568">
        <f t="shared" si="13"/>
        <v>68916.399999999994</v>
      </c>
      <c r="H227" s="635">
        <f t="shared" si="14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4">
        <v>17.184100000000001</v>
      </c>
      <c r="E228" s="568">
        <v>12.51</v>
      </c>
      <c r="F228" s="568">
        <f t="shared" si="12"/>
        <v>-18696.400000000005</v>
      </c>
      <c r="G228" s="568">
        <f t="shared" si="13"/>
        <v>68736.400000000009</v>
      </c>
      <c r="H228" s="635">
        <f t="shared" si="14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4">
        <v>16.386800000000001</v>
      </c>
      <c r="E229" s="568">
        <v>12.14</v>
      </c>
      <c r="F229" s="568">
        <f t="shared" si="12"/>
        <v>-20214.768</v>
      </c>
      <c r="G229" s="568">
        <f t="shared" si="13"/>
        <v>78001.168000000005</v>
      </c>
      <c r="H229" s="635">
        <f t="shared" si="14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4">
        <v>16.387</v>
      </c>
      <c r="E230" s="568">
        <v>11.92</v>
      </c>
      <c r="F230" s="568">
        <f t="shared" si="12"/>
        <v>-21262.920000000002</v>
      </c>
      <c r="G230" s="568">
        <f t="shared" si="13"/>
        <v>78002.12</v>
      </c>
      <c r="H230" s="635">
        <f t="shared" si="14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4">
        <v>16.361599999999999</v>
      </c>
      <c r="E231" s="568">
        <v>11.95</v>
      </c>
      <c r="F231" s="568">
        <f t="shared" si="12"/>
        <v>-20999.216</v>
      </c>
      <c r="G231" s="568">
        <f t="shared" si="13"/>
        <v>77881.216</v>
      </c>
      <c r="H231" s="635">
        <f t="shared" si="14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4">
        <v>16.459700000000002</v>
      </c>
      <c r="E232" s="568">
        <v>12.32</v>
      </c>
      <c r="F232" s="568">
        <f t="shared" si="12"/>
        <v>-19042.620000000006</v>
      </c>
      <c r="G232" s="568">
        <f t="shared" si="13"/>
        <v>75714.62000000001</v>
      </c>
      <c r="H232" s="635">
        <f t="shared" si="14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4">
        <v>17.010200000000001</v>
      </c>
      <c r="E233" s="568">
        <v>12.75</v>
      </c>
      <c r="F233" s="568">
        <f t="shared" si="12"/>
        <v>-17040.800000000003</v>
      </c>
      <c r="G233" s="568">
        <f t="shared" si="13"/>
        <v>68040.800000000003</v>
      </c>
      <c r="H233" s="635">
        <f t="shared" si="14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4">
        <v>18.952100000000002</v>
      </c>
      <c r="E234" s="568">
        <v>14.05</v>
      </c>
      <c r="F234" s="568">
        <f t="shared" si="12"/>
        <v>-12255.250000000002</v>
      </c>
      <c r="G234" s="568">
        <f t="shared" si="13"/>
        <v>47380.250000000007</v>
      </c>
      <c r="H234" s="635">
        <f t="shared" si="14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4">
        <v>18.046700000000001</v>
      </c>
      <c r="E235" s="568">
        <v>13.52</v>
      </c>
      <c r="F235" s="568">
        <f t="shared" si="12"/>
        <v>-13580.100000000006</v>
      </c>
      <c r="G235" s="568">
        <f t="shared" si="13"/>
        <v>54140.100000000006</v>
      </c>
      <c r="H235" s="635">
        <f t="shared" si="14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4">
        <v>17.391500000000001</v>
      </c>
      <c r="E236" s="568">
        <v>13.46</v>
      </c>
      <c r="F236" s="568">
        <f t="shared" si="12"/>
        <v>-13760.25</v>
      </c>
      <c r="G236" s="568">
        <f t="shared" si="13"/>
        <v>60870.25</v>
      </c>
      <c r="H236" s="635">
        <f t="shared" si="14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4">
        <v>16.8825</v>
      </c>
      <c r="E237" s="568">
        <v>13.32</v>
      </c>
      <c r="F237" s="568">
        <f t="shared" si="12"/>
        <v>-14250</v>
      </c>
      <c r="G237" s="568">
        <f t="shared" si="13"/>
        <v>67530</v>
      </c>
      <c r="H237" s="635">
        <f t="shared" si="14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4">
        <v>16.2315</v>
      </c>
      <c r="E238" s="568">
        <v>12.23</v>
      </c>
      <c r="F238" s="568">
        <f t="shared" si="12"/>
        <v>-19047.14</v>
      </c>
      <c r="G238" s="568">
        <f t="shared" si="13"/>
        <v>77261.94</v>
      </c>
      <c r="H238" s="635">
        <f t="shared" si="14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4">
        <v>15.884399999999999</v>
      </c>
      <c r="E239" s="568">
        <v>12.23</v>
      </c>
      <c r="F239" s="568">
        <f t="shared" ref="F239:F286" si="15">-C239*(D239-E239)</f>
        <v>-19222.143999999993</v>
      </c>
      <c r="G239" s="568">
        <f t="shared" ref="G239:G286" si="16">IF(C239=0, 0,D239*C239)</f>
        <v>83551.944000000003</v>
      </c>
      <c r="H239" s="635">
        <f t="shared" ref="H239:H286" si="17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4">
        <v>16.3767</v>
      </c>
      <c r="E240" s="568">
        <v>12.99</v>
      </c>
      <c r="F240" s="568">
        <f t="shared" si="15"/>
        <v>-15240.149999999998</v>
      </c>
      <c r="G240" s="568">
        <f t="shared" si="16"/>
        <v>73695.149999999994</v>
      </c>
      <c r="H240" s="635">
        <f t="shared" si="17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4">
        <v>16.3767</v>
      </c>
      <c r="E241" s="568">
        <v>13.19</v>
      </c>
      <c r="F241" s="568">
        <f t="shared" si="15"/>
        <v>-14340.15</v>
      </c>
      <c r="G241" s="568">
        <f t="shared" si="16"/>
        <v>73695.149999999994</v>
      </c>
      <c r="H241" s="635">
        <f t="shared" si="17"/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4">
        <v>16.708500000000001</v>
      </c>
      <c r="E242" s="568">
        <v>13.76</v>
      </c>
      <c r="F242" s="568">
        <f t="shared" si="15"/>
        <v>-11794.000000000004</v>
      </c>
      <c r="G242" s="568">
        <f t="shared" si="16"/>
        <v>66834</v>
      </c>
      <c r="H242" s="635">
        <f t="shared" si="17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4">
        <v>16.23</v>
      </c>
      <c r="E243" s="568">
        <v>13.76</v>
      </c>
      <c r="F243" s="568">
        <f t="shared" si="15"/>
        <v>-11115.000000000004</v>
      </c>
      <c r="G243" s="568">
        <f t="shared" si="16"/>
        <v>73035</v>
      </c>
      <c r="H243" s="635">
        <f t="shared" si="17"/>
        <v>-0.15218730745532968</v>
      </c>
      <c r="I243" s="568" t="s">
        <v>237</v>
      </c>
      <c r="J243" s="568"/>
    </row>
    <row r="244" spans="2:10" x14ac:dyDescent="0.25">
      <c r="B244" s="562">
        <v>42552</v>
      </c>
      <c r="C244" s="567">
        <v>4500</v>
      </c>
      <c r="D244" s="634">
        <v>16.23</v>
      </c>
      <c r="E244" s="568">
        <v>12.5</v>
      </c>
      <c r="F244" s="568">
        <f t="shared" si="15"/>
        <v>-16785.000000000004</v>
      </c>
      <c r="G244" s="568">
        <f t="shared" si="16"/>
        <v>73035</v>
      </c>
      <c r="H244" s="635">
        <f t="shared" si="17"/>
        <v>-0.22982131854590268</v>
      </c>
      <c r="I244" s="568"/>
      <c r="J244" s="568"/>
    </row>
    <row r="245" spans="2:10" x14ac:dyDescent="0.25">
      <c r="B245" s="562">
        <v>42556</v>
      </c>
      <c r="C245" s="637">
        <v>5000</v>
      </c>
      <c r="D245" s="638">
        <v>15.7963</v>
      </c>
      <c r="E245" s="568">
        <v>11.91</v>
      </c>
      <c r="F245" s="568">
        <f t="shared" si="15"/>
        <v>-19431.5</v>
      </c>
      <c r="G245" s="568">
        <f t="shared" si="16"/>
        <v>78981.5</v>
      </c>
      <c r="H245" s="635">
        <f t="shared" si="17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4">
        <v>16.142600000000002</v>
      </c>
      <c r="E246" s="568">
        <v>12.2</v>
      </c>
      <c r="F246" s="568">
        <f t="shared" si="15"/>
        <v>-17741.700000000012</v>
      </c>
      <c r="G246" s="568">
        <f t="shared" si="16"/>
        <v>72641.700000000012</v>
      </c>
      <c r="H246" s="635">
        <f t="shared" si="17"/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4">
        <v>16.142600000000002</v>
      </c>
      <c r="E247" s="568">
        <v>12.62</v>
      </c>
      <c r="F247" s="568">
        <f t="shared" si="15"/>
        <v>-15851.700000000012</v>
      </c>
      <c r="G247" s="568">
        <f t="shared" si="16"/>
        <v>72641.700000000012</v>
      </c>
      <c r="H247" s="635">
        <f t="shared" si="17"/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4">
        <v>16.143000000000001</v>
      </c>
      <c r="E248" s="568">
        <v>12.64</v>
      </c>
      <c r="F248" s="568">
        <f t="shared" si="15"/>
        <v>-15763.5</v>
      </c>
      <c r="G248" s="568">
        <f t="shared" si="16"/>
        <v>72643.5</v>
      </c>
      <c r="H248" s="635">
        <f t="shared" si="17"/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4">
        <v>16.143000000000001</v>
      </c>
      <c r="E249" s="568">
        <v>13.18</v>
      </c>
      <c r="F249" s="568">
        <f t="shared" si="15"/>
        <v>-13333.500000000004</v>
      </c>
      <c r="G249" s="568">
        <f t="shared" si="16"/>
        <v>72643.5</v>
      </c>
      <c r="H249" s="635">
        <f t="shared" si="17"/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4">
        <v>16.433</v>
      </c>
      <c r="E250" s="568">
        <v>13.92</v>
      </c>
      <c r="F250" s="568">
        <f t="shared" si="15"/>
        <v>-10052</v>
      </c>
      <c r="G250" s="568">
        <f t="shared" si="16"/>
        <v>65732</v>
      </c>
      <c r="H250" s="635">
        <f t="shared" si="17"/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4">
        <v>16.935400000000001</v>
      </c>
      <c r="E251" s="568">
        <v>14.67</v>
      </c>
      <c r="F251" s="568">
        <f t="shared" si="15"/>
        <v>-7249.2800000000043</v>
      </c>
      <c r="G251" s="568">
        <f t="shared" si="16"/>
        <v>54193.280000000006</v>
      </c>
      <c r="H251" s="635">
        <f t="shared" si="17"/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4">
        <v>16.7698</v>
      </c>
      <c r="E252" s="568">
        <v>14.19</v>
      </c>
      <c r="F252" s="568">
        <f t="shared" si="15"/>
        <v>-8771.3200000000015</v>
      </c>
      <c r="G252" s="568">
        <f t="shared" si="16"/>
        <v>57017.32</v>
      </c>
      <c r="H252" s="635">
        <f t="shared" si="17"/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4">
        <v>16.327300000000001</v>
      </c>
      <c r="E253" s="568">
        <v>13.81</v>
      </c>
      <c r="F253" s="568">
        <f t="shared" si="15"/>
        <v>-10069.200000000003</v>
      </c>
      <c r="G253" s="568">
        <f t="shared" si="16"/>
        <v>65309.200000000004</v>
      </c>
      <c r="H253" s="635">
        <f t="shared" si="17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4">
        <v>16.026499999999999</v>
      </c>
      <c r="E254" s="568">
        <v>13.74</v>
      </c>
      <c r="F254" s="568">
        <f t="shared" si="15"/>
        <v>-10289.249999999993</v>
      </c>
      <c r="G254" s="568">
        <f t="shared" si="16"/>
        <v>72119.25</v>
      </c>
      <c r="H254" s="635">
        <f t="shared" si="17"/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4">
        <v>15.9011</v>
      </c>
      <c r="E255" s="568">
        <v>13.4</v>
      </c>
      <c r="F255" s="568">
        <f t="shared" si="15"/>
        <v>-11755.169999999996</v>
      </c>
      <c r="G255" s="568">
        <f t="shared" si="16"/>
        <v>74735.17</v>
      </c>
      <c r="H255" s="635">
        <f t="shared" si="17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4">
        <v>15.990399999999999</v>
      </c>
      <c r="E256" s="568">
        <v>14.03</v>
      </c>
      <c r="F256" s="568">
        <f t="shared" si="15"/>
        <v>-8821.7999999999993</v>
      </c>
      <c r="G256" s="568">
        <f t="shared" si="16"/>
        <v>71956.800000000003</v>
      </c>
      <c r="H256" s="635">
        <f t="shared" si="17"/>
        <v>-0.12259855913548129</v>
      </c>
      <c r="I256" s="568" t="s">
        <v>277</v>
      </c>
      <c r="J256" s="568"/>
    </row>
    <row r="257" spans="2:10" x14ac:dyDescent="0.25">
      <c r="B257" s="562">
        <v>42587</v>
      </c>
      <c r="C257" s="567">
        <v>4000</v>
      </c>
      <c r="D257" s="634">
        <v>16.158000000000001</v>
      </c>
      <c r="E257" s="568">
        <v>14.52</v>
      </c>
      <c r="F257" s="568">
        <f t="shared" si="15"/>
        <v>-6552.0000000000064</v>
      </c>
      <c r="G257" s="568">
        <f t="shared" si="16"/>
        <v>64632.000000000007</v>
      </c>
      <c r="H257" s="635">
        <f t="shared" si="17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4">
        <v>16.158000000000001</v>
      </c>
      <c r="E258" s="568">
        <v>14.2</v>
      </c>
      <c r="F258" s="568">
        <f t="shared" si="15"/>
        <v>-7832.0000000000082</v>
      </c>
      <c r="G258" s="568">
        <f t="shared" si="16"/>
        <v>64632.000000000007</v>
      </c>
      <c r="H258" s="635">
        <f t="shared" si="17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4">
        <v>17.3687</v>
      </c>
      <c r="E259" s="568">
        <v>15.53</v>
      </c>
      <c r="F259" s="568">
        <f t="shared" si="15"/>
        <v>-3677.4000000000024</v>
      </c>
      <c r="G259" s="568">
        <f t="shared" si="16"/>
        <v>34737.4</v>
      </c>
      <c r="H259" s="635">
        <f t="shared" si="17"/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4">
        <v>17.331299999999999</v>
      </c>
      <c r="E260" s="568">
        <v>15.52</v>
      </c>
      <c r="F260" s="568">
        <f t="shared" si="15"/>
        <v>-3622.5999999999985</v>
      </c>
      <c r="G260" s="568">
        <f t="shared" si="16"/>
        <v>34662.6</v>
      </c>
      <c r="H260" s="635">
        <f t="shared" si="17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4">
        <v>17.331299999999999</v>
      </c>
      <c r="E261" s="568">
        <v>15.77</v>
      </c>
      <c r="F261" s="568">
        <f t="shared" si="15"/>
        <v>-3122.5999999999985</v>
      </c>
      <c r="G261" s="568">
        <f t="shared" si="16"/>
        <v>34662.6</v>
      </c>
      <c r="H261" s="635">
        <f t="shared" si="17"/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4">
        <v>17.331299999999999</v>
      </c>
      <c r="E262" s="568">
        <v>16.25</v>
      </c>
      <c r="F262" s="568">
        <f t="shared" si="15"/>
        <v>-2162.5999999999976</v>
      </c>
      <c r="G262" s="568">
        <f t="shared" si="16"/>
        <v>34662.6</v>
      </c>
      <c r="H262" s="635">
        <f t="shared" si="17"/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4">
        <v>17.331299999999999</v>
      </c>
      <c r="E263" s="568">
        <v>16.190000000000001</v>
      </c>
      <c r="F263" s="568">
        <f t="shared" si="15"/>
        <v>-2282.5999999999949</v>
      </c>
      <c r="G263" s="568">
        <f t="shared" si="16"/>
        <v>34662.6</v>
      </c>
      <c r="H263" s="635">
        <f t="shared" si="17"/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4">
        <v>17.331299999999999</v>
      </c>
      <c r="E264" s="568">
        <v>16.2</v>
      </c>
      <c r="F264" s="568">
        <f t="shared" si="15"/>
        <v>-2262.599999999999</v>
      </c>
      <c r="G264" s="568">
        <f t="shared" si="16"/>
        <v>34662.6</v>
      </c>
      <c r="H264" s="635">
        <f t="shared" si="17"/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4">
        <v>17.331299999999999</v>
      </c>
      <c r="E265" s="568">
        <v>16.91</v>
      </c>
      <c r="F265" s="568">
        <f t="shared" si="15"/>
        <v>-842.59999999999741</v>
      </c>
      <c r="G265" s="568">
        <f t="shared" si="16"/>
        <v>34662.6</v>
      </c>
      <c r="H265" s="635">
        <f t="shared" si="17"/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4">
        <v>17.331299999999999</v>
      </c>
      <c r="E266" s="568">
        <v>16.739999999999998</v>
      </c>
      <c r="F266" s="568">
        <f t="shared" si="15"/>
        <v>-1182.6000000000008</v>
      </c>
      <c r="G266" s="568">
        <f t="shared" si="16"/>
        <v>34662.6</v>
      </c>
      <c r="H266" s="635">
        <f t="shared" si="17"/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4">
        <v>17.331299999999999</v>
      </c>
      <c r="E267" s="568">
        <v>16.7</v>
      </c>
      <c r="F267" s="568">
        <f t="shared" si="15"/>
        <v>-1262.599999999999</v>
      </c>
      <c r="G267" s="568">
        <f t="shared" si="16"/>
        <v>34662.6</v>
      </c>
      <c r="H267" s="635">
        <f t="shared" si="17"/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4">
        <v>17.273900000000001</v>
      </c>
      <c r="E268" s="568">
        <v>17.010000000000002</v>
      </c>
      <c r="F268" s="568">
        <f t="shared" si="15"/>
        <v>-527.79999999999916</v>
      </c>
      <c r="G268" s="568">
        <f t="shared" si="16"/>
        <v>34547.800000000003</v>
      </c>
      <c r="H268" s="635">
        <f t="shared" si="17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4">
        <v>17.234000000000002</v>
      </c>
      <c r="E269" s="568">
        <v>17.16</v>
      </c>
      <c r="F269" s="568">
        <f t="shared" si="15"/>
        <v>-148.00000000000324</v>
      </c>
      <c r="G269" s="568">
        <f t="shared" si="16"/>
        <v>34468</v>
      </c>
      <c r="H269" s="635">
        <f t="shared" si="17"/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4">
        <v>17.168800000000001</v>
      </c>
      <c r="E270" s="568">
        <v>17.45</v>
      </c>
      <c r="F270" s="568">
        <f t="shared" si="15"/>
        <v>421.79999999999751</v>
      </c>
      <c r="G270" s="568">
        <f t="shared" si="16"/>
        <v>25753.200000000001</v>
      </c>
      <c r="H270" s="635">
        <f t="shared" si="17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4">
        <v>17.137899999999998</v>
      </c>
      <c r="E271" s="568">
        <v>16.809999999999999</v>
      </c>
      <c r="F271" s="568">
        <f t="shared" si="15"/>
        <v>-655.79999999999927</v>
      </c>
      <c r="G271" s="568">
        <f t="shared" si="16"/>
        <v>34275.799999999996</v>
      </c>
      <c r="H271" s="635">
        <f t="shared" si="17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4">
        <v>17.137899999999998</v>
      </c>
      <c r="E272" s="568">
        <v>17.149999999999999</v>
      </c>
      <c r="F272" s="568">
        <f t="shared" si="15"/>
        <v>24.200000000000443</v>
      </c>
      <c r="G272" s="568">
        <f t="shared" si="16"/>
        <v>34275.799999999996</v>
      </c>
      <c r="H272" s="635">
        <f t="shared" si="17"/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4">
        <v>17.1065</v>
      </c>
      <c r="E273" s="568">
        <v>16.75</v>
      </c>
      <c r="F273" s="568">
        <f t="shared" si="15"/>
        <v>-748.650000000001</v>
      </c>
      <c r="G273" s="568">
        <f t="shared" si="16"/>
        <v>35923.65</v>
      </c>
      <c r="H273" s="635">
        <f t="shared" si="17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4">
        <v>17.1065</v>
      </c>
      <c r="E274" s="568">
        <v>16.93</v>
      </c>
      <c r="F274" s="568">
        <f t="shared" si="15"/>
        <v>-370.65000000000163</v>
      </c>
      <c r="G274" s="568">
        <f t="shared" si="16"/>
        <v>35923.65</v>
      </c>
      <c r="H274" s="635">
        <f t="shared" si="17"/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4">
        <v>17.1065</v>
      </c>
      <c r="E275" s="568">
        <v>17.45</v>
      </c>
      <c r="F275" s="568">
        <f t="shared" si="15"/>
        <v>721.34999999999752</v>
      </c>
      <c r="G275" s="568">
        <f t="shared" si="16"/>
        <v>35923.65</v>
      </c>
      <c r="H275" s="635">
        <f t="shared" si="17"/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4">
        <v>17.1065</v>
      </c>
      <c r="E276" s="568">
        <v>17.48</v>
      </c>
      <c r="F276" s="568">
        <f t="shared" si="15"/>
        <v>784.34999999999991</v>
      </c>
      <c r="G276" s="568">
        <f t="shared" si="16"/>
        <v>35923.65</v>
      </c>
      <c r="H276" s="635">
        <f t="shared" si="17"/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4">
        <v>17.106529999999999</v>
      </c>
      <c r="E277" s="568">
        <v>16.95</v>
      </c>
      <c r="F277" s="568">
        <f t="shared" si="15"/>
        <v>-328.71300000000014</v>
      </c>
      <c r="G277" s="568">
        <f t="shared" si="16"/>
        <v>35923.712999999996</v>
      </c>
      <c r="H277" s="635">
        <f t="shared" si="17"/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4">
        <v>16.943059999999999</v>
      </c>
      <c r="E278" s="568">
        <v>17.66</v>
      </c>
      <c r="F278" s="568">
        <f t="shared" si="15"/>
        <v>1147.1040000000016</v>
      </c>
      <c r="G278" s="568">
        <f t="shared" si="16"/>
        <v>27108.895999999997</v>
      </c>
      <c r="H278" s="635">
        <f t="shared" si="17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4">
        <v>16.943059999999999</v>
      </c>
      <c r="E279" s="568">
        <v>17.59</v>
      </c>
      <c r="F279" s="568">
        <f t="shared" si="15"/>
        <v>1035.1040000000012</v>
      </c>
      <c r="G279" s="568">
        <f t="shared" si="16"/>
        <v>27108.895999999997</v>
      </c>
      <c r="H279" s="635">
        <f t="shared" si="17"/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4">
        <v>16.943059999999999</v>
      </c>
      <c r="E280" s="568">
        <v>18</v>
      </c>
      <c r="F280" s="568">
        <f t="shared" si="15"/>
        <v>1691.1040000000014</v>
      </c>
      <c r="G280" s="568">
        <f t="shared" si="16"/>
        <v>27108.895999999997</v>
      </c>
      <c r="H280" s="635">
        <f t="shared" si="17"/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4">
        <v>16.979289999999999</v>
      </c>
      <c r="E281" s="568">
        <v>17.440000000000001</v>
      </c>
      <c r="F281" s="568">
        <f t="shared" si="15"/>
        <v>829.27800000000434</v>
      </c>
      <c r="G281" s="568">
        <f t="shared" si="16"/>
        <v>30562.721999999998</v>
      </c>
      <c r="H281" s="635">
        <f t="shared" si="17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4">
        <v>16.979289999999999</v>
      </c>
      <c r="E282" s="568">
        <v>17.78</v>
      </c>
      <c r="F282" s="568">
        <f t="shared" si="15"/>
        <v>1441.2780000000041</v>
      </c>
      <c r="G282" s="568">
        <f t="shared" si="16"/>
        <v>30562.721999999998</v>
      </c>
      <c r="H282" s="635">
        <f t="shared" si="17"/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4">
        <v>16.989360000000001</v>
      </c>
      <c r="E283" s="568">
        <v>17.8</v>
      </c>
      <c r="F283" s="568">
        <f t="shared" si="15"/>
        <v>1621.2799999999988</v>
      </c>
      <c r="G283" s="568">
        <f t="shared" si="16"/>
        <v>33978.720000000001</v>
      </c>
      <c r="H283" s="635">
        <f t="shared" si="17"/>
        <v>4.7714569589437116E-2</v>
      </c>
      <c r="I283" s="639" t="s">
        <v>307</v>
      </c>
      <c r="J283" s="639" t="s">
        <v>305</v>
      </c>
    </row>
    <row r="284" spans="2:10" x14ac:dyDescent="0.25">
      <c r="B284" s="562">
        <v>42648</v>
      </c>
      <c r="C284" s="567">
        <v>2000</v>
      </c>
      <c r="D284" s="634">
        <v>16.989360000000001</v>
      </c>
      <c r="E284" s="568">
        <v>17.7</v>
      </c>
      <c r="F284" s="568">
        <f t="shared" si="15"/>
        <v>1421.2799999999959</v>
      </c>
      <c r="G284" s="568">
        <f t="shared" si="16"/>
        <v>33978.720000000001</v>
      </c>
      <c r="H284" s="635">
        <f t="shared" si="17"/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4">
        <v>16.96123</v>
      </c>
      <c r="E285" s="568">
        <v>17.41</v>
      </c>
      <c r="F285" s="568">
        <f t="shared" si="15"/>
        <v>987.2939999999993</v>
      </c>
      <c r="G285" s="568">
        <f t="shared" si="16"/>
        <v>37314.705999999998</v>
      </c>
      <c r="H285" s="635">
        <f t="shared" si="17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4">
        <v>16.933399999999999</v>
      </c>
      <c r="E286" s="568">
        <v>17.215</v>
      </c>
      <c r="F286" s="568">
        <f t="shared" si="15"/>
        <v>563.20000000000186</v>
      </c>
      <c r="G286" s="568">
        <f t="shared" si="16"/>
        <v>33866.799999999996</v>
      </c>
      <c r="H286" s="635">
        <f t="shared" si="17"/>
        <v>1.6629855787969397E-2</v>
      </c>
      <c r="I286" s="639">
        <v>16.8</v>
      </c>
      <c r="J286" s="568"/>
    </row>
    <row r="287" spans="2:10" x14ac:dyDescent="0.25">
      <c r="B287" s="562">
        <v>42664</v>
      </c>
      <c r="C287" s="567">
        <v>2000</v>
      </c>
      <c r="D287" s="634">
        <v>16.933399999999999</v>
      </c>
      <c r="E287" s="568">
        <v>16.940000000000001</v>
      </c>
      <c r="F287" s="568">
        <f t="shared" ref="F287:F292" si="18">-C287*(D287-E287)</f>
        <v>13.200000000004763</v>
      </c>
      <c r="G287" s="568">
        <f t="shared" ref="G287:G292" si="19">IF(C287=0, 0,D287*C287)</f>
        <v>33866.799999999996</v>
      </c>
      <c r="H287" s="635">
        <f t="shared" ref="H287:H292" si="20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4">
        <v>16.864930000000001</v>
      </c>
      <c r="E288" s="568">
        <v>17.54</v>
      </c>
      <c r="F288" s="568">
        <f t="shared" si="18"/>
        <v>1215.1259999999966</v>
      </c>
      <c r="G288" s="568">
        <f t="shared" si="19"/>
        <v>30356.874000000003</v>
      </c>
      <c r="H288" s="635">
        <f t="shared" si="20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4">
        <v>16.149180000000001</v>
      </c>
      <c r="E289" s="568">
        <v>17.64</v>
      </c>
      <c r="F289" s="568">
        <f t="shared" si="18"/>
        <v>1490.8199999999993</v>
      </c>
      <c r="G289" s="568">
        <f t="shared" si="19"/>
        <v>16149.18</v>
      </c>
      <c r="H289" s="635">
        <f t="shared" si="20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4">
        <v>16.753990000000002</v>
      </c>
      <c r="E290" s="568">
        <v>17.53</v>
      </c>
      <c r="F290" s="568">
        <f t="shared" si="18"/>
        <v>1396.8179999999988</v>
      </c>
      <c r="G290" s="568">
        <f t="shared" si="19"/>
        <v>30157.182000000004</v>
      </c>
      <c r="H290" s="635">
        <f t="shared" si="20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4">
        <v>16.820589999999999</v>
      </c>
      <c r="E291" s="568">
        <v>17.53</v>
      </c>
      <c r="F291" s="568">
        <f t="shared" si="18"/>
        <v>1418.8200000000038</v>
      </c>
      <c r="G291" s="568">
        <f t="shared" si="19"/>
        <v>33641.18</v>
      </c>
      <c r="H291" s="635">
        <f t="shared" si="20"/>
        <v>4.2175096117318234E-2</v>
      </c>
      <c r="I291" s="639">
        <v>16.8</v>
      </c>
      <c r="J291" s="568"/>
    </row>
    <row r="292" spans="2:10" x14ac:dyDescent="0.25">
      <c r="B292" s="562">
        <v>42671</v>
      </c>
      <c r="C292" s="567">
        <v>2000</v>
      </c>
      <c r="D292" s="634">
        <v>16.752666999999999</v>
      </c>
      <c r="E292" s="568">
        <v>17.2</v>
      </c>
      <c r="F292" s="568">
        <f t="shared" si="18"/>
        <v>894.66600000000085</v>
      </c>
      <c r="G292" s="568">
        <f t="shared" si="19"/>
        <v>33505.333999999995</v>
      </c>
      <c r="H292" s="635">
        <f t="shared" si="20"/>
        <v>2.6702196133905155E-2</v>
      </c>
      <c r="I292" s="639" t="s">
        <v>318</v>
      </c>
      <c r="J292" s="568"/>
    </row>
    <row r="293" spans="2:10" x14ac:dyDescent="0.25">
      <c r="B293" s="562">
        <v>42672</v>
      </c>
      <c r="C293" s="567">
        <v>2000</v>
      </c>
      <c r="D293" s="634">
        <v>16.752666999999999</v>
      </c>
      <c r="E293" s="568">
        <v>17.16</v>
      </c>
      <c r="F293" s="568">
        <f>-C293*(D293-E293)</f>
        <v>814.66600000000255</v>
      </c>
      <c r="G293" s="568">
        <f>IF(C293=0, 0,D293*C293)</f>
        <v>33505.333999999995</v>
      </c>
      <c r="H293" s="635">
        <f>IF(C293=0, D293, (E293-D293)/D293)</f>
        <v>2.4314516608012402E-2</v>
      </c>
      <c r="I293" s="639" t="s">
        <v>318</v>
      </c>
      <c r="J293" s="568"/>
    </row>
    <row r="294" spans="2:10" x14ac:dyDescent="0.25">
      <c r="B294" s="562">
        <v>42675</v>
      </c>
      <c r="C294" s="567">
        <v>2000</v>
      </c>
      <c r="D294" s="634">
        <v>16.742699999999999</v>
      </c>
      <c r="E294" s="568">
        <v>17.2</v>
      </c>
      <c r="F294" s="568">
        <f>-C294*(D294-E294)</f>
        <v>914.60000000000014</v>
      </c>
      <c r="G294" s="568">
        <f>IF(C294=0, 0,D294*C294)</f>
        <v>33485.4</v>
      </c>
      <c r="H294" s="635">
        <f>IF(C294=0, D294, (E294-D294)/D294)</f>
        <v>2.731339628614262E-2</v>
      </c>
      <c r="I294" s="639" t="s">
        <v>318</v>
      </c>
      <c r="J294" s="568"/>
    </row>
    <row r="295" spans="2:10" x14ac:dyDescent="0.25">
      <c r="B295" s="562">
        <v>42676</v>
      </c>
      <c r="C295" s="567">
        <v>2000</v>
      </c>
      <c r="D295" s="634">
        <v>16.742699999999999</v>
      </c>
      <c r="E295" s="568">
        <v>16.675000000000001</v>
      </c>
      <c r="F295" s="568">
        <f t="shared" ref="F295:F306" si="21">-C295*(D295-E295)</f>
        <v>-135.39999999999708</v>
      </c>
      <c r="G295" s="568">
        <f t="shared" ref="G295:G306" si="22">IF(C295=0, 0,D295*C295)</f>
        <v>33485.4</v>
      </c>
      <c r="H295" s="635">
        <f t="shared" ref="H295:H306" si="23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4">
        <v>16.7227</v>
      </c>
      <c r="E296" s="568">
        <v>16.68</v>
      </c>
      <c r="F296" s="568">
        <f t="shared" si="21"/>
        <v>-85.39999999999992</v>
      </c>
      <c r="G296" s="568">
        <f t="shared" si="22"/>
        <v>33445.4</v>
      </c>
      <c r="H296" s="635">
        <f t="shared" si="23"/>
        <v>-2.5534154173668102E-3</v>
      </c>
      <c r="I296" s="639" t="s">
        <v>318</v>
      </c>
      <c r="J296" s="568"/>
    </row>
    <row r="297" spans="2:10" x14ac:dyDescent="0.25">
      <c r="B297" s="562">
        <v>42701</v>
      </c>
      <c r="C297" s="567">
        <v>1800</v>
      </c>
      <c r="D297" s="634">
        <v>16.627528999999999</v>
      </c>
      <c r="E297" s="568">
        <v>20.13</v>
      </c>
      <c r="F297" s="568">
        <f t="shared" si="21"/>
        <v>6304.4477999999999</v>
      </c>
      <c r="G297" s="568">
        <f t="shared" si="22"/>
        <v>29929.552199999998</v>
      </c>
      <c r="H297" s="635">
        <f t="shared" si="23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4">
        <v>16.310980000000001</v>
      </c>
      <c r="E298" s="568">
        <v>20.059999999999999</v>
      </c>
      <c r="F298" s="568">
        <f t="shared" si="21"/>
        <v>6185.8829999999971</v>
      </c>
      <c r="G298" s="568">
        <f t="shared" si="22"/>
        <v>26913.117000000002</v>
      </c>
      <c r="H298" s="635">
        <f t="shared" si="23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4">
        <v>16.541699999999999</v>
      </c>
      <c r="E299" s="568">
        <v>18.48</v>
      </c>
      <c r="F299" s="568">
        <f t="shared" si="21"/>
        <v>3488.9400000000032</v>
      </c>
      <c r="G299" s="568">
        <f t="shared" si="22"/>
        <v>29775.059999999998</v>
      </c>
      <c r="H299" s="635">
        <f t="shared" si="23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4">
        <v>16.707599999999999</v>
      </c>
      <c r="E300" s="568">
        <v>18.48</v>
      </c>
      <c r="F300" s="568">
        <f t="shared" si="21"/>
        <v>3544.800000000002</v>
      </c>
      <c r="G300" s="568">
        <f t="shared" si="22"/>
        <v>33415.199999999997</v>
      </c>
      <c r="H300" s="635">
        <f t="shared" si="23"/>
        <v>0.10608345902463556</v>
      </c>
      <c r="I300" s="639">
        <v>16.48</v>
      </c>
      <c r="J300" s="568"/>
    </row>
    <row r="301" spans="2:10" x14ac:dyDescent="0.25">
      <c r="B301" s="562">
        <v>42706</v>
      </c>
      <c r="C301" s="567">
        <v>1800</v>
      </c>
      <c r="D301" s="634">
        <v>16.476199999999999</v>
      </c>
      <c r="E301" s="568">
        <v>18.79</v>
      </c>
      <c r="F301" s="568">
        <f t="shared" si="21"/>
        <v>4164.8400000000011</v>
      </c>
      <c r="G301" s="568">
        <f t="shared" si="22"/>
        <v>29657.159999999996</v>
      </c>
      <c r="H301" s="635">
        <f t="shared" si="23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4">
        <v>16.450700000000001</v>
      </c>
      <c r="E302" s="568">
        <v>19.059999999999999</v>
      </c>
      <c r="F302" s="568">
        <f t="shared" si="21"/>
        <v>4696.7399999999952</v>
      </c>
      <c r="G302" s="568">
        <f t="shared" si="22"/>
        <v>29611.260000000002</v>
      </c>
      <c r="H302" s="635">
        <f t="shared" si="23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4">
        <v>13.444599999999999</v>
      </c>
      <c r="E303" s="568">
        <v>20.440000000000001</v>
      </c>
      <c r="F303" s="568">
        <f t="shared" si="21"/>
        <v>6995.4000000000015</v>
      </c>
      <c r="G303" s="568">
        <f t="shared" si="22"/>
        <v>13444.599999999999</v>
      </c>
      <c r="H303" s="635">
        <f t="shared" si="23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4">
        <v>16.229800000000001</v>
      </c>
      <c r="E304" s="568">
        <v>20.02</v>
      </c>
      <c r="F304" s="568">
        <f t="shared" si="21"/>
        <v>6822.3599999999979</v>
      </c>
      <c r="G304" s="568">
        <f t="shared" si="22"/>
        <v>29213.640000000003</v>
      </c>
      <c r="H304" s="635">
        <f t="shared" si="23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4">
        <v>15.888</v>
      </c>
      <c r="E305" s="568">
        <v>20.02</v>
      </c>
      <c r="F305" s="568">
        <f t="shared" si="21"/>
        <v>6817.7999999999993</v>
      </c>
      <c r="G305" s="568">
        <f t="shared" si="22"/>
        <v>26215.200000000001</v>
      </c>
      <c r="H305" s="635">
        <f t="shared" si="23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4">
        <v>15.6</v>
      </c>
      <c r="E306" s="568">
        <v>20.13</v>
      </c>
      <c r="F306" s="568">
        <f t="shared" si="21"/>
        <v>7021.4999999999991</v>
      </c>
      <c r="G306" s="568">
        <f t="shared" si="22"/>
        <v>24180</v>
      </c>
      <c r="H306" s="635">
        <f t="shared" si="23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4">
        <v>15.6</v>
      </c>
      <c r="E307" s="568">
        <v>23.2</v>
      </c>
      <c r="F307" s="568">
        <f>-C307*(D307-E307)</f>
        <v>11780</v>
      </c>
      <c r="G307" s="568">
        <f>IF(C307=0, 0,D307*C307)</f>
        <v>24180</v>
      </c>
      <c r="H307" s="635">
        <f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4">
        <v>15.6</v>
      </c>
      <c r="E308" s="568">
        <v>22.27</v>
      </c>
      <c r="F308" s="568">
        <f>-C308*(D308-E308)</f>
        <v>10338.5</v>
      </c>
      <c r="G308" s="568">
        <f>IF(C308=0, 0,D308*C308)</f>
        <v>24180</v>
      </c>
      <c r="H308" s="635">
        <f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4">
        <v>15.548634</v>
      </c>
      <c r="E309" s="568">
        <v>22.55</v>
      </c>
      <c r="F309" s="568">
        <f>-C309*(D309-E309)</f>
        <v>10852.117300000002</v>
      </c>
      <c r="G309" s="568">
        <f>IF(C309=0, 0,D309*C309)</f>
        <v>24100.382699999998</v>
      </c>
      <c r="H309" s="635">
        <f>IF(C309=0, D309, (E309-D309)/D309)</f>
        <v>0.4502881732247348</v>
      </c>
      <c r="I309" s="568"/>
      <c r="J309" s="568"/>
    </row>
    <row r="310" spans="2:10" x14ac:dyDescent="0.25">
      <c r="B310" s="562"/>
      <c r="C310" s="567"/>
      <c r="D310" s="634"/>
      <c r="E310" s="568"/>
      <c r="F310" s="568"/>
      <c r="G310" s="568"/>
      <c r="H310" s="635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24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25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24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25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24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25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24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25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24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25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24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25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24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25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24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25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24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25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24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25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24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25"/>
        <v>1795</v>
      </c>
      <c r="G335" s="664">
        <v>42314</v>
      </c>
      <c r="H335" s="261">
        <v>2200</v>
      </c>
      <c r="I335" s="262">
        <v>17.55</v>
      </c>
      <c r="J335" s="262">
        <v>0.77</v>
      </c>
      <c r="K335" s="262">
        <f t="shared" si="24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25"/>
        <v>1241.5</v>
      </c>
      <c r="G336" s="664"/>
      <c r="H336" s="261">
        <v>190</v>
      </c>
      <c r="I336" s="262">
        <v>17.55</v>
      </c>
      <c r="J336" s="262">
        <v>0</v>
      </c>
      <c r="K336" s="262">
        <f t="shared" si="24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25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24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25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24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25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24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25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24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25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24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25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24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25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24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25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24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25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24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25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24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25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24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25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24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25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24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25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24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25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24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25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24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25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24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25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24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25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24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25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24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25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24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25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24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25"/>
        <v>1610.0000000000002</v>
      </c>
      <c r="G359" s="664">
        <v>42447</v>
      </c>
      <c r="H359" s="267">
        <v>355</v>
      </c>
      <c r="I359" s="262">
        <v>11.13</v>
      </c>
      <c r="J359" s="262">
        <v>0.12</v>
      </c>
      <c r="K359" s="262">
        <f t="shared" si="24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25"/>
        <v>13119.999999999998</v>
      </c>
      <c r="G360" s="664"/>
      <c r="H360" s="267">
        <v>40</v>
      </c>
      <c r="I360" s="262">
        <v>11.13</v>
      </c>
      <c r="J360" s="262">
        <v>0</v>
      </c>
      <c r="K360" s="262">
        <f t="shared" si="24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25"/>
        <v>7900</v>
      </c>
      <c r="G361" s="664"/>
      <c r="H361" s="267">
        <v>105</v>
      </c>
      <c r="I361" s="262">
        <v>11.13</v>
      </c>
      <c r="J361" s="262">
        <v>0</v>
      </c>
      <c r="K361" s="262">
        <f t="shared" si="24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25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24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25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24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25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24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25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24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25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24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25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24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25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24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25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24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25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24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25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24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25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24"/>
        <v>19519.57</v>
      </c>
      <c r="L372" s="261"/>
      <c r="M372" s="261"/>
    </row>
    <row r="373" spans="1:13" x14ac:dyDescent="0.25">
      <c r="A373" s="261"/>
      <c r="B373" s="666">
        <v>42317</v>
      </c>
      <c r="C373" s="261">
        <v>190</v>
      </c>
      <c r="D373" s="262">
        <v>17.100000000000001</v>
      </c>
      <c r="E373" s="262">
        <v>0</v>
      </c>
      <c r="F373" s="262">
        <f t="shared" si="25"/>
        <v>3249.0000000000005</v>
      </c>
      <c r="G373" s="664">
        <v>42510</v>
      </c>
      <c r="H373" s="267">
        <v>240</v>
      </c>
      <c r="I373" s="262">
        <v>10.75</v>
      </c>
      <c r="J373" s="262">
        <v>0.12</v>
      </c>
      <c r="K373" s="262">
        <f t="shared" si="24"/>
        <v>2579.88</v>
      </c>
      <c r="L373" s="261"/>
      <c r="M373" s="261"/>
    </row>
    <row r="374" spans="1:13" x14ac:dyDescent="0.25">
      <c r="A374" s="261"/>
      <c r="B374" s="666"/>
      <c r="C374" s="261">
        <v>2</v>
      </c>
      <c r="D374" s="262">
        <v>17.100000000000001</v>
      </c>
      <c r="E374" s="262">
        <v>0</v>
      </c>
      <c r="F374" s="262">
        <f t="shared" si="25"/>
        <v>34.200000000000003</v>
      </c>
      <c r="G374" s="664"/>
      <c r="H374" s="267">
        <v>260</v>
      </c>
      <c r="I374" s="262">
        <v>10.75</v>
      </c>
      <c r="J374" s="262">
        <v>0</v>
      </c>
      <c r="K374" s="262">
        <f t="shared" si="24"/>
        <v>2795</v>
      </c>
      <c r="L374" s="261"/>
      <c r="M374" s="261"/>
    </row>
    <row r="375" spans="1:13" x14ac:dyDescent="0.25">
      <c r="A375" s="261"/>
      <c r="B375" s="666">
        <v>42318</v>
      </c>
      <c r="C375" s="261">
        <v>8</v>
      </c>
      <c r="D375" s="262">
        <v>16.989999999999998</v>
      </c>
      <c r="E375" s="262">
        <v>0</v>
      </c>
      <c r="F375" s="262">
        <f t="shared" si="25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24"/>
        <v>5684.88</v>
      </c>
      <c r="L375" s="261"/>
      <c r="M375" s="261"/>
    </row>
    <row r="376" spans="1:13" x14ac:dyDescent="0.25">
      <c r="A376" s="261"/>
      <c r="B376" s="666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24"/>
        <v>5769.87</v>
      </c>
      <c r="L376" s="261"/>
      <c r="M376" s="261"/>
    </row>
    <row r="377" spans="1:13" x14ac:dyDescent="0.25">
      <c r="A377" s="261"/>
      <c r="B377" s="666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24"/>
        <v>5879.87</v>
      </c>
      <c r="L377" s="261"/>
      <c r="M377" s="261"/>
    </row>
    <row r="378" spans="1:13" x14ac:dyDescent="0.25">
      <c r="A378" s="261"/>
      <c r="B378" s="666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24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26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24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26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24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26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24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26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24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26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26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26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26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26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26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26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26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26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4">
        <v>42361</v>
      </c>
      <c r="C392" s="261">
        <v>1000</v>
      </c>
      <c r="D392" s="262">
        <v>14.33</v>
      </c>
      <c r="E392" s="262">
        <v>0</v>
      </c>
      <c r="F392" s="262">
        <f t="shared" si="26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4"/>
      <c r="C393" s="261">
        <v>500</v>
      </c>
      <c r="D393" s="262">
        <v>14.33</v>
      </c>
      <c r="E393" s="262">
        <v>0</v>
      </c>
      <c r="F393" s="262">
        <f t="shared" si="26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4"/>
      <c r="C394" s="261">
        <v>440</v>
      </c>
      <c r="D394" s="262">
        <v>14.33</v>
      </c>
      <c r="E394" s="262">
        <v>0</v>
      </c>
      <c r="F394" s="262">
        <f t="shared" si="26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26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26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26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26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26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4">
        <v>42436</v>
      </c>
      <c r="C400" s="261">
        <v>500</v>
      </c>
      <c r="D400" s="261">
        <v>11.35</v>
      </c>
      <c r="E400" s="262">
        <v>0</v>
      </c>
      <c r="F400" s="262">
        <f t="shared" si="26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4"/>
      <c r="C401" s="261">
        <v>30</v>
      </c>
      <c r="D401" s="261">
        <v>11.35</v>
      </c>
      <c r="E401" s="262">
        <v>0</v>
      </c>
      <c r="F401" s="262">
        <f t="shared" si="26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4">
        <v>42447</v>
      </c>
      <c r="C402" s="261">
        <v>5</v>
      </c>
      <c r="D402" s="261">
        <v>10.75</v>
      </c>
      <c r="E402" s="262">
        <v>0</v>
      </c>
      <c r="F402" s="262">
        <f t="shared" si="26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4"/>
      <c r="C403" s="261">
        <v>500</v>
      </c>
      <c r="D403" s="261">
        <v>10.75</v>
      </c>
      <c r="E403" s="262">
        <v>0</v>
      </c>
      <c r="F403" s="262">
        <f t="shared" si="26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4">
        <v>42447</v>
      </c>
      <c r="C404" s="261">
        <v>2000</v>
      </c>
      <c r="D404" s="261">
        <v>11.07</v>
      </c>
      <c r="E404" s="262">
        <v>0</v>
      </c>
      <c r="F404" s="262">
        <f t="shared" si="26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4"/>
      <c r="C405" s="261">
        <v>5</v>
      </c>
      <c r="D405" s="261">
        <v>11.07</v>
      </c>
      <c r="E405" s="262">
        <v>0</v>
      </c>
      <c r="F405" s="262">
        <f t="shared" si="26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26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26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26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26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26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26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26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26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7" t="s">
        <v>204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26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7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26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7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26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26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26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26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26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26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26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26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26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26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26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26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26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26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26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26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26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27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26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27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26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27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26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27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26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27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26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27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26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27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26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26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26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26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28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29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28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29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28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29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28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29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28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29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28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29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28"/>
        <v>7224.84</v>
      </c>
      <c r="L448" s="261"/>
      <c r="M448" s="663" t="s">
        <v>270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29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28"/>
        <v>7439.84</v>
      </c>
      <c r="L449" s="261"/>
      <c r="M449" s="663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29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28"/>
        <v>7489.84</v>
      </c>
      <c r="L450" s="261"/>
      <c r="M450" s="663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29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28"/>
        <v>7739.83</v>
      </c>
      <c r="L451" s="261"/>
      <c r="M451" s="663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29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28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29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28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29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28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29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28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29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28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29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28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29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28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29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28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29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28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29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28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29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28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29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28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29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28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29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28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29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28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29"/>
        <v>0</v>
      </c>
      <c r="G467" s="665" t="s">
        <v>335</v>
      </c>
      <c r="H467" s="261">
        <v>100</v>
      </c>
      <c r="I467" s="262">
        <v>19.68</v>
      </c>
      <c r="J467" s="262">
        <v>0.04</v>
      </c>
      <c r="K467" s="262">
        <f t="shared" si="28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29"/>
        <v>0</v>
      </c>
      <c r="G468" s="665"/>
      <c r="H468" s="261">
        <v>200</v>
      </c>
      <c r="I468" s="262">
        <v>19.88</v>
      </c>
      <c r="J468" s="262">
        <v>0.09</v>
      </c>
      <c r="K468" s="262">
        <f t="shared" si="28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29"/>
        <v>0</v>
      </c>
      <c r="G469" s="665"/>
      <c r="H469" s="261">
        <v>200</v>
      </c>
      <c r="I469" s="262">
        <v>20.32</v>
      </c>
      <c r="J469" s="262">
        <v>0.09</v>
      </c>
      <c r="K469" s="262">
        <f t="shared" si="28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29"/>
        <v>0</v>
      </c>
      <c r="G470" s="665"/>
      <c r="H470" s="261">
        <v>300</v>
      </c>
      <c r="I470" s="262">
        <v>20.53</v>
      </c>
      <c r="J470" s="262">
        <v>0.13</v>
      </c>
      <c r="K470" s="262">
        <f t="shared" si="28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28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28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28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28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>C477*D477+E477</f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>C478*D478+E478</f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>C479*D479+E479</f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197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1" priority="53">
      <formula>F162&gt;0</formula>
    </cfRule>
    <cfRule type="expression" dxfId="570" priority="54">
      <formula>F162&lt;0</formula>
    </cfRule>
  </conditionalFormatting>
  <conditionalFormatting sqref="H162:H173">
    <cfRule type="expression" dxfId="569" priority="45">
      <formula>H162&gt;0</formula>
    </cfRule>
    <cfRule type="expression" dxfId="568" priority="46">
      <formula>H162&lt;0</formula>
    </cfRule>
  </conditionalFormatting>
  <conditionalFormatting sqref="H174">
    <cfRule type="expression" dxfId="567" priority="35">
      <formula>H174&gt;0</formula>
    </cfRule>
    <cfRule type="expression" dxfId="566" priority="36">
      <formula>H174&lt;0</formula>
    </cfRule>
  </conditionalFormatting>
  <conditionalFormatting sqref="H175">
    <cfRule type="expression" dxfId="565" priority="31">
      <formula>H175&gt;0</formula>
    </cfRule>
    <cfRule type="expression" dxfId="564" priority="32">
      <formula>H175&lt;0</formula>
    </cfRule>
  </conditionalFormatting>
  <conditionalFormatting sqref="H176:H181">
    <cfRule type="expression" dxfId="563" priority="27">
      <formula>H176&gt;0</formula>
    </cfRule>
    <cfRule type="expression" dxfId="562" priority="28">
      <formula>H176&lt;0</formula>
    </cfRule>
  </conditionalFormatting>
  <conditionalFormatting sqref="Q8">
    <cfRule type="expression" dxfId="561" priority="11">
      <formula>Q8&gt;0</formula>
    </cfRule>
    <cfRule type="expression" dxfId="560" priority="12">
      <formula>Q8&lt;0</formula>
    </cfRule>
  </conditionalFormatting>
  <conditionalFormatting sqref="Q7">
    <cfRule type="expression" dxfId="559" priority="13">
      <formula>Q7&gt;0</formula>
    </cfRule>
    <cfRule type="expression" dxfId="558" priority="14">
      <formula>Q7&lt;0</formula>
    </cfRule>
  </conditionalFormatting>
  <conditionalFormatting sqref="F293 H293">
    <cfRule type="expression" dxfId="557" priority="9">
      <formula>F293&gt;0</formula>
    </cfRule>
    <cfRule type="expression" dxfId="556" priority="10">
      <formula>F293&lt;0</formula>
    </cfRule>
  </conditionalFormatting>
  <conditionalFormatting sqref="F30:F44">
    <cfRule type="expression" dxfId="555" priority="7">
      <formula>F30&gt;0</formula>
    </cfRule>
    <cfRule type="expression" dxfId="554" priority="8">
      <formula>F30&lt;0</formula>
    </cfRule>
  </conditionalFormatting>
  <conditionalFormatting sqref="H30:H44">
    <cfRule type="expression" dxfId="553" priority="5">
      <formula>H30&gt;0</formula>
    </cfRule>
    <cfRule type="expression" dxfId="552" priority="6">
      <formula>H30&lt;0</formula>
    </cfRule>
  </conditionalFormatting>
  <conditionalFormatting sqref="Q10">
    <cfRule type="expression" dxfId="551" priority="3">
      <formula>Q10&gt;0</formula>
    </cfRule>
    <cfRule type="expression" dxfId="550" priority="4">
      <formula>Q10&lt;0</formula>
    </cfRule>
  </conditionalFormatting>
  <conditionalFormatting sqref="J37">
    <cfRule type="expression" dxfId="549" priority="1">
      <formula>J37&gt;0</formula>
    </cfRule>
    <cfRule type="expression" dxfId="548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42783</v>
      </c>
      <c r="X2" s="103">
        <v>53.2</v>
      </c>
      <c r="Y2" s="103">
        <v>53.36</v>
      </c>
      <c r="Z2" s="103">
        <v>51.93</v>
      </c>
      <c r="AA2" s="103">
        <v>52.15</v>
      </c>
      <c r="AB2" s="101">
        <v>3897100</v>
      </c>
      <c r="AC2" s="100">
        <v>52.15</v>
      </c>
      <c r="AD2" s="2">
        <f>Y2-Z2</f>
        <v>1.4299999999999997</v>
      </c>
      <c r="AE2" s="138">
        <f>AC2/AC3-1</f>
        <v>-2.3042337954290115E-2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52.15</v>
      </c>
      <c r="S3" s="115"/>
      <c r="T3" s="17"/>
      <c r="U3" s="17"/>
      <c r="V3" s="17"/>
      <c r="W3" s="99">
        <v>42782</v>
      </c>
      <c r="X3" s="103">
        <v>52.86</v>
      </c>
      <c r="Y3" s="103">
        <v>53.5</v>
      </c>
      <c r="Z3" s="103">
        <v>52.73</v>
      </c>
      <c r="AA3" s="103">
        <v>53.38</v>
      </c>
      <c r="AB3" s="101">
        <v>2912400</v>
      </c>
      <c r="AC3" s="100">
        <v>53.38</v>
      </c>
      <c r="AD3" s="2">
        <f t="shared" ref="AD3:AD66" si="0">Y3-Z3</f>
        <v>0.77000000000000313</v>
      </c>
      <c r="AE3" s="138">
        <f t="shared" ref="AE3:AE66" si="1">AC3/AC4-1</f>
        <v>1.1751326762699188E-2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52.15</v>
      </c>
      <c r="R4" s="523">
        <v>-2.3E-2</v>
      </c>
      <c r="W4" s="99">
        <v>42781</v>
      </c>
      <c r="X4" s="103">
        <v>52.91</v>
      </c>
      <c r="Y4" s="103">
        <v>53.4</v>
      </c>
      <c r="Z4" s="103">
        <v>52.7</v>
      </c>
      <c r="AA4" s="103">
        <v>52.76</v>
      </c>
      <c r="AB4" s="101">
        <v>4401300</v>
      </c>
      <c r="AC4" s="100">
        <v>52.76</v>
      </c>
      <c r="AD4" s="2">
        <f t="shared" si="0"/>
        <v>0.69999999999999574</v>
      </c>
      <c r="AE4" s="138">
        <f t="shared" si="1"/>
        <v>-2.2692889561272134E-3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42780</v>
      </c>
      <c r="X5" s="103">
        <v>52.49</v>
      </c>
      <c r="Y5" s="103">
        <v>52.92</v>
      </c>
      <c r="Z5" s="103">
        <v>52.33</v>
      </c>
      <c r="AA5" s="103">
        <v>52.88</v>
      </c>
      <c r="AB5" s="101">
        <v>2880200</v>
      </c>
      <c r="AC5" s="100">
        <v>52.88</v>
      </c>
      <c r="AD5" s="2">
        <f t="shared" si="0"/>
        <v>0.59000000000000341</v>
      </c>
      <c r="AE5" s="138">
        <f t="shared" si="1"/>
        <v>3.7965072133636646E-3</v>
      </c>
    </row>
    <row r="6" spans="1:31" x14ac:dyDescent="0.25">
      <c r="O6" s="11" t="s">
        <v>64</v>
      </c>
      <c r="Q6" s="2">
        <f>Q3*Q2</f>
        <v>0</v>
      </c>
      <c r="S6" s="85"/>
      <c r="W6" s="99">
        <v>42779</v>
      </c>
      <c r="X6" s="103">
        <v>52.5</v>
      </c>
      <c r="Y6" s="103">
        <v>53.47</v>
      </c>
      <c r="Z6" s="103">
        <v>52.35</v>
      </c>
      <c r="AA6" s="103">
        <v>52.68</v>
      </c>
      <c r="AB6" s="101">
        <v>3833700</v>
      </c>
      <c r="AC6" s="100">
        <v>52.68</v>
      </c>
      <c r="AD6" s="2">
        <f t="shared" si="0"/>
        <v>1.1199999999999974</v>
      </c>
      <c r="AE6" s="138" t="e">
        <f t="shared" si="1"/>
        <v>#DIV/0!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42779</v>
      </c>
      <c r="X7" s="103" t="s">
        <v>326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183</v>
      </c>
      <c r="P8" s="34"/>
      <c r="Q8" s="2">
        <f>K18+M18-F18+Q2*Q4</f>
        <v>0</v>
      </c>
      <c r="S8" s="121"/>
      <c r="W8" s="99">
        <v>42776</v>
      </c>
      <c r="X8" s="103">
        <v>52.38</v>
      </c>
      <c r="Y8" s="103">
        <v>53.03</v>
      </c>
      <c r="Z8" s="103">
        <v>51.91</v>
      </c>
      <c r="AA8" s="103">
        <v>52.89</v>
      </c>
      <c r="AB8" s="101">
        <v>3815300</v>
      </c>
      <c r="AC8" s="100">
        <v>52.43</v>
      </c>
      <c r="AD8" s="2">
        <f t="shared" si="0"/>
        <v>1.1200000000000045</v>
      </c>
      <c r="AE8" s="138">
        <f t="shared" si="1"/>
        <v>1.4119922630560833E-2</v>
      </c>
    </row>
    <row r="9" spans="1:31" x14ac:dyDescent="0.25">
      <c r="O9" s="11" t="s">
        <v>213</v>
      </c>
      <c r="Q9" s="138">
        <f>IF(Q2=0, 0, Q8/Q6)</f>
        <v>0</v>
      </c>
      <c r="W9" s="99">
        <v>42775</v>
      </c>
      <c r="X9" s="103">
        <v>53.1</v>
      </c>
      <c r="Y9" s="103">
        <v>53.1</v>
      </c>
      <c r="Z9" s="103">
        <v>52.05</v>
      </c>
      <c r="AA9" s="103">
        <v>52.16</v>
      </c>
      <c r="AB9" s="101">
        <v>4471000</v>
      </c>
      <c r="AC9" s="100">
        <v>51.7</v>
      </c>
      <c r="AD9" s="2">
        <f t="shared" si="0"/>
        <v>1.0500000000000043</v>
      </c>
      <c r="AE9" s="138">
        <f t="shared" si="1"/>
        <v>-1.7857142857142794E-2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9">
        <v>42774</v>
      </c>
      <c r="X10" s="103">
        <v>52.02</v>
      </c>
      <c r="Y10" s="103">
        <v>53.96</v>
      </c>
      <c r="Z10" s="103">
        <v>51.67</v>
      </c>
      <c r="AA10" s="103">
        <v>53.1</v>
      </c>
      <c r="AB10" s="101">
        <v>7574600</v>
      </c>
      <c r="AC10" s="100">
        <v>52.64</v>
      </c>
      <c r="AD10" s="2">
        <f t="shared" si="0"/>
        <v>2.2899999999999991</v>
      </c>
      <c r="AE10" s="138">
        <f t="shared" si="1"/>
        <v>1.8772982388232995E-2</v>
      </c>
    </row>
    <row r="11" spans="1:31" x14ac:dyDescent="0.25">
      <c r="O11" s="11" t="s">
        <v>178</v>
      </c>
      <c r="P11" s="34"/>
      <c r="Q11" s="138">
        <f>VALUE(TRIM(CLEAN(MID(U58, FIND("(", U58)+1, 5))))</f>
        <v>3.5499999999999997E-2</v>
      </c>
      <c r="W11" s="99">
        <v>42773</v>
      </c>
      <c r="X11" s="103">
        <v>51.91</v>
      </c>
      <c r="Y11" s="103">
        <v>52.66</v>
      </c>
      <c r="Z11" s="103">
        <v>51.68</v>
      </c>
      <c r="AA11" s="103">
        <v>52.13</v>
      </c>
      <c r="AB11" s="101">
        <v>4606200</v>
      </c>
      <c r="AC11" s="100">
        <v>51.67</v>
      </c>
      <c r="AD11" s="2">
        <f t="shared" si="0"/>
        <v>0.97999999999999687</v>
      </c>
      <c r="AE11" s="138">
        <f t="shared" si="1"/>
        <v>1.0166177908113472E-2</v>
      </c>
    </row>
    <row r="12" spans="1:31" x14ac:dyDescent="0.25">
      <c r="W12" s="99">
        <v>42772</v>
      </c>
      <c r="X12" s="103">
        <v>52.33</v>
      </c>
      <c r="Y12" s="103">
        <v>52.33</v>
      </c>
      <c r="Z12" s="103">
        <v>50.6</v>
      </c>
      <c r="AA12" s="103">
        <v>51.6</v>
      </c>
      <c r="AB12" s="101">
        <v>6180300</v>
      </c>
      <c r="AC12" s="100">
        <v>51.15</v>
      </c>
      <c r="AD12" s="2">
        <f t="shared" si="0"/>
        <v>1.7299999999999969</v>
      </c>
      <c r="AE12" s="138">
        <f t="shared" si="1"/>
        <v>-2.6641294005708804E-2</v>
      </c>
    </row>
    <row r="13" spans="1:31" x14ac:dyDescent="0.25">
      <c r="W13" s="99">
        <v>42769</v>
      </c>
      <c r="X13" s="103">
        <v>53.55</v>
      </c>
      <c r="Y13" s="103">
        <v>53.67</v>
      </c>
      <c r="Z13" s="103">
        <v>52.22</v>
      </c>
      <c r="AA13" s="103">
        <v>53.01</v>
      </c>
      <c r="AB13" s="101">
        <v>5844200</v>
      </c>
      <c r="AC13" s="100">
        <v>52.55</v>
      </c>
      <c r="AD13" s="2">
        <f t="shared" si="0"/>
        <v>1.4500000000000028</v>
      </c>
      <c r="AE13" s="138">
        <f t="shared" si="1"/>
        <v>-6.2405446293495315E-3</v>
      </c>
    </row>
    <row r="14" spans="1:31" x14ac:dyDescent="0.25">
      <c r="W14" s="99">
        <v>42768</v>
      </c>
      <c r="X14" s="103">
        <v>55.48</v>
      </c>
      <c r="Y14" s="103">
        <v>55.78</v>
      </c>
      <c r="Z14" s="103">
        <v>52.3</v>
      </c>
      <c r="AA14" s="103">
        <v>53.35</v>
      </c>
      <c r="AB14" s="101">
        <v>8057300</v>
      </c>
      <c r="AC14" s="100">
        <v>52.88</v>
      </c>
      <c r="AD14" s="2">
        <f t="shared" si="0"/>
        <v>3.480000000000004</v>
      </c>
      <c r="AE14" s="138">
        <f t="shared" si="1"/>
        <v>-5.5882878057489704E-2</v>
      </c>
    </row>
    <row r="15" spans="1:31" x14ac:dyDescent="0.25">
      <c r="W15" s="99">
        <v>42767</v>
      </c>
      <c r="X15" s="103">
        <v>56.73</v>
      </c>
      <c r="Y15" s="103">
        <v>57.12</v>
      </c>
      <c r="Z15" s="103">
        <v>56.01</v>
      </c>
      <c r="AA15" s="103">
        <v>56.5</v>
      </c>
      <c r="AB15" s="101">
        <v>2990600</v>
      </c>
      <c r="AC15" s="100">
        <v>56.01</v>
      </c>
      <c r="AD15" s="2">
        <f t="shared" si="0"/>
        <v>1.1099999999999994</v>
      </c>
      <c r="AE15" s="138">
        <f t="shared" si="1"/>
        <v>-1.6042780748664054E-3</v>
      </c>
    </row>
    <row r="16" spans="1:31" x14ac:dyDescent="0.25">
      <c r="W16" s="99">
        <v>42766</v>
      </c>
      <c r="X16" s="103">
        <v>56.83</v>
      </c>
      <c r="Y16" s="103">
        <v>57.36</v>
      </c>
      <c r="Z16" s="103">
        <v>56.21</v>
      </c>
      <c r="AA16" s="103">
        <v>56.6</v>
      </c>
      <c r="AB16" s="101">
        <v>3747000</v>
      </c>
      <c r="AC16" s="100">
        <v>56.1</v>
      </c>
      <c r="AD16" s="2">
        <f t="shared" si="0"/>
        <v>1.1499999999999986</v>
      </c>
      <c r="AE16" s="138">
        <f t="shared" si="1"/>
        <v>-5.1427558077673519E-3</v>
      </c>
    </row>
    <row r="17" spans="1:31" x14ac:dyDescent="0.25">
      <c r="W17" s="99">
        <v>42765</v>
      </c>
      <c r="X17" s="103">
        <v>57.02</v>
      </c>
      <c r="Y17" s="103">
        <v>57.02</v>
      </c>
      <c r="Z17" s="103">
        <v>56.31</v>
      </c>
      <c r="AA17" s="103">
        <v>56.89</v>
      </c>
      <c r="AB17" s="101">
        <v>2272300</v>
      </c>
      <c r="AC17" s="100">
        <v>56.39</v>
      </c>
      <c r="AD17" s="2">
        <f t="shared" si="0"/>
        <v>0.71000000000000085</v>
      </c>
      <c r="AE17" s="138">
        <f t="shared" si="1"/>
        <v>-7.9169598874032632E-3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42762</v>
      </c>
      <c r="X18" s="103">
        <v>57.73</v>
      </c>
      <c r="Y18" s="103">
        <v>57.84</v>
      </c>
      <c r="Z18" s="103">
        <v>57.19</v>
      </c>
      <c r="AA18" s="103">
        <v>57.34</v>
      </c>
      <c r="AB18" s="101">
        <v>2044300</v>
      </c>
      <c r="AC18" s="100">
        <v>56.84</v>
      </c>
      <c r="AD18" s="2">
        <f t="shared" si="0"/>
        <v>0.65000000000000568</v>
      </c>
      <c r="AE18" s="138">
        <f t="shared" si="1"/>
        <v>-2.9819329942114559E-3</v>
      </c>
    </row>
    <row r="19" spans="1:31" x14ac:dyDescent="0.25">
      <c r="W19" s="99">
        <v>42761</v>
      </c>
      <c r="X19" s="103">
        <v>58.61</v>
      </c>
      <c r="Y19" s="103">
        <v>58.86</v>
      </c>
      <c r="Z19" s="103">
        <v>57.37</v>
      </c>
      <c r="AA19" s="103">
        <v>57.51</v>
      </c>
      <c r="AB19" s="101">
        <v>3650500</v>
      </c>
      <c r="AC19" s="100">
        <v>57.01</v>
      </c>
      <c r="AD19" s="2">
        <f t="shared" si="0"/>
        <v>1.490000000000002</v>
      </c>
      <c r="AE19" s="138">
        <f t="shared" si="1"/>
        <v>-8.1767571329157684E-3</v>
      </c>
    </row>
    <row r="20" spans="1:31" x14ac:dyDescent="0.25">
      <c r="W20" s="99">
        <v>42760</v>
      </c>
      <c r="X20" s="103">
        <v>56.48</v>
      </c>
      <c r="Y20" s="103">
        <v>58.26</v>
      </c>
      <c r="Z20" s="103">
        <v>56.46</v>
      </c>
      <c r="AA20" s="103">
        <v>57.99</v>
      </c>
      <c r="AB20" s="101">
        <v>5188000</v>
      </c>
      <c r="AC20" s="100">
        <v>57.48</v>
      </c>
      <c r="AD20" s="2">
        <f t="shared" si="0"/>
        <v>1.7999999999999972</v>
      </c>
      <c r="AE20" s="138">
        <f t="shared" si="1"/>
        <v>3.7357877639415227E-2</v>
      </c>
    </row>
    <row r="21" spans="1:31" x14ac:dyDescent="0.25">
      <c r="W21" s="99">
        <v>42759</v>
      </c>
      <c r="X21" s="103">
        <v>54.51</v>
      </c>
      <c r="Y21" s="103">
        <v>56.01</v>
      </c>
      <c r="Z21" s="103">
        <v>54.48</v>
      </c>
      <c r="AA21" s="103">
        <v>55.9</v>
      </c>
      <c r="AB21" s="101">
        <v>3820500</v>
      </c>
      <c r="AC21" s="100">
        <v>55.41</v>
      </c>
      <c r="AD21" s="2">
        <f t="shared" si="0"/>
        <v>1.5300000000000011</v>
      </c>
      <c r="AE21" s="138">
        <f t="shared" si="1"/>
        <v>2.9351662641649678E-2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42758</v>
      </c>
      <c r="X22" s="103">
        <v>53.77</v>
      </c>
      <c r="Y22" s="103">
        <v>54.36</v>
      </c>
      <c r="Z22" s="103">
        <v>53.65</v>
      </c>
      <c r="AA22" s="103">
        <v>54.31</v>
      </c>
      <c r="AB22" s="101">
        <v>2406600</v>
      </c>
      <c r="AC22" s="100">
        <v>53.83</v>
      </c>
      <c r="AD22" s="2">
        <f t="shared" si="0"/>
        <v>0.71000000000000085</v>
      </c>
      <c r="AE22" s="138">
        <f t="shared" si="1"/>
        <v>1.1461856444945573E-2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42755</v>
      </c>
      <c r="X23" s="103">
        <v>53.75</v>
      </c>
      <c r="Y23" s="103">
        <v>53.96</v>
      </c>
      <c r="Z23" s="103">
        <v>53.13</v>
      </c>
      <c r="AA23" s="103">
        <v>53.69</v>
      </c>
      <c r="AB23" s="101">
        <v>3085300</v>
      </c>
      <c r="AC23" s="100">
        <v>53.22</v>
      </c>
      <c r="AD23" s="2">
        <f t="shared" si="0"/>
        <v>0.82999999999999829</v>
      </c>
      <c r="AE23" s="138">
        <f t="shared" si="1"/>
        <v>1.9149751053236352E-2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42754</v>
      </c>
      <c r="X24" s="103">
        <v>53.14</v>
      </c>
      <c r="Y24" s="103">
        <v>53.15</v>
      </c>
      <c r="Z24" s="103">
        <v>52.41</v>
      </c>
      <c r="AA24" s="103">
        <v>52.68</v>
      </c>
      <c r="AB24" s="101">
        <v>1934700</v>
      </c>
      <c r="AC24" s="100">
        <v>52.22</v>
      </c>
      <c r="AD24" s="2">
        <f t="shared" si="0"/>
        <v>0.74000000000000199</v>
      </c>
      <c r="AE24" s="138">
        <f t="shared" si="1"/>
        <v>-6.6577896138482195E-3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42753</v>
      </c>
      <c r="X25" s="103">
        <v>53.15</v>
      </c>
      <c r="Y25" s="103">
        <v>53.2</v>
      </c>
      <c r="Z25" s="103">
        <v>52.66</v>
      </c>
      <c r="AA25" s="103">
        <v>53.03</v>
      </c>
      <c r="AB25" s="101">
        <v>2223600</v>
      </c>
      <c r="AC25" s="100">
        <v>52.57</v>
      </c>
      <c r="AD25" s="2">
        <f t="shared" si="0"/>
        <v>0.54000000000000625</v>
      </c>
      <c r="AE25" s="138">
        <f t="shared" si="1"/>
        <v>7.6146963639822651E-4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42752</v>
      </c>
      <c r="X26" s="103">
        <v>53.35</v>
      </c>
      <c r="Y26" s="103">
        <v>53.5</v>
      </c>
      <c r="Z26" s="103">
        <v>52.77</v>
      </c>
      <c r="AA26" s="103">
        <v>52.99</v>
      </c>
      <c r="AB26" s="101">
        <v>1799000</v>
      </c>
      <c r="AC26" s="100">
        <v>52.53</v>
      </c>
      <c r="AD26" s="2">
        <f t="shared" si="0"/>
        <v>0.72999999999999687</v>
      </c>
      <c r="AE26" s="138">
        <f t="shared" si="1"/>
        <v>-1.0361718161265965E-2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42748</v>
      </c>
      <c r="X27" s="103">
        <v>53.68</v>
      </c>
      <c r="Y27" s="103">
        <v>54.08</v>
      </c>
      <c r="Z27" s="103">
        <v>53.44</v>
      </c>
      <c r="AA27" s="103">
        <v>53.55</v>
      </c>
      <c r="AB27" s="101">
        <v>1694500</v>
      </c>
      <c r="AC27" s="100">
        <v>53.08</v>
      </c>
      <c r="AD27" s="2">
        <f t="shared" si="0"/>
        <v>0.64000000000000057</v>
      </c>
      <c r="AE27" s="138">
        <f t="shared" si="1"/>
        <v>-2.2556390977443996E-3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185</v>
      </c>
      <c r="W28" s="99">
        <v>42747</v>
      </c>
      <c r="X28" s="103">
        <v>53.84</v>
      </c>
      <c r="Y28" s="103">
        <v>54.08</v>
      </c>
      <c r="Z28" s="103">
        <v>53.04</v>
      </c>
      <c r="AA28" s="103">
        <v>53.67</v>
      </c>
      <c r="AB28" s="101">
        <v>1915800</v>
      </c>
      <c r="AC28" s="100">
        <v>53.2</v>
      </c>
      <c r="AD28" s="2">
        <f t="shared" si="0"/>
        <v>1.0399999999999991</v>
      </c>
      <c r="AE28" s="138">
        <f t="shared" si="1"/>
        <v>-8.7572200484441476E-3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42746</v>
      </c>
      <c r="X29" s="103">
        <v>53.58</v>
      </c>
      <c r="Y29" s="103">
        <v>54.2</v>
      </c>
      <c r="Z29" s="103">
        <v>53.45</v>
      </c>
      <c r="AA29" s="103">
        <v>54.14</v>
      </c>
      <c r="AB29" s="101">
        <v>1966400</v>
      </c>
      <c r="AC29" s="100">
        <v>53.67</v>
      </c>
      <c r="AD29" s="2">
        <f t="shared" si="0"/>
        <v>0.75</v>
      </c>
      <c r="AE29" s="138">
        <f t="shared" si="1"/>
        <v>6.7529544175577438E-3</v>
      </c>
    </row>
    <row r="30" spans="1:31" x14ac:dyDescent="0.25">
      <c r="L30" t="s">
        <v>212</v>
      </c>
      <c r="M30" s="2">
        <f>M37+K37-F37</f>
        <v>119.92000000000053</v>
      </c>
      <c r="W30" s="99">
        <v>42745</v>
      </c>
      <c r="X30" s="103">
        <v>53.7</v>
      </c>
      <c r="Y30" s="103">
        <v>54.22</v>
      </c>
      <c r="Z30" s="103">
        <v>53.45</v>
      </c>
      <c r="AA30" s="103">
        <v>53.78</v>
      </c>
      <c r="AB30" s="101">
        <v>2748600</v>
      </c>
      <c r="AC30" s="100">
        <v>53.31</v>
      </c>
      <c r="AD30" s="2">
        <f t="shared" si="0"/>
        <v>0.76999999999999602</v>
      </c>
      <c r="AE30" s="138">
        <f t="shared" si="1"/>
        <v>3.0103480714958053E-3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42744</v>
      </c>
      <c r="X31" s="103">
        <v>53.7</v>
      </c>
      <c r="Y31" s="103">
        <v>54.17</v>
      </c>
      <c r="Z31" s="103">
        <v>53.42</v>
      </c>
      <c r="AA31" s="103">
        <v>53.62</v>
      </c>
      <c r="AB31" s="101">
        <v>2987000</v>
      </c>
      <c r="AC31" s="100">
        <v>53.15</v>
      </c>
      <c r="AD31" s="2">
        <f t="shared" si="0"/>
        <v>0.75</v>
      </c>
      <c r="AE31" s="138">
        <f t="shared" si="1"/>
        <v>-1.877934272300541E-3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42741</v>
      </c>
      <c r="X32" s="103">
        <v>53.56</v>
      </c>
      <c r="Y32" s="103">
        <v>53.93</v>
      </c>
      <c r="Z32" s="103">
        <v>53.26</v>
      </c>
      <c r="AA32" s="103">
        <v>53.72</v>
      </c>
      <c r="AB32" s="101">
        <v>1253500</v>
      </c>
      <c r="AC32" s="100">
        <v>53.25</v>
      </c>
      <c r="AD32" s="2">
        <f t="shared" si="0"/>
        <v>0.67000000000000171</v>
      </c>
      <c r="AE32" s="138">
        <f t="shared" si="1"/>
        <v>2.0700037636431912E-3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42740</v>
      </c>
      <c r="X33" s="103">
        <v>53.9</v>
      </c>
      <c r="Y33" s="103">
        <v>54.26</v>
      </c>
      <c r="Z33" s="103">
        <v>53.33</v>
      </c>
      <c r="AA33" s="103">
        <v>53.61</v>
      </c>
      <c r="AB33" s="101">
        <v>2081100</v>
      </c>
      <c r="AC33" s="100">
        <v>53.14</v>
      </c>
      <c r="AD33" s="2">
        <f t="shared" si="0"/>
        <v>0.92999999999999972</v>
      </c>
      <c r="AE33" s="138">
        <f t="shared" si="1"/>
        <v>-8.2120194102276445E-3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42739</v>
      </c>
      <c r="X34" s="103">
        <v>53.64</v>
      </c>
      <c r="Y34" s="103">
        <v>54.17</v>
      </c>
      <c r="Z34" s="103">
        <v>53.5</v>
      </c>
      <c r="AA34" s="103">
        <v>54.05</v>
      </c>
      <c r="AB34" s="101">
        <v>2331000</v>
      </c>
      <c r="AC34" s="100">
        <v>53.58</v>
      </c>
      <c r="AD34" s="2">
        <f t="shared" si="0"/>
        <v>0.67000000000000171</v>
      </c>
      <c r="AE34" s="138">
        <f t="shared" si="1"/>
        <v>1.2471655328798015E-2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42738</v>
      </c>
      <c r="X35" s="103">
        <v>53.11</v>
      </c>
      <c r="Y35" s="103">
        <v>53.85</v>
      </c>
      <c r="Z35" s="103">
        <v>52.96</v>
      </c>
      <c r="AA35" s="103">
        <v>53.39</v>
      </c>
      <c r="AB35" s="101">
        <v>1927000</v>
      </c>
      <c r="AC35" s="100">
        <v>52.92</v>
      </c>
      <c r="AD35" s="2">
        <f t="shared" si="0"/>
        <v>0.89000000000000057</v>
      </c>
      <c r="AE35" s="138">
        <f t="shared" si="1"/>
        <v>6.0836501901140316E-3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42734</v>
      </c>
      <c r="X36" s="103">
        <v>53.44</v>
      </c>
      <c r="Y36" s="103">
        <v>53.5</v>
      </c>
      <c r="Z36" s="103">
        <v>52.67</v>
      </c>
      <c r="AA36" s="103">
        <v>53.06</v>
      </c>
      <c r="AB36" s="101">
        <v>2018100</v>
      </c>
      <c r="AC36" s="100">
        <v>52.6</v>
      </c>
      <c r="AD36" s="2">
        <f t="shared" si="0"/>
        <v>0.82999999999999829</v>
      </c>
      <c r="AE36" s="138">
        <f t="shared" si="1"/>
        <v>-5.671077504725841E-3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42733</v>
      </c>
      <c r="X37" s="103">
        <v>53.29</v>
      </c>
      <c r="Y37" s="103">
        <v>53.65</v>
      </c>
      <c r="Z37" s="103">
        <v>53.12</v>
      </c>
      <c r="AA37" s="103">
        <v>53.37</v>
      </c>
      <c r="AB37" s="101">
        <v>1380600</v>
      </c>
      <c r="AC37" s="100">
        <v>52.9</v>
      </c>
      <c r="AD37" s="2">
        <f t="shared" si="0"/>
        <v>0.53000000000000114</v>
      </c>
      <c r="AE37" s="138">
        <f t="shared" si="1"/>
        <v>-1.8900018900014359E-4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42732</v>
      </c>
      <c r="X38" s="103">
        <v>54.6</v>
      </c>
      <c r="Y38" s="103">
        <v>54.68</v>
      </c>
      <c r="Z38" s="103">
        <v>53.21</v>
      </c>
      <c r="AA38" s="103">
        <v>53.38</v>
      </c>
      <c r="AB38" s="101">
        <v>2901100</v>
      </c>
      <c r="AC38" s="100">
        <v>52.91</v>
      </c>
      <c r="AD38" s="2">
        <f t="shared" si="0"/>
        <v>1.4699999999999989</v>
      </c>
      <c r="AE38" s="138">
        <f t="shared" si="1"/>
        <v>-1.6542750929368077E-2</v>
      </c>
    </row>
    <row r="39" spans="1:31" x14ac:dyDescent="0.25">
      <c r="W39" s="99">
        <v>42731</v>
      </c>
      <c r="X39" s="103">
        <v>54.25</v>
      </c>
      <c r="Y39" s="103">
        <v>54.45</v>
      </c>
      <c r="Z39" s="103">
        <v>54.18</v>
      </c>
      <c r="AA39" s="103">
        <v>54.28</v>
      </c>
      <c r="AB39" s="101">
        <v>1535400</v>
      </c>
      <c r="AC39" s="100">
        <v>53.8</v>
      </c>
      <c r="AD39" s="2">
        <f t="shared" si="0"/>
        <v>0.27000000000000313</v>
      </c>
      <c r="AE39" s="138">
        <f t="shared" si="1"/>
        <v>4.4809559372664953E-3</v>
      </c>
    </row>
    <row r="40" spans="1:31" ht="20.25" thickBot="1" x14ac:dyDescent="0.35">
      <c r="O40" s="644" t="s">
        <v>78</v>
      </c>
      <c r="P40" s="644"/>
      <c r="W40" s="99">
        <v>42727</v>
      </c>
      <c r="X40" s="103">
        <v>53.74</v>
      </c>
      <c r="Y40" s="103">
        <v>54.06</v>
      </c>
      <c r="Z40" s="103">
        <v>53.65</v>
      </c>
      <c r="AA40" s="103">
        <v>54.03</v>
      </c>
      <c r="AB40" s="101">
        <v>1211900</v>
      </c>
      <c r="AC40" s="100">
        <v>53.56</v>
      </c>
      <c r="AD40" s="2">
        <f t="shared" si="0"/>
        <v>0.41000000000000369</v>
      </c>
      <c r="AE40" s="138">
        <f t="shared" si="1"/>
        <v>4.5011252813202951E-3</v>
      </c>
    </row>
    <row r="41" spans="1:31" ht="15.75" thickTop="1" x14ac:dyDescent="0.25">
      <c r="O41" s="83">
        <v>1.1000000000000001</v>
      </c>
      <c r="P41" s="83">
        <f>O41*$Q$4</f>
        <v>57.365000000000002</v>
      </c>
      <c r="Q41" s="2"/>
      <c r="W41" s="99">
        <v>42726</v>
      </c>
      <c r="X41" s="103">
        <v>53.95</v>
      </c>
      <c r="Y41" s="103">
        <v>54.09</v>
      </c>
      <c r="Z41" s="103">
        <v>53.42</v>
      </c>
      <c r="AA41" s="103">
        <v>53.79</v>
      </c>
      <c r="AB41" s="101">
        <v>2422600</v>
      </c>
      <c r="AC41" s="100">
        <v>53.32</v>
      </c>
      <c r="AD41" s="2">
        <f t="shared" si="0"/>
        <v>0.67000000000000171</v>
      </c>
      <c r="AE41" s="138">
        <f t="shared" si="1"/>
        <v>-2.9917726252803867E-3</v>
      </c>
    </row>
    <row r="42" spans="1:31" ht="20.25" thickBot="1" x14ac:dyDescent="0.35">
      <c r="O42" s="83">
        <v>1.0900000000000001</v>
      </c>
      <c r="P42" s="83">
        <f t="shared" ref="P42:P61" si="2">O42*$Q$4</f>
        <v>56.843500000000006</v>
      </c>
      <c r="Q42" s="2"/>
      <c r="T42" s="91" t="s">
        <v>113</v>
      </c>
      <c r="W42" s="99">
        <v>42725</v>
      </c>
      <c r="X42" s="103">
        <v>54</v>
      </c>
      <c r="Y42" s="103">
        <v>54.31</v>
      </c>
      <c r="Z42" s="103">
        <v>53.81</v>
      </c>
      <c r="AA42" s="103">
        <v>53.95</v>
      </c>
      <c r="AB42" s="101">
        <v>1991200</v>
      </c>
      <c r="AC42" s="100">
        <v>53.48</v>
      </c>
      <c r="AD42" s="2">
        <f t="shared" si="0"/>
        <v>0.5</v>
      </c>
      <c r="AE42" s="138">
        <f t="shared" si="1"/>
        <v>-7.4738415545605452E-4</v>
      </c>
    </row>
    <row r="43" spans="1:31" ht="15.75" thickTop="1" x14ac:dyDescent="0.25">
      <c r="O43" s="83">
        <v>1.08</v>
      </c>
      <c r="P43" s="83">
        <f t="shared" si="2"/>
        <v>56.322000000000003</v>
      </c>
      <c r="Q43" s="2"/>
      <c r="T43" s="97" t="s">
        <v>98</v>
      </c>
      <c r="U43" s="98">
        <v>53.38</v>
      </c>
      <c r="W43" s="99">
        <v>42724</v>
      </c>
      <c r="X43" s="103">
        <v>53.75</v>
      </c>
      <c r="Y43" s="103">
        <v>54.15</v>
      </c>
      <c r="Z43" s="103">
        <v>53.68</v>
      </c>
      <c r="AA43" s="103">
        <v>53.99</v>
      </c>
      <c r="AB43" s="101">
        <v>1846700</v>
      </c>
      <c r="AC43" s="100">
        <v>53.52</v>
      </c>
      <c r="AD43" s="2">
        <f t="shared" si="0"/>
        <v>0.46999999999999886</v>
      </c>
      <c r="AE43" s="138">
        <f t="shared" si="1"/>
        <v>5.825972561548598E-3</v>
      </c>
    </row>
    <row r="44" spans="1:31" x14ac:dyDescent="0.25">
      <c r="O44" s="83">
        <v>1.07</v>
      </c>
      <c r="P44" s="83">
        <f t="shared" si="2"/>
        <v>55.8005</v>
      </c>
      <c r="Q44" s="2"/>
      <c r="T44" s="87" t="s">
        <v>99</v>
      </c>
      <c r="U44" s="88">
        <v>53.2</v>
      </c>
      <c r="W44" s="99">
        <v>42723</v>
      </c>
      <c r="X44" s="103">
        <v>53.51</v>
      </c>
      <c r="Y44" s="103">
        <v>53.79</v>
      </c>
      <c r="Z44" s="103">
        <v>53.41</v>
      </c>
      <c r="AA44" s="103">
        <v>53.68</v>
      </c>
      <c r="AB44" s="101">
        <v>2787700</v>
      </c>
      <c r="AC44" s="100">
        <v>53.21</v>
      </c>
      <c r="AD44" s="2">
        <f t="shared" si="0"/>
        <v>0.38000000000000256</v>
      </c>
      <c r="AE44" s="138">
        <f t="shared" si="1"/>
        <v>-1.3138138138137911E-3</v>
      </c>
    </row>
    <row r="45" spans="1:31" x14ac:dyDescent="0.25">
      <c r="O45" s="83">
        <v>1.06</v>
      </c>
      <c r="P45" s="83">
        <f t="shared" si="2"/>
        <v>55.279000000000003</v>
      </c>
      <c r="Q45" s="2"/>
      <c r="T45" s="87" t="s">
        <v>100</v>
      </c>
      <c r="U45" s="88" t="s">
        <v>129</v>
      </c>
      <c r="W45" s="99">
        <v>42720</v>
      </c>
      <c r="X45" s="103">
        <v>53.64</v>
      </c>
      <c r="Y45" s="103">
        <v>54.11</v>
      </c>
      <c r="Z45" s="103">
        <v>53.51</v>
      </c>
      <c r="AA45" s="103">
        <v>53.75</v>
      </c>
      <c r="AB45" s="101">
        <v>4456000</v>
      </c>
      <c r="AC45" s="100">
        <v>53.28</v>
      </c>
      <c r="AD45" s="2">
        <f t="shared" si="0"/>
        <v>0.60000000000000142</v>
      </c>
      <c r="AE45" s="138">
        <f t="shared" si="1"/>
        <v>2.8232636928289256E-3</v>
      </c>
    </row>
    <row r="46" spans="1:31" x14ac:dyDescent="0.25">
      <c r="O46" s="83">
        <v>1.05</v>
      </c>
      <c r="P46" s="83">
        <f t="shared" si="2"/>
        <v>54.7575</v>
      </c>
      <c r="Q46" s="2"/>
      <c r="T46" s="87" t="s">
        <v>101</v>
      </c>
      <c r="U46" s="88" t="s">
        <v>129</v>
      </c>
      <c r="W46" s="99">
        <v>42719</v>
      </c>
      <c r="X46" s="103">
        <v>53.09</v>
      </c>
      <c r="Y46" s="103">
        <v>53.98</v>
      </c>
      <c r="Z46" s="103">
        <v>52.94</v>
      </c>
      <c r="AA46" s="103">
        <v>53.6</v>
      </c>
      <c r="AB46" s="101">
        <v>3096100</v>
      </c>
      <c r="AC46" s="100">
        <v>53.13</v>
      </c>
      <c r="AD46" s="2">
        <f t="shared" si="0"/>
        <v>1.0399999999999991</v>
      </c>
      <c r="AE46" s="138">
        <f t="shared" si="1"/>
        <v>1.2771635531833914E-2</v>
      </c>
    </row>
    <row r="47" spans="1:31" x14ac:dyDescent="0.25">
      <c r="O47" s="83">
        <v>1.04</v>
      </c>
      <c r="P47" s="83">
        <f t="shared" si="2"/>
        <v>54.235999999999997</v>
      </c>
      <c r="Q47" s="2"/>
      <c r="T47" s="87" t="s">
        <v>102</v>
      </c>
      <c r="U47" s="88">
        <v>54.93</v>
      </c>
      <c r="W47" s="99">
        <v>42718</v>
      </c>
      <c r="X47" s="103">
        <v>53.38</v>
      </c>
      <c r="Y47" s="103">
        <v>53.75</v>
      </c>
      <c r="Z47" s="103">
        <v>52.82</v>
      </c>
      <c r="AA47" s="103">
        <v>52.92</v>
      </c>
      <c r="AB47" s="101">
        <v>3218300</v>
      </c>
      <c r="AC47" s="100">
        <v>52.46</v>
      </c>
      <c r="AD47" s="2">
        <f t="shared" si="0"/>
        <v>0.92999999999999972</v>
      </c>
      <c r="AE47" s="138">
        <f t="shared" si="1"/>
        <v>-6.815600151457768E-3</v>
      </c>
    </row>
    <row r="48" spans="1:31" x14ac:dyDescent="0.25">
      <c r="O48" s="83">
        <v>1.03</v>
      </c>
      <c r="P48" s="83">
        <f t="shared" si="2"/>
        <v>53.714500000000001</v>
      </c>
      <c r="Q48" s="2"/>
      <c r="T48" s="87" t="s">
        <v>103</v>
      </c>
      <c r="U48" s="88">
        <v>1.8024100000000001</v>
      </c>
      <c r="W48" s="99">
        <v>42717</v>
      </c>
      <c r="X48" s="103">
        <v>53.49</v>
      </c>
      <c r="Y48" s="103">
        <v>53.83</v>
      </c>
      <c r="Z48" s="103">
        <v>52.83</v>
      </c>
      <c r="AA48" s="103">
        <v>53.29</v>
      </c>
      <c r="AB48" s="101">
        <v>2826400</v>
      </c>
      <c r="AC48" s="100">
        <v>52.82</v>
      </c>
      <c r="AD48" s="2">
        <f t="shared" si="0"/>
        <v>1</v>
      </c>
      <c r="AE48" s="138">
        <f t="shared" si="1"/>
        <v>-5.8347449651797723E-3</v>
      </c>
    </row>
    <row r="49" spans="15:31" x14ac:dyDescent="0.25">
      <c r="O49" s="83">
        <v>1.02</v>
      </c>
      <c r="P49" s="83">
        <f t="shared" si="2"/>
        <v>53.192999999999998</v>
      </c>
      <c r="Q49" s="2"/>
      <c r="T49" s="87" t="s">
        <v>104</v>
      </c>
      <c r="U49" s="89" t="s">
        <v>466</v>
      </c>
      <c r="W49" s="99">
        <v>42716</v>
      </c>
      <c r="X49" s="103">
        <v>53.9</v>
      </c>
      <c r="Y49" s="103">
        <v>54.34</v>
      </c>
      <c r="Z49" s="103">
        <v>53.55</v>
      </c>
      <c r="AA49" s="103">
        <v>53.6</v>
      </c>
      <c r="AB49" s="101">
        <v>2611800</v>
      </c>
      <c r="AC49" s="100">
        <v>53.13</v>
      </c>
      <c r="AD49" s="2">
        <f t="shared" si="0"/>
        <v>0.79000000000000625</v>
      </c>
      <c r="AE49" s="138">
        <f t="shared" si="1"/>
        <v>-4.3103448275861878E-3</v>
      </c>
    </row>
    <row r="50" spans="15:31" x14ac:dyDescent="0.25">
      <c r="O50" s="83">
        <v>1.01</v>
      </c>
      <c r="P50" s="83">
        <f t="shared" si="2"/>
        <v>52.671500000000002</v>
      </c>
      <c r="Q50" s="2"/>
      <c r="T50" s="87"/>
      <c r="U50" s="88"/>
      <c r="W50" s="99">
        <v>42713</v>
      </c>
      <c r="X50" s="103">
        <v>53.54</v>
      </c>
      <c r="Y50" s="103">
        <v>54.12</v>
      </c>
      <c r="Z50" s="103">
        <v>53.39</v>
      </c>
      <c r="AA50" s="103">
        <v>53.83</v>
      </c>
      <c r="AB50" s="101">
        <v>2826600</v>
      </c>
      <c r="AC50" s="100">
        <v>53.36</v>
      </c>
      <c r="AD50" s="2">
        <f t="shared" si="0"/>
        <v>0.72999999999999687</v>
      </c>
      <c r="AE50" s="138">
        <f t="shared" si="1"/>
        <v>3.1960894905058712E-3</v>
      </c>
    </row>
    <row r="51" spans="15:31" x14ac:dyDescent="0.25">
      <c r="O51" s="83">
        <v>1</v>
      </c>
      <c r="P51" s="83">
        <f t="shared" si="2"/>
        <v>52.15</v>
      </c>
      <c r="Q51" s="2"/>
      <c r="T51" s="87" t="s">
        <v>105</v>
      </c>
      <c r="U51" s="88" t="s">
        <v>609</v>
      </c>
      <c r="W51" s="99">
        <v>42712</v>
      </c>
      <c r="X51" s="103">
        <v>53.45</v>
      </c>
      <c r="Y51" s="103">
        <v>54.07</v>
      </c>
      <c r="Z51" s="103">
        <v>53.11</v>
      </c>
      <c r="AA51" s="103">
        <v>53.66</v>
      </c>
      <c r="AB51" s="101">
        <v>2482600</v>
      </c>
      <c r="AC51" s="100">
        <v>53.19</v>
      </c>
      <c r="AD51" s="2">
        <f t="shared" si="0"/>
        <v>0.96000000000000085</v>
      </c>
      <c r="AE51" s="138">
        <f t="shared" si="1"/>
        <v>6.8143100511073307E-3</v>
      </c>
    </row>
    <row r="52" spans="15:31" x14ac:dyDescent="0.25">
      <c r="O52" s="83">
        <v>0.99</v>
      </c>
      <c r="P52" s="83">
        <f t="shared" si="2"/>
        <v>51.628499999999995</v>
      </c>
      <c r="Q52" s="2"/>
      <c r="T52" s="87" t="s">
        <v>106</v>
      </c>
      <c r="U52" s="88" t="s">
        <v>610</v>
      </c>
      <c r="W52" s="99">
        <v>42711</v>
      </c>
      <c r="X52" s="103">
        <v>51.87</v>
      </c>
      <c r="Y52" s="103">
        <v>53.34</v>
      </c>
      <c r="Z52" s="103">
        <v>51.87</v>
      </c>
      <c r="AA52" s="103">
        <v>53.3</v>
      </c>
      <c r="AB52" s="101">
        <v>3504700</v>
      </c>
      <c r="AC52" s="100">
        <v>52.83</v>
      </c>
      <c r="AD52" s="2">
        <f t="shared" si="0"/>
        <v>1.470000000000006</v>
      </c>
      <c r="AE52" s="138">
        <f t="shared" si="1"/>
        <v>2.9423226812159031E-2</v>
      </c>
    </row>
    <row r="53" spans="15:31" x14ac:dyDescent="0.25">
      <c r="O53" s="83">
        <v>0.98</v>
      </c>
      <c r="P53" s="83">
        <f t="shared" si="2"/>
        <v>51.106999999999999</v>
      </c>
      <c r="Q53" s="2"/>
      <c r="T53" s="87" t="s">
        <v>107</v>
      </c>
      <c r="U53" s="90">
        <v>3944413</v>
      </c>
      <c r="W53" s="99">
        <v>42710</v>
      </c>
      <c r="X53" s="103">
        <v>51.25</v>
      </c>
      <c r="Y53" s="103">
        <v>51.8</v>
      </c>
      <c r="Z53" s="103">
        <v>51</v>
      </c>
      <c r="AA53" s="103">
        <v>51.77</v>
      </c>
      <c r="AB53" s="101">
        <v>2463300</v>
      </c>
      <c r="AC53" s="100">
        <v>51.32</v>
      </c>
      <c r="AD53" s="2">
        <f t="shared" si="0"/>
        <v>0.79999999999999716</v>
      </c>
      <c r="AE53" s="138">
        <f t="shared" si="1"/>
        <v>7.0643642072212298E-3</v>
      </c>
    </row>
    <row r="54" spans="15:31" x14ac:dyDescent="0.25">
      <c r="O54" s="83">
        <v>0.97</v>
      </c>
      <c r="P54" s="83">
        <f t="shared" si="2"/>
        <v>50.585499999999996</v>
      </c>
      <c r="T54" s="87" t="s">
        <v>110</v>
      </c>
      <c r="U54" s="90">
        <v>2990830</v>
      </c>
      <c r="W54" s="99">
        <v>42709</v>
      </c>
      <c r="X54" s="103">
        <v>50.96</v>
      </c>
      <c r="Y54" s="103">
        <v>51.46</v>
      </c>
      <c r="Z54" s="103">
        <v>50.75</v>
      </c>
      <c r="AA54" s="103">
        <v>51.41</v>
      </c>
      <c r="AB54" s="101">
        <v>3838300</v>
      </c>
      <c r="AC54" s="100">
        <v>50.96</v>
      </c>
      <c r="AD54" s="2">
        <f t="shared" si="0"/>
        <v>0.71000000000000085</v>
      </c>
      <c r="AE54" s="138">
        <f t="shared" si="1"/>
        <v>1.8792483006797145E-2</v>
      </c>
    </row>
    <row r="55" spans="15:31" x14ac:dyDescent="0.25">
      <c r="O55" s="83">
        <v>0.96</v>
      </c>
      <c r="P55" s="83">
        <f t="shared" si="2"/>
        <v>50.064</v>
      </c>
      <c r="T55" s="87" t="s">
        <v>108</v>
      </c>
      <c r="U55" s="88" t="s">
        <v>611</v>
      </c>
      <c r="W55" s="99">
        <v>42706</v>
      </c>
      <c r="X55" s="103">
        <v>49.74</v>
      </c>
      <c r="Y55" s="103">
        <v>50.47</v>
      </c>
      <c r="Z55" s="103">
        <v>49.37</v>
      </c>
      <c r="AA55" s="103">
        <v>50.46</v>
      </c>
      <c r="AB55" s="101">
        <v>3453200</v>
      </c>
      <c r="AC55" s="100">
        <v>50.02</v>
      </c>
      <c r="AD55" s="2">
        <f t="shared" si="0"/>
        <v>1.1000000000000014</v>
      </c>
      <c r="AE55" s="138">
        <f t="shared" si="1"/>
        <v>1.4810306350172553E-2</v>
      </c>
    </row>
    <row r="56" spans="15:31" x14ac:dyDescent="0.25">
      <c r="O56" s="83">
        <v>0.95</v>
      </c>
      <c r="P56" s="83">
        <f t="shared" si="2"/>
        <v>49.542499999999997</v>
      </c>
      <c r="T56" s="87" t="s">
        <v>111</v>
      </c>
      <c r="U56" s="88">
        <v>23.94</v>
      </c>
      <c r="W56" s="99">
        <v>42705</v>
      </c>
      <c r="X56" s="103">
        <v>48.94</v>
      </c>
      <c r="Y56" s="103">
        <v>49.75</v>
      </c>
      <c r="Z56" s="103">
        <v>48.9</v>
      </c>
      <c r="AA56" s="103">
        <v>49.73</v>
      </c>
      <c r="AB56" s="101">
        <v>3518600</v>
      </c>
      <c r="AC56" s="100">
        <v>49.29</v>
      </c>
      <c r="AD56" s="2">
        <f t="shared" si="0"/>
        <v>0.85000000000000142</v>
      </c>
      <c r="AE56" s="138">
        <f t="shared" si="1"/>
        <v>2.070822116380211E-2</v>
      </c>
    </row>
    <row r="57" spans="15:31" x14ac:dyDescent="0.25">
      <c r="O57" s="83">
        <v>0.94</v>
      </c>
      <c r="P57" s="83">
        <f t="shared" si="2"/>
        <v>49.020999999999994</v>
      </c>
      <c r="T57" s="87" t="s">
        <v>112</v>
      </c>
      <c r="U57" s="88">
        <v>2.1800000000000002</v>
      </c>
      <c r="W57" s="99">
        <v>42704</v>
      </c>
      <c r="X57" s="103">
        <v>48.96</v>
      </c>
      <c r="Y57" s="103">
        <v>48.96</v>
      </c>
      <c r="Z57" s="103">
        <v>48.49</v>
      </c>
      <c r="AA57" s="103">
        <v>48.72</v>
      </c>
      <c r="AB57" s="101">
        <v>2552300</v>
      </c>
      <c r="AC57" s="100">
        <v>48.29</v>
      </c>
      <c r="AD57" s="2">
        <f t="shared" si="0"/>
        <v>0.46999999999999886</v>
      </c>
      <c r="AE57" s="138">
        <f t="shared" si="1"/>
        <v>-2.4788266887005861E-3</v>
      </c>
    </row>
    <row r="58" spans="15:31" x14ac:dyDescent="0.25">
      <c r="O58" s="83">
        <v>0.93</v>
      </c>
      <c r="P58" s="83">
        <f t="shared" si="2"/>
        <v>48.499500000000005</v>
      </c>
      <c r="T58" s="87" t="s">
        <v>109</v>
      </c>
      <c r="U58" s="88" t="s">
        <v>612</v>
      </c>
      <c r="W58" s="99">
        <v>42703</v>
      </c>
      <c r="X58" s="103">
        <v>48.73</v>
      </c>
      <c r="Y58" s="103">
        <v>49.1</v>
      </c>
      <c r="Z58" s="103">
        <v>48.63</v>
      </c>
      <c r="AA58" s="103">
        <v>48.84</v>
      </c>
      <c r="AB58" s="101">
        <v>2110800</v>
      </c>
      <c r="AC58" s="100">
        <v>48.41</v>
      </c>
      <c r="AD58" s="2">
        <f t="shared" si="0"/>
        <v>0.46999999999999886</v>
      </c>
      <c r="AE58" s="138">
        <f t="shared" si="1"/>
        <v>3.1081641110650704E-3</v>
      </c>
    </row>
    <row r="59" spans="15:31" x14ac:dyDescent="0.25">
      <c r="O59" s="83">
        <v>0.92</v>
      </c>
      <c r="P59" s="83">
        <f t="shared" si="2"/>
        <v>47.978000000000002</v>
      </c>
      <c r="W59" s="99">
        <v>42702</v>
      </c>
      <c r="X59" s="103">
        <v>48.66</v>
      </c>
      <c r="Y59" s="103">
        <v>48.94</v>
      </c>
      <c r="Z59" s="103">
        <v>48.51</v>
      </c>
      <c r="AA59" s="103">
        <v>48.69</v>
      </c>
      <c r="AB59" s="101">
        <v>1887800</v>
      </c>
      <c r="AC59" s="100">
        <v>48.26</v>
      </c>
      <c r="AD59" s="2">
        <f t="shared" si="0"/>
        <v>0.42999999999999972</v>
      </c>
      <c r="AE59" s="138">
        <f t="shared" si="1"/>
        <v>-3.30441966129702E-3</v>
      </c>
    </row>
    <row r="60" spans="15:31" x14ac:dyDescent="0.25">
      <c r="O60" s="83">
        <v>0.91</v>
      </c>
      <c r="P60" s="83">
        <f t="shared" si="2"/>
        <v>47.456499999999998</v>
      </c>
      <c r="W60" s="99">
        <v>42699</v>
      </c>
      <c r="X60" s="103">
        <v>48.8</v>
      </c>
      <c r="Y60" s="103">
        <v>48.89</v>
      </c>
      <c r="Z60" s="103">
        <v>48.55</v>
      </c>
      <c r="AA60" s="103">
        <v>48.85</v>
      </c>
      <c r="AB60" s="101">
        <v>814400</v>
      </c>
      <c r="AC60" s="100">
        <v>48.42</v>
      </c>
      <c r="AD60" s="2">
        <f t="shared" si="0"/>
        <v>0.34000000000000341</v>
      </c>
      <c r="AE60" s="138">
        <f t="shared" si="1"/>
        <v>2.692068751294352E-3</v>
      </c>
    </row>
    <row r="61" spans="15:31" x14ac:dyDescent="0.25">
      <c r="O61" s="83">
        <v>0.9</v>
      </c>
      <c r="P61" s="83">
        <f t="shared" si="2"/>
        <v>46.935000000000002</v>
      </c>
      <c r="W61" s="99">
        <v>42697</v>
      </c>
      <c r="X61" s="103">
        <v>48.59</v>
      </c>
      <c r="Y61" s="103">
        <v>48.96</v>
      </c>
      <c r="Z61" s="103">
        <v>48.54</v>
      </c>
      <c r="AA61" s="103">
        <v>48.72</v>
      </c>
      <c r="AB61" s="101">
        <v>1635600</v>
      </c>
      <c r="AC61" s="100">
        <v>48.29</v>
      </c>
      <c r="AD61" s="2">
        <f t="shared" si="0"/>
        <v>0.42000000000000171</v>
      </c>
      <c r="AE61" s="138">
        <f t="shared" si="1"/>
        <v>2.9075804776739211E-3</v>
      </c>
    </row>
    <row r="62" spans="15:31" x14ac:dyDescent="0.25">
      <c r="W62" s="99">
        <v>42696</v>
      </c>
      <c r="X62" s="103">
        <v>48.54</v>
      </c>
      <c r="Y62" s="103">
        <v>48.84</v>
      </c>
      <c r="Z62" s="103">
        <v>48.33</v>
      </c>
      <c r="AA62" s="103">
        <v>48.58</v>
      </c>
      <c r="AB62" s="101">
        <v>2661000</v>
      </c>
      <c r="AC62" s="100">
        <v>48.15</v>
      </c>
      <c r="AD62" s="2">
        <f t="shared" si="0"/>
        <v>0.51000000000000512</v>
      </c>
      <c r="AE62" s="138">
        <f t="shared" si="1"/>
        <v>5.429108373355529E-3</v>
      </c>
    </row>
    <row r="63" spans="15:31" x14ac:dyDescent="0.25">
      <c r="W63" s="99">
        <v>42695</v>
      </c>
      <c r="X63" s="103">
        <v>47.98</v>
      </c>
      <c r="Y63" s="103">
        <v>48.42</v>
      </c>
      <c r="Z63" s="103">
        <v>47.85</v>
      </c>
      <c r="AA63" s="103">
        <v>48.31</v>
      </c>
      <c r="AB63" s="101">
        <v>2503900</v>
      </c>
      <c r="AC63" s="100">
        <v>47.89</v>
      </c>
      <c r="AD63" s="2">
        <f t="shared" si="0"/>
        <v>0.57000000000000028</v>
      </c>
      <c r="AE63" s="138">
        <f t="shared" si="1"/>
        <v>-2.9148448886112677E-3</v>
      </c>
    </row>
    <row r="64" spans="15:31" x14ac:dyDescent="0.25">
      <c r="W64" s="99">
        <v>42692</v>
      </c>
      <c r="X64" s="103">
        <v>48.28</v>
      </c>
      <c r="Y64" s="103">
        <v>48.52</v>
      </c>
      <c r="Z64" s="103">
        <v>48.02</v>
      </c>
      <c r="AA64" s="103">
        <v>48.45</v>
      </c>
      <c r="AB64" s="101">
        <v>2305200</v>
      </c>
      <c r="AC64" s="100">
        <v>48.03</v>
      </c>
      <c r="AD64" s="2">
        <f t="shared" si="0"/>
        <v>0.5</v>
      </c>
      <c r="AE64" s="138">
        <f t="shared" si="1"/>
        <v>2.7139874739039449E-3</v>
      </c>
    </row>
    <row r="65" spans="23:31" x14ac:dyDescent="0.25">
      <c r="W65" s="99">
        <v>42691</v>
      </c>
      <c r="X65" s="103">
        <v>48.04</v>
      </c>
      <c r="Y65" s="103">
        <v>49.07</v>
      </c>
      <c r="Z65" s="103">
        <v>47.72</v>
      </c>
      <c r="AA65" s="103">
        <v>48.32</v>
      </c>
      <c r="AB65" s="101">
        <v>3450600</v>
      </c>
      <c r="AC65" s="100">
        <v>47.9</v>
      </c>
      <c r="AD65" s="2">
        <f t="shared" si="0"/>
        <v>1.3500000000000014</v>
      </c>
      <c r="AE65" s="138">
        <f t="shared" si="1"/>
        <v>7.9966329966330019E-3</v>
      </c>
    </row>
    <row r="66" spans="23:31" x14ac:dyDescent="0.25">
      <c r="W66" s="99">
        <v>42690</v>
      </c>
      <c r="X66" s="103">
        <v>48.1</v>
      </c>
      <c r="Y66" s="103">
        <v>49.08</v>
      </c>
      <c r="Z66" s="103">
        <v>47.81</v>
      </c>
      <c r="AA66" s="103">
        <v>47.94</v>
      </c>
      <c r="AB66" s="101">
        <v>4937100</v>
      </c>
      <c r="AC66" s="100">
        <v>47.52</v>
      </c>
      <c r="AD66" s="2">
        <f t="shared" si="0"/>
        <v>1.269999999999996</v>
      </c>
      <c r="AE66" s="138">
        <f t="shared" si="1"/>
        <v>4.0143672089585358E-3</v>
      </c>
    </row>
    <row r="67" spans="23:31" x14ac:dyDescent="0.25">
      <c r="W67" s="99">
        <v>42689</v>
      </c>
      <c r="X67" s="103">
        <v>47.2</v>
      </c>
      <c r="Y67" s="103">
        <v>47.8</v>
      </c>
      <c r="Z67" s="103">
        <v>46.52</v>
      </c>
      <c r="AA67" s="103">
        <v>47.75</v>
      </c>
      <c r="AB67" s="101">
        <v>3877000</v>
      </c>
      <c r="AC67" s="100">
        <v>47.33</v>
      </c>
      <c r="AD67" s="2">
        <f>Y67-Z67</f>
        <v>1.279999999999994</v>
      </c>
      <c r="AE67" s="138" t="e">
        <f>AC67/#REF!-1</f>
        <v>#REF!</v>
      </c>
    </row>
    <row r="68" spans="23:31" x14ac:dyDescent="0.25">
      <c r="W68" s="99">
        <v>42688</v>
      </c>
      <c r="X68" s="103">
        <v>45.95</v>
      </c>
      <c r="Y68" s="103">
        <v>47.28</v>
      </c>
      <c r="Z68" s="103">
        <v>45.94</v>
      </c>
      <c r="AA68" s="103">
        <v>47.21</v>
      </c>
      <c r="AB68" s="101">
        <v>3604700</v>
      </c>
      <c r="AC68" s="100">
        <v>46.8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7" priority="11">
      <formula>F27&gt;0</formula>
    </cfRule>
    <cfRule type="expression" dxfId="546" priority="12">
      <formula>F27&lt;0</formula>
    </cfRule>
  </conditionalFormatting>
  <conditionalFormatting sqref="H27:H29">
    <cfRule type="expression" dxfId="545" priority="9">
      <formula>H27&gt;0</formula>
    </cfRule>
    <cfRule type="expression" dxfId="544" priority="10">
      <formula>H27&lt;0</formula>
    </cfRule>
  </conditionalFormatting>
  <conditionalFormatting sqref="F23:F26">
    <cfRule type="expression" dxfId="543" priority="7">
      <formula>F23&gt;0</formula>
    </cfRule>
    <cfRule type="expression" dxfId="542" priority="8">
      <formula>F23&lt;0</formula>
    </cfRule>
  </conditionalFormatting>
  <conditionalFormatting sqref="H23:H26">
    <cfRule type="expression" dxfId="541" priority="5">
      <formula>H23&gt;0</formula>
    </cfRule>
    <cfRule type="expression" dxfId="540" priority="6">
      <formula>H23&lt;0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42783</v>
      </c>
      <c r="X2" s="103">
        <v>36.32</v>
      </c>
      <c r="Y2" s="103">
        <v>36.479999999999997</v>
      </c>
      <c r="Z2" s="103">
        <v>36.1</v>
      </c>
      <c r="AA2" s="103">
        <v>36.479999999999997</v>
      </c>
      <c r="AB2" s="101">
        <v>18712800</v>
      </c>
      <c r="AC2" s="100">
        <v>36.479999999999997</v>
      </c>
      <c r="AD2" s="2">
        <f>Y2-Z2</f>
        <v>0.37999999999999545</v>
      </c>
      <c r="AE2" s="138">
        <f>AC2/AC3-1</f>
        <v>1.9225487503433669E-3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36.479999999999997</v>
      </c>
      <c r="S3" s="115"/>
      <c r="T3" s="17"/>
      <c r="U3" s="17"/>
      <c r="V3" s="17"/>
      <c r="W3" s="99">
        <v>42782</v>
      </c>
      <c r="X3" s="103">
        <v>36.18</v>
      </c>
      <c r="Y3" s="103">
        <v>36.56</v>
      </c>
      <c r="Z3" s="103">
        <v>36.1</v>
      </c>
      <c r="AA3" s="103">
        <v>36.409999999999997</v>
      </c>
      <c r="AB3" s="101">
        <v>21181700</v>
      </c>
      <c r="AC3" s="100">
        <v>36.409999999999997</v>
      </c>
      <c r="AD3" s="2">
        <f t="shared" ref="AD3:AD66" si="0">Y3-Z3</f>
        <v>0.46000000000000085</v>
      </c>
      <c r="AE3" s="138">
        <f t="shared" ref="AE3:AE66" si="1">AC3/AC4-1</f>
        <v>9.986130374479929E-3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36.479999999999997</v>
      </c>
      <c r="R4" s="523">
        <v>1.9E-3</v>
      </c>
      <c r="W4" s="99">
        <v>42781</v>
      </c>
      <c r="X4" s="103">
        <v>35.979999999999997</v>
      </c>
      <c r="Y4" s="103">
        <v>36.06</v>
      </c>
      <c r="Z4" s="103">
        <v>35.67</v>
      </c>
      <c r="AA4" s="103">
        <v>36.049999999999997</v>
      </c>
      <c r="AB4" s="101">
        <v>18364200</v>
      </c>
      <c r="AC4" s="100">
        <v>36.049999999999997</v>
      </c>
      <c r="AD4" s="2">
        <f t="shared" si="0"/>
        <v>0.39000000000000057</v>
      </c>
      <c r="AE4" s="138">
        <f t="shared" si="1"/>
        <v>3.3398274422486995E-3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42780</v>
      </c>
      <c r="X5" s="103">
        <v>35.840000000000003</v>
      </c>
      <c r="Y5" s="103">
        <v>35.96</v>
      </c>
      <c r="Z5" s="103">
        <v>35.53</v>
      </c>
      <c r="AA5" s="103">
        <v>35.93</v>
      </c>
      <c r="AB5" s="101">
        <v>25725100</v>
      </c>
      <c r="AC5" s="100">
        <v>35.93</v>
      </c>
      <c r="AD5" s="2">
        <f t="shared" si="0"/>
        <v>0.42999999999999972</v>
      </c>
      <c r="AE5" s="138">
        <f t="shared" si="1"/>
        <v>3.6312849162012384E-3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42779</v>
      </c>
      <c r="X6" s="103">
        <v>35.57</v>
      </c>
      <c r="Y6" s="103">
        <v>35.85</v>
      </c>
      <c r="Z6" s="103">
        <v>35.340000000000003</v>
      </c>
      <c r="AA6" s="103">
        <v>35.799999999999997</v>
      </c>
      <c r="AB6" s="101">
        <v>28180600</v>
      </c>
      <c r="AC6" s="100">
        <v>35.799999999999997</v>
      </c>
      <c r="AD6" s="2">
        <f t="shared" si="0"/>
        <v>0.50999999999999801</v>
      </c>
      <c r="AE6" s="138">
        <f t="shared" si="1"/>
        <v>1.3016411997736066E-2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42776</v>
      </c>
      <c r="X7" s="103">
        <v>35.26</v>
      </c>
      <c r="Y7" s="103">
        <v>35.43</v>
      </c>
      <c r="Z7" s="103">
        <v>34.840000000000003</v>
      </c>
      <c r="AA7" s="103">
        <v>35.340000000000003</v>
      </c>
      <c r="AB7" s="101">
        <v>44106500</v>
      </c>
      <c r="AC7" s="100">
        <v>35.340000000000003</v>
      </c>
      <c r="AD7" s="2">
        <f t="shared" si="0"/>
        <v>0.58999999999999631</v>
      </c>
      <c r="AE7" s="138">
        <f t="shared" si="1"/>
        <v>-3.3840947546530664E-3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183</v>
      </c>
      <c r="P8" s="34"/>
      <c r="Q8" s="2">
        <f>K18+M18-F18+Q2*Q4</f>
        <v>0</v>
      </c>
      <c r="S8" s="121"/>
      <c r="W8" s="99">
        <v>42775</v>
      </c>
      <c r="X8" s="103">
        <v>36.5</v>
      </c>
      <c r="Y8" s="103">
        <v>36.5</v>
      </c>
      <c r="Z8" s="103">
        <v>35.4</v>
      </c>
      <c r="AA8" s="103">
        <v>35.46</v>
      </c>
      <c r="AB8" s="101">
        <v>47802700</v>
      </c>
      <c r="AC8" s="100">
        <v>35.46</v>
      </c>
      <c r="AD8" s="2">
        <f t="shared" si="0"/>
        <v>1.1000000000000014</v>
      </c>
      <c r="AE8" s="138">
        <f t="shared" si="1"/>
        <v>-2.5288620120945571E-2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213</v>
      </c>
      <c r="Q9" s="138">
        <f>IF(Q2=0, 0, Q8/Q6)</f>
        <v>0</v>
      </c>
      <c r="W9" s="99">
        <v>42774</v>
      </c>
      <c r="X9" s="103">
        <v>36.340000000000003</v>
      </c>
      <c r="Y9" s="103">
        <v>36.65</v>
      </c>
      <c r="Z9" s="103">
        <v>36.14</v>
      </c>
      <c r="AA9" s="103">
        <v>36.380000000000003</v>
      </c>
      <c r="AB9" s="101">
        <v>20807400</v>
      </c>
      <c r="AC9" s="100">
        <v>36.380000000000003</v>
      </c>
      <c r="AD9" s="2">
        <f t="shared" si="0"/>
        <v>0.50999999999999801</v>
      </c>
      <c r="AE9" s="138">
        <f t="shared" si="1"/>
        <v>8.2530949105907858E-4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212</v>
      </c>
      <c r="P10" s="34"/>
      <c r="Q10" s="2">
        <f>M33</f>
        <v>1407.5400000000009</v>
      </c>
      <c r="W10" s="99">
        <v>42773</v>
      </c>
      <c r="X10" s="103">
        <v>36.450000000000003</v>
      </c>
      <c r="Y10" s="103">
        <v>36.520000000000003</v>
      </c>
      <c r="Z10" s="103">
        <v>36.24</v>
      </c>
      <c r="AA10" s="103">
        <v>36.35</v>
      </c>
      <c r="AB10" s="101">
        <v>18581900</v>
      </c>
      <c r="AC10" s="100">
        <v>36.35</v>
      </c>
      <c r="AD10" s="2">
        <f t="shared" si="0"/>
        <v>0.28000000000000114</v>
      </c>
      <c r="AE10" s="138">
        <f t="shared" si="1"/>
        <v>2.2056796250344846E-3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2.8500000000000001E-2</v>
      </c>
      <c r="W11" s="99">
        <v>42772</v>
      </c>
      <c r="X11" s="103">
        <v>36.51</v>
      </c>
      <c r="Y11" s="103">
        <v>36.51</v>
      </c>
      <c r="Z11" s="103">
        <v>36.15</v>
      </c>
      <c r="AA11" s="103">
        <v>36.270000000000003</v>
      </c>
      <c r="AB11" s="101">
        <v>21427000</v>
      </c>
      <c r="AC11" s="100">
        <v>36.270000000000003</v>
      </c>
      <c r="AD11" s="2">
        <f t="shared" si="0"/>
        <v>0.35999999999999943</v>
      </c>
      <c r="AE11" s="138">
        <f t="shared" si="1"/>
        <v>-6.8455640744797819E-3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42769</v>
      </c>
      <c r="X12" s="103">
        <v>36.69</v>
      </c>
      <c r="Y12" s="103">
        <v>36.82</v>
      </c>
      <c r="Z12" s="103">
        <v>36.450000000000003</v>
      </c>
      <c r="AA12" s="103">
        <v>36.520000000000003</v>
      </c>
      <c r="AB12" s="101">
        <v>21038100</v>
      </c>
      <c r="AC12" s="100">
        <v>36.520000000000003</v>
      </c>
      <c r="AD12" s="2">
        <f t="shared" si="0"/>
        <v>0.36999999999999744</v>
      </c>
      <c r="AE12" s="138" t="e">
        <f t="shared" si="1"/>
        <v>#DIV/0!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42769</v>
      </c>
      <c r="X13" s="103" t="s">
        <v>139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42768</v>
      </c>
      <c r="X14" s="103">
        <v>36.26</v>
      </c>
      <c r="Y14" s="103">
        <v>36.700000000000003</v>
      </c>
      <c r="Z14" s="103">
        <v>36.200000000000003</v>
      </c>
      <c r="AA14" s="103">
        <v>36.68</v>
      </c>
      <c r="AB14" s="101">
        <v>31916900</v>
      </c>
      <c r="AC14" s="100">
        <v>36.42</v>
      </c>
      <c r="AD14" s="2">
        <f t="shared" si="0"/>
        <v>0.5</v>
      </c>
      <c r="AE14" s="138">
        <f t="shared" si="1"/>
        <v>4.4125758411472926E-3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42767</v>
      </c>
      <c r="X15" s="103">
        <v>36.82</v>
      </c>
      <c r="Y15" s="103">
        <v>36.950000000000003</v>
      </c>
      <c r="Z15" s="103">
        <v>36.020000000000003</v>
      </c>
      <c r="AA15" s="103">
        <v>36.520000000000003</v>
      </c>
      <c r="AB15" s="101">
        <v>28380600</v>
      </c>
      <c r="AC15" s="100">
        <v>36.26</v>
      </c>
      <c r="AD15" s="2">
        <f t="shared" si="0"/>
        <v>0.92999999999999972</v>
      </c>
      <c r="AE15" s="138">
        <f t="shared" si="1"/>
        <v>-8.2056892778994417E-3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42766</v>
      </c>
      <c r="X16" s="103">
        <v>37.22</v>
      </c>
      <c r="Y16" s="103">
        <v>37.369999999999997</v>
      </c>
      <c r="Z16" s="103">
        <v>36.64</v>
      </c>
      <c r="AA16" s="103">
        <v>36.82</v>
      </c>
      <c r="AB16" s="101">
        <v>27059100</v>
      </c>
      <c r="AC16" s="100">
        <v>36.56</v>
      </c>
      <c r="AD16" s="2">
        <f t="shared" si="0"/>
        <v>0.72999999999999687</v>
      </c>
      <c r="AE16" s="138">
        <f t="shared" si="1"/>
        <v>-1.5881561238223374E-2</v>
      </c>
    </row>
    <row r="17" spans="1:31" x14ac:dyDescent="0.25">
      <c r="W17" s="99">
        <v>42765</v>
      </c>
      <c r="X17" s="103">
        <v>37.74</v>
      </c>
      <c r="Y17" s="103">
        <v>37.840000000000003</v>
      </c>
      <c r="Z17" s="103">
        <v>37.33</v>
      </c>
      <c r="AA17" s="103">
        <v>37.42</v>
      </c>
      <c r="AB17" s="101">
        <v>23954700</v>
      </c>
      <c r="AC17" s="100">
        <v>37.15</v>
      </c>
      <c r="AD17" s="2">
        <f t="shared" si="0"/>
        <v>0.51000000000000512</v>
      </c>
      <c r="AE17" s="138">
        <f t="shared" si="1"/>
        <v>-1.4850172368072179E-2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42762</v>
      </c>
      <c r="X18" s="103">
        <v>38</v>
      </c>
      <c r="Y18" s="103">
        <v>38.450000000000003</v>
      </c>
      <c r="Z18" s="103">
        <v>37.81</v>
      </c>
      <c r="AA18" s="103">
        <v>37.979999999999997</v>
      </c>
      <c r="AB18" s="101">
        <v>44368600</v>
      </c>
      <c r="AC18" s="100">
        <v>37.71</v>
      </c>
      <c r="AD18" s="2">
        <f t="shared" si="0"/>
        <v>0.64000000000000057</v>
      </c>
      <c r="AE18" s="138">
        <f t="shared" si="1"/>
        <v>1.1263073209975882E-2</v>
      </c>
    </row>
    <row r="19" spans="1:31" x14ac:dyDescent="0.25">
      <c r="W19" s="99">
        <v>42761</v>
      </c>
      <c r="X19" s="103">
        <v>37.82</v>
      </c>
      <c r="Y19" s="103">
        <v>37.92</v>
      </c>
      <c r="Z19" s="103">
        <v>37.42</v>
      </c>
      <c r="AA19" s="103">
        <v>37.56</v>
      </c>
      <c r="AB19" s="101">
        <v>34144800</v>
      </c>
      <c r="AC19" s="100">
        <v>37.29</v>
      </c>
      <c r="AD19" s="2">
        <f t="shared" si="0"/>
        <v>0.5</v>
      </c>
      <c r="AE19" s="138">
        <f t="shared" si="1"/>
        <v>-6.3948840927259276E-3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42760</v>
      </c>
      <c r="X20" s="103">
        <v>37.869999999999997</v>
      </c>
      <c r="Y20" s="103">
        <v>38</v>
      </c>
      <c r="Z20" s="103">
        <v>37.520000000000003</v>
      </c>
      <c r="AA20" s="103">
        <v>37.799999999999997</v>
      </c>
      <c r="AB20" s="101">
        <v>32276400</v>
      </c>
      <c r="AC20" s="100">
        <v>37.53</v>
      </c>
      <c r="AD20" s="2">
        <f t="shared" si="0"/>
        <v>0.47999999999999687</v>
      </c>
      <c r="AE20" s="138">
        <f t="shared" si="1"/>
        <v>4.8192771084336616E-3</v>
      </c>
    </row>
    <row r="21" spans="1:31" x14ac:dyDescent="0.25">
      <c r="B21" s="193"/>
      <c r="C21" s="10"/>
      <c r="D21" s="40"/>
      <c r="E21" s="40"/>
      <c r="F21" s="40"/>
      <c r="G21" s="40"/>
      <c r="W21" s="99">
        <v>42759</v>
      </c>
      <c r="X21" s="103">
        <v>36.840000000000003</v>
      </c>
      <c r="Y21" s="103">
        <v>37.74</v>
      </c>
      <c r="Z21" s="103">
        <v>36.81</v>
      </c>
      <c r="AA21" s="103">
        <v>37.619999999999997</v>
      </c>
      <c r="AB21" s="101">
        <v>35140900</v>
      </c>
      <c r="AC21" s="100">
        <v>37.35</v>
      </c>
      <c r="AD21" s="2">
        <f t="shared" si="0"/>
        <v>0.92999999999999972</v>
      </c>
      <c r="AE21" s="138">
        <f t="shared" si="1"/>
        <v>2.3007395234182493E-2</v>
      </c>
    </row>
    <row r="22" spans="1:31" x14ac:dyDescent="0.25">
      <c r="B22" s="193"/>
      <c r="C22" s="10"/>
      <c r="D22" s="40"/>
      <c r="E22" s="40"/>
      <c r="F22" s="40"/>
      <c r="G22" s="40"/>
      <c r="W22" s="99">
        <v>42758</v>
      </c>
      <c r="X22" s="103">
        <v>37.07</v>
      </c>
      <c r="Y22" s="103">
        <v>37.21</v>
      </c>
      <c r="Z22" s="103">
        <v>36.549999999999997</v>
      </c>
      <c r="AA22" s="103">
        <v>36.770000000000003</v>
      </c>
      <c r="AB22" s="101">
        <v>27752600</v>
      </c>
      <c r="AC22" s="100">
        <v>36.51</v>
      </c>
      <c r="AD22" s="2">
        <f t="shared" si="0"/>
        <v>0.66000000000000369</v>
      </c>
      <c r="AE22" s="138">
        <f t="shared" si="1"/>
        <v>-4.6346782988004875E-3</v>
      </c>
    </row>
    <row r="23" spans="1:31" x14ac:dyDescent="0.25">
      <c r="B23" s="10"/>
      <c r="C23" s="10"/>
      <c r="D23" s="40"/>
      <c r="E23" s="40"/>
      <c r="F23" s="40"/>
      <c r="G23" s="40"/>
      <c r="W23" s="99">
        <v>42755</v>
      </c>
      <c r="X23" s="103">
        <v>36.76</v>
      </c>
      <c r="Y23" s="103">
        <v>37.03</v>
      </c>
      <c r="Z23" s="103">
        <v>36.58</v>
      </c>
      <c r="AA23" s="103">
        <v>36.94</v>
      </c>
      <c r="AB23" s="101">
        <v>23950900</v>
      </c>
      <c r="AC23" s="100">
        <v>36.68</v>
      </c>
      <c r="AD23" s="2">
        <f t="shared" si="0"/>
        <v>0.45000000000000284</v>
      </c>
      <c r="AE23" s="138">
        <f t="shared" si="1"/>
        <v>1.0190030294684682E-2</v>
      </c>
    </row>
    <row r="24" spans="1:31" x14ac:dyDescent="0.25">
      <c r="B24" s="10"/>
      <c r="C24" s="10"/>
      <c r="D24" s="40"/>
      <c r="E24" s="40"/>
      <c r="F24" s="40"/>
      <c r="G24" s="40"/>
      <c r="W24" s="99">
        <v>42754</v>
      </c>
      <c r="X24" s="103">
        <v>36.51</v>
      </c>
      <c r="Y24" s="103">
        <v>36.909999999999997</v>
      </c>
      <c r="Z24" s="103">
        <v>36.51</v>
      </c>
      <c r="AA24" s="103">
        <v>36.57</v>
      </c>
      <c r="AB24" s="101">
        <v>13654500</v>
      </c>
      <c r="AC24" s="100">
        <v>36.31</v>
      </c>
      <c r="AD24" s="2">
        <f t="shared" si="0"/>
        <v>0.39999999999999858</v>
      </c>
      <c r="AE24" s="138">
        <f t="shared" si="1"/>
        <v>-5.2054794520547398E-3</v>
      </c>
    </row>
    <row r="25" spans="1:31" x14ac:dyDescent="0.25">
      <c r="B25" s="10"/>
      <c r="C25" s="10"/>
      <c r="D25" s="40"/>
      <c r="E25" s="40"/>
      <c r="F25" s="40"/>
      <c r="G25" s="40"/>
      <c r="W25" s="99">
        <v>42753</v>
      </c>
      <c r="X25" s="103">
        <v>36.89</v>
      </c>
      <c r="Y25" s="103">
        <v>37.01</v>
      </c>
      <c r="Z25" s="103">
        <v>36.61</v>
      </c>
      <c r="AA25" s="103">
        <v>36.76</v>
      </c>
      <c r="AB25" s="101">
        <v>15382500</v>
      </c>
      <c r="AC25" s="100">
        <v>36.5</v>
      </c>
      <c r="AD25" s="2">
        <f t="shared" si="0"/>
        <v>0.39999999999999858</v>
      </c>
      <c r="AE25" s="138">
        <f t="shared" si="1"/>
        <v>-1.0946907498631253E-3</v>
      </c>
    </row>
    <row r="26" spans="1:31" x14ac:dyDescent="0.25">
      <c r="B26" s="10"/>
      <c r="C26" s="10"/>
      <c r="D26" s="40"/>
      <c r="E26" s="40"/>
      <c r="F26" s="40"/>
      <c r="G26" s="40"/>
      <c r="W26" s="99">
        <v>42752</v>
      </c>
      <c r="X26" s="103">
        <v>36.67</v>
      </c>
      <c r="Y26" s="103">
        <v>36.83</v>
      </c>
      <c r="Z26" s="103">
        <v>36.590000000000003</v>
      </c>
      <c r="AA26" s="103">
        <v>36.799999999999997</v>
      </c>
      <c r="AB26" s="101">
        <v>20195200</v>
      </c>
      <c r="AC26" s="100">
        <v>36.54</v>
      </c>
      <c r="AD26" s="2">
        <f t="shared" si="0"/>
        <v>0.23999999999999488</v>
      </c>
      <c r="AE26" s="138">
        <f t="shared" si="1"/>
        <v>2.7374760470832982E-4</v>
      </c>
    </row>
    <row r="27" spans="1:31" x14ac:dyDescent="0.25">
      <c r="B27" s="10"/>
      <c r="C27" s="10"/>
      <c r="D27" s="40"/>
      <c r="E27" s="40"/>
      <c r="F27" s="40"/>
      <c r="G27" s="40"/>
      <c r="W27" s="99">
        <v>42748</v>
      </c>
      <c r="X27" s="103">
        <v>36.71</v>
      </c>
      <c r="Y27" s="103">
        <v>36.86</v>
      </c>
      <c r="Z27" s="103">
        <v>36.619999999999997</v>
      </c>
      <c r="AA27" s="103">
        <v>36.79</v>
      </c>
      <c r="AB27" s="101">
        <v>15072200</v>
      </c>
      <c r="AC27" s="100">
        <v>36.53</v>
      </c>
      <c r="AD27" s="2">
        <f t="shared" si="0"/>
        <v>0.24000000000000199</v>
      </c>
      <c r="AE27" s="138">
        <f t="shared" si="1"/>
        <v>2.1947873799725848E-3</v>
      </c>
    </row>
    <row r="28" spans="1:31" x14ac:dyDescent="0.25">
      <c r="B28" s="10"/>
      <c r="C28" s="10"/>
      <c r="D28" s="40"/>
      <c r="E28" s="40"/>
      <c r="F28" s="40"/>
      <c r="G28" s="40"/>
      <c r="W28" s="99">
        <v>42747</v>
      </c>
      <c r="X28" s="103">
        <v>36.83</v>
      </c>
      <c r="Y28" s="103">
        <v>36.83</v>
      </c>
      <c r="Z28" s="103">
        <v>36.32</v>
      </c>
      <c r="AA28" s="103">
        <v>36.71</v>
      </c>
      <c r="AB28" s="101">
        <v>20391900</v>
      </c>
      <c r="AC28" s="100">
        <v>36.450000000000003</v>
      </c>
      <c r="AD28" s="2">
        <f t="shared" si="0"/>
        <v>0.50999999999999801</v>
      </c>
      <c r="AE28" s="138">
        <f t="shared" si="1"/>
        <v>-6.5412919051511809E-3</v>
      </c>
    </row>
    <row r="29" spans="1:31" x14ac:dyDescent="0.25">
      <c r="B29" s="10"/>
      <c r="C29" s="10"/>
      <c r="D29" s="40"/>
      <c r="E29" s="40"/>
      <c r="F29" s="40"/>
      <c r="G29" s="40"/>
      <c r="W29" s="99">
        <v>42746</v>
      </c>
      <c r="X29" s="103">
        <v>36.51</v>
      </c>
      <c r="Y29" s="103">
        <v>37</v>
      </c>
      <c r="Z29" s="103">
        <v>36.51</v>
      </c>
      <c r="AA29" s="103">
        <v>36.950000000000003</v>
      </c>
      <c r="AB29" s="101">
        <v>22398400</v>
      </c>
      <c r="AC29" s="100">
        <v>36.69</v>
      </c>
      <c r="AD29" s="2">
        <f t="shared" si="0"/>
        <v>0.49000000000000199</v>
      </c>
      <c r="AE29" s="138">
        <f t="shared" si="1"/>
        <v>1.1300992282249123E-2</v>
      </c>
    </row>
    <row r="30" spans="1:31" x14ac:dyDescent="0.25">
      <c r="B30" s="10"/>
      <c r="C30" s="10"/>
      <c r="D30" s="40"/>
      <c r="E30" s="40"/>
      <c r="F30" s="40"/>
      <c r="G30" s="40"/>
      <c r="W30" s="99">
        <v>42745</v>
      </c>
      <c r="X30" s="103">
        <v>36.549999999999997</v>
      </c>
      <c r="Y30" s="103">
        <v>36.93</v>
      </c>
      <c r="Z30" s="103">
        <v>36.53</v>
      </c>
      <c r="AA30" s="103">
        <v>36.54</v>
      </c>
      <c r="AB30" s="101">
        <v>15918800</v>
      </c>
      <c r="AC30" s="100">
        <v>36.28</v>
      </c>
      <c r="AD30" s="2">
        <f t="shared" si="0"/>
        <v>0.39999999999999858</v>
      </c>
      <c r="AE30" s="138">
        <f t="shared" si="1"/>
        <v>-1.9257221458046647E-3</v>
      </c>
    </row>
    <row r="31" spans="1:31" x14ac:dyDescent="0.25">
      <c r="W31" s="99">
        <v>42744</v>
      </c>
      <c r="X31" s="103">
        <v>36.479999999999997</v>
      </c>
      <c r="Y31" s="103">
        <v>36.89</v>
      </c>
      <c r="Z31" s="103">
        <v>36.479999999999997</v>
      </c>
      <c r="AA31" s="103">
        <v>36.61</v>
      </c>
      <c r="AB31" s="101">
        <v>19449400</v>
      </c>
      <c r="AC31" s="100">
        <v>36.35</v>
      </c>
      <c r="AD31" s="2">
        <f t="shared" si="0"/>
        <v>0.41000000000000369</v>
      </c>
      <c r="AE31" s="138">
        <f t="shared" si="1"/>
        <v>3.5891772501381869E-3</v>
      </c>
    </row>
    <row r="32" spans="1:31" x14ac:dyDescent="0.25">
      <c r="W32" s="99">
        <v>42741</v>
      </c>
      <c r="X32" s="103">
        <v>36.590000000000003</v>
      </c>
      <c r="Y32" s="103">
        <v>36.68</v>
      </c>
      <c r="Z32" s="103">
        <v>36.19</v>
      </c>
      <c r="AA32" s="103">
        <v>36.479999999999997</v>
      </c>
      <c r="AB32" s="101">
        <v>15114000</v>
      </c>
      <c r="AC32" s="100">
        <v>36.22</v>
      </c>
      <c r="AD32" s="2">
        <f t="shared" si="0"/>
        <v>0.49000000000000199</v>
      </c>
      <c r="AE32" s="138">
        <f t="shared" si="1"/>
        <v>3.6021058464947853E-3</v>
      </c>
    </row>
    <row r="33" spans="1:31" x14ac:dyDescent="0.25">
      <c r="L33" t="s">
        <v>212</v>
      </c>
      <c r="M33" s="2">
        <f>M56+K56-F56</f>
        <v>1407.5400000000009</v>
      </c>
      <c r="W33" s="99">
        <v>42740</v>
      </c>
      <c r="X33" s="103">
        <v>36.450000000000003</v>
      </c>
      <c r="Y33" s="103">
        <v>36.72</v>
      </c>
      <c r="Z33" s="103">
        <v>36.31</v>
      </c>
      <c r="AA33" s="103">
        <v>36.35</v>
      </c>
      <c r="AB33" s="101">
        <v>13986000</v>
      </c>
      <c r="AC33" s="100">
        <v>36.090000000000003</v>
      </c>
      <c r="AD33" s="2">
        <f t="shared" si="0"/>
        <v>0.40999999999999659</v>
      </c>
      <c r="AE33" s="138">
        <f t="shared" si="1"/>
        <v>-1.6597510373442814E-3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42739</v>
      </c>
      <c r="X34" s="103">
        <v>36.71</v>
      </c>
      <c r="Y34" s="103">
        <v>36.770000000000003</v>
      </c>
      <c r="Z34" s="103">
        <v>36.340000000000003</v>
      </c>
      <c r="AA34" s="103">
        <v>36.409999999999997</v>
      </c>
      <c r="AB34" s="101">
        <v>15915700</v>
      </c>
      <c r="AC34" s="100">
        <v>36.15</v>
      </c>
      <c r="AD34" s="2">
        <f t="shared" si="0"/>
        <v>0.42999999999999972</v>
      </c>
      <c r="AE34" s="138">
        <f t="shared" si="1"/>
        <v>-5.2283984589984733E-3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42738</v>
      </c>
      <c r="X35" s="103">
        <v>36.61</v>
      </c>
      <c r="Y35" s="103">
        <v>36.93</v>
      </c>
      <c r="Z35" s="103">
        <v>36.270000000000003</v>
      </c>
      <c r="AA35" s="103">
        <v>36.6</v>
      </c>
      <c r="AB35" s="101">
        <v>20196500</v>
      </c>
      <c r="AC35" s="100">
        <v>36.340000000000003</v>
      </c>
      <c r="AD35" s="2">
        <f t="shared" si="0"/>
        <v>0.65999999999999659</v>
      </c>
      <c r="AE35" s="138">
        <f t="shared" si="1"/>
        <v>9.1641210774786597E-3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42734</v>
      </c>
      <c r="X36" s="103">
        <v>36.79</v>
      </c>
      <c r="Y36" s="103">
        <v>36.799999999999997</v>
      </c>
      <c r="Z36" s="103">
        <v>36.200000000000003</v>
      </c>
      <c r="AA36" s="103">
        <v>36.270000000000003</v>
      </c>
      <c r="AB36" s="101">
        <v>17468000</v>
      </c>
      <c r="AC36" s="100">
        <v>36.01</v>
      </c>
      <c r="AD36" s="2">
        <f t="shared" si="0"/>
        <v>0.59999999999999432</v>
      </c>
      <c r="AE36" s="138">
        <f t="shared" si="1"/>
        <v>-1.0714285714285676E-2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42733</v>
      </c>
      <c r="X37" s="103">
        <v>36.51</v>
      </c>
      <c r="Y37" s="103">
        <v>36.72</v>
      </c>
      <c r="Z37" s="103">
        <v>36.43</v>
      </c>
      <c r="AA37" s="103">
        <v>36.659999999999997</v>
      </c>
      <c r="AB37" s="101">
        <v>8447300</v>
      </c>
      <c r="AC37" s="100">
        <v>36.4</v>
      </c>
      <c r="AD37" s="2">
        <f t="shared" si="0"/>
        <v>0.28999999999999915</v>
      </c>
      <c r="AE37" s="138">
        <f t="shared" si="1"/>
        <v>8.2485565026124696E-4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42732</v>
      </c>
      <c r="X38" s="103">
        <v>37.1</v>
      </c>
      <c r="Y38" s="103">
        <v>37.200000000000003</v>
      </c>
      <c r="Z38" s="103">
        <v>36.58</v>
      </c>
      <c r="AA38" s="103">
        <v>36.630000000000003</v>
      </c>
      <c r="AB38" s="101">
        <v>12868600</v>
      </c>
      <c r="AC38" s="100">
        <v>36.369999999999997</v>
      </c>
      <c r="AD38" s="2">
        <f t="shared" si="0"/>
        <v>0.62000000000000455</v>
      </c>
      <c r="AE38" s="138">
        <f t="shared" si="1"/>
        <v>-1.1953273566965628E-2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42731</v>
      </c>
      <c r="X39" s="103">
        <v>36.909999999999997</v>
      </c>
      <c r="Y39" s="103">
        <v>37.33</v>
      </c>
      <c r="Z39" s="103">
        <v>36.909999999999997</v>
      </c>
      <c r="AA39" s="103">
        <v>37.07</v>
      </c>
      <c r="AB39" s="101">
        <v>9033700</v>
      </c>
      <c r="AC39" s="100">
        <v>36.81</v>
      </c>
      <c r="AD39" s="2">
        <f t="shared" si="0"/>
        <v>0.42000000000000171</v>
      </c>
      <c r="AE39" s="138">
        <f t="shared" si="1"/>
        <v>2.7240533914465459E-3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4" t="s">
        <v>78</v>
      </c>
      <c r="P40" s="644"/>
      <c r="W40" s="99">
        <v>42727</v>
      </c>
      <c r="X40" s="103">
        <v>36.93</v>
      </c>
      <c r="Y40" s="103">
        <v>36.979999999999997</v>
      </c>
      <c r="Z40" s="103">
        <v>36.770000000000003</v>
      </c>
      <c r="AA40" s="103">
        <v>36.97</v>
      </c>
      <c r="AB40" s="101">
        <v>6287300</v>
      </c>
      <c r="AC40" s="100">
        <v>36.71</v>
      </c>
      <c r="AD40" s="2">
        <f t="shared" si="0"/>
        <v>0.20999999999999375</v>
      </c>
      <c r="AE40" s="138">
        <f t="shared" si="1"/>
        <v>1.0908099263702287E-3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40.128</v>
      </c>
      <c r="Q41" s="2"/>
      <c r="W41" s="99">
        <v>42726</v>
      </c>
      <c r="X41" s="103">
        <v>37.229999999999997</v>
      </c>
      <c r="Y41" s="103">
        <v>37.24</v>
      </c>
      <c r="Z41" s="103">
        <v>36.81</v>
      </c>
      <c r="AA41" s="103">
        <v>36.93</v>
      </c>
      <c r="AB41" s="101">
        <v>10793900</v>
      </c>
      <c r="AC41" s="100">
        <v>36.67</v>
      </c>
      <c r="AD41" s="2">
        <f t="shared" si="0"/>
        <v>0.42999999999999972</v>
      </c>
      <c r="AE41" s="138">
        <f t="shared" si="1"/>
        <v>-1.3616557734204005E-3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39.763199999999998</v>
      </c>
      <c r="Q42" s="2"/>
      <c r="T42" s="91" t="s">
        <v>113</v>
      </c>
      <c r="W42" s="99">
        <v>42725</v>
      </c>
      <c r="X42" s="103">
        <v>37.25</v>
      </c>
      <c r="Y42" s="103">
        <v>37.35</v>
      </c>
      <c r="Z42" s="103">
        <v>36.909999999999997</v>
      </c>
      <c r="AA42" s="103">
        <v>36.979999999999997</v>
      </c>
      <c r="AB42" s="101">
        <v>14323600</v>
      </c>
      <c r="AC42" s="100">
        <v>36.72</v>
      </c>
      <c r="AD42" s="2">
        <f t="shared" si="0"/>
        <v>0.44000000000000483</v>
      </c>
      <c r="AE42" s="138">
        <f t="shared" si="1"/>
        <v>-6.2246278755075934E-3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39.398400000000002</v>
      </c>
      <c r="Q43" s="2"/>
      <c r="T43" s="97" t="s">
        <v>98</v>
      </c>
      <c r="U43" s="98">
        <v>36.409999999999997</v>
      </c>
      <c r="V43" s="411"/>
      <c r="W43" s="99">
        <v>42724</v>
      </c>
      <c r="X43" s="103">
        <v>36.950000000000003</v>
      </c>
      <c r="Y43" s="103">
        <v>37.24</v>
      </c>
      <c r="Z43" s="103">
        <v>36.89</v>
      </c>
      <c r="AA43" s="103">
        <v>37.21</v>
      </c>
      <c r="AB43" s="101">
        <v>18551800</v>
      </c>
      <c r="AC43" s="100">
        <v>36.950000000000003</v>
      </c>
      <c r="AD43" s="2">
        <f t="shared" si="0"/>
        <v>0.35000000000000142</v>
      </c>
      <c r="AE43" s="138">
        <f t="shared" si="1"/>
        <v>8.7360087360086602E-3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39.0336</v>
      </c>
      <c r="Q44" s="2"/>
      <c r="T44" s="87" t="s">
        <v>99</v>
      </c>
      <c r="U44" s="88">
        <v>36.32</v>
      </c>
      <c r="V44" s="412"/>
      <c r="W44" s="99">
        <v>42723</v>
      </c>
      <c r="X44" s="103">
        <v>36.340000000000003</v>
      </c>
      <c r="Y44" s="103">
        <v>36.950000000000003</v>
      </c>
      <c r="Z44" s="103">
        <v>36.270000000000003</v>
      </c>
      <c r="AA44" s="103">
        <v>36.89</v>
      </c>
      <c r="AB44" s="101">
        <v>18744300</v>
      </c>
      <c r="AC44" s="100">
        <v>36.630000000000003</v>
      </c>
      <c r="AD44" s="2">
        <f t="shared" si="0"/>
        <v>0.67999999999999972</v>
      </c>
      <c r="AE44" s="138">
        <f t="shared" si="1"/>
        <v>1.6088765603328836E-2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38.668799999999997</v>
      </c>
      <c r="Q45" s="2"/>
      <c r="T45" s="87" t="s">
        <v>100</v>
      </c>
      <c r="U45" s="88" t="s">
        <v>613</v>
      </c>
      <c r="V45" s="412"/>
      <c r="W45" s="99">
        <v>42720</v>
      </c>
      <c r="X45" s="103">
        <v>36.72</v>
      </c>
      <c r="Y45" s="103">
        <v>36.869999999999997</v>
      </c>
      <c r="Z45" s="103">
        <v>36.090000000000003</v>
      </c>
      <c r="AA45" s="103">
        <v>36.31</v>
      </c>
      <c r="AB45" s="101">
        <v>38212800</v>
      </c>
      <c r="AC45" s="100">
        <v>36.049999999999997</v>
      </c>
      <c r="AD45" s="2">
        <f t="shared" si="0"/>
        <v>0.77999999999999403</v>
      </c>
      <c r="AE45" s="138">
        <f t="shared" si="1"/>
        <v>-1.3139885026006159E-2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38.303999999999995</v>
      </c>
      <c r="Q46" s="2"/>
      <c r="T46" s="87" t="s">
        <v>101</v>
      </c>
      <c r="U46" s="88" t="s">
        <v>614</v>
      </c>
      <c r="V46" s="412"/>
      <c r="W46" s="99">
        <v>42719</v>
      </c>
      <c r="X46" s="103">
        <v>36.74</v>
      </c>
      <c r="Y46" s="103">
        <v>37.159999999999997</v>
      </c>
      <c r="Z46" s="103">
        <v>36.53</v>
      </c>
      <c r="AA46" s="103">
        <v>36.79</v>
      </c>
      <c r="AB46" s="101">
        <v>23721500</v>
      </c>
      <c r="AC46" s="100">
        <v>36.53</v>
      </c>
      <c r="AD46" s="2">
        <f t="shared" si="0"/>
        <v>0.62999999999999545</v>
      </c>
      <c r="AE46" s="138">
        <f t="shared" si="1"/>
        <v>6.613392119041217E-3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37.9392</v>
      </c>
      <c r="Q47" s="2"/>
      <c r="T47" s="87" t="s">
        <v>102</v>
      </c>
      <c r="U47" s="88">
        <v>40.869999999999997</v>
      </c>
      <c r="V47" s="412"/>
      <c r="W47" s="99">
        <v>42718</v>
      </c>
      <c r="X47" s="103">
        <v>36.700000000000003</v>
      </c>
      <c r="Y47" s="103">
        <v>36.89</v>
      </c>
      <c r="Z47" s="103">
        <v>36.46</v>
      </c>
      <c r="AA47" s="103">
        <v>36.549999999999997</v>
      </c>
      <c r="AB47" s="101">
        <v>30819400</v>
      </c>
      <c r="AC47" s="100">
        <v>36.29</v>
      </c>
      <c r="AD47" s="2">
        <f t="shared" si="0"/>
        <v>0.42999999999999972</v>
      </c>
      <c r="AE47" s="138">
        <f t="shared" si="1"/>
        <v>-6.841817186644783E-3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37.574399999999997</v>
      </c>
      <c r="Q48" s="2"/>
      <c r="T48" s="87" t="s">
        <v>103</v>
      </c>
      <c r="U48" s="88">
        <v>1.12561</v>
      </c>
      <c r="V48" s="412"/>
      <c r="W48" s="99">
        <v>42717</v>
      </c>
      <c r="X48" s="103">
        <v>36.01</v>
      </c>
      <c r="Y48" s="103">
        <v>36.89</v>
      </c>
      <c r="Z48" s="103">
        <v>35.93</v>
      </c>
      <c r="AA48" s="103">
        <v>36.799999999999997</v>
      </c>
      <c r="AB48" s="101">
        <v>35773600</v>
      </c>
      <c r="AC48" s="100">
        <v>36.54</v>
      </c>
      <c r="AD48" s="2">
        <f t="shared" si="0"/>
        <v>0.96000000000000085</v>
      </c>
      <c r="AE48" s="138">
        <f t="shared" si="1"/>
        <v>2.2956326987682019E-2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37.209599999999995</v>
      </c>
      <c r="Q49" s="2"/>
      <c r="T49" s="87" t="s">
        <v>104</v>
      </c>
      <c r="U49" s="89" t="s">
        <v>512</v>
      </c>
      <c r="V49" s="413"/>
      <c r="W49" s="99">
        <v>42716</v>
      </c>
      <c r="X49" s="103">
        <v>35.78</v>
      </c>
      <c r="Y49" s="103">
        <v>36.090000000000003</v>
      </c>
      <c r="Z49" s="103">
        <v>35.67</v>
      </c>
      <c r="AA49" s="103">
        <v>35.97</v>
      </c>
      <c r="AB49" s="101">
        <v>21985800</v>
      </c>
      <c r="AC49" s="100">
        <v>35.72</v>
      </c>
      <c r="AD49" s="2">
        <f t="shared" si="0"/>
        <v>0.42000000000000171</v>
      </c>
      <c r="AE49" s="138">
        <f t="shared" si="1"/>
        <v>5.913827090960222E-3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36.844799999999999</v>
      </c>
      <c r="Q50" s="2"/>
      <c r="T50" s="87"/>
      <c r="U50" s="88"/>
      <c r="V50" s="412"/>
      <c r="W50" s="99">
        <v>42713</v>
      </c>
      <c r="X50" s="103">
        <v>35.75</v>
      </c>
      <c r="Y50" s="103">
        <v>35.9</v>
      </c>
      <c r="Z50" s="103">
        <v>35.590000000000003</v>
      </c>
      <c r="AA50" s="103">
        <v>35.76</v>
      </c>
      <c r="AB50" s="101">
        <v>16326900</v>
      </c>
      <c r="AC50" s="100">
        <v>35.51</v>
      </c>
      <c r="AD50" s="2">
        <f t="shared" si="0"/>
        <v>0.30999999999999517</v>
      </c>
      <c r="AE50" s="138">
        <f t="shared" si="1"/>
        <v>1.692524682651575E-3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36.479999999999997</v>
      </c>
      <c r="Q51" s="2"/>
      <c r="T51" s="87" t="s">
        <v>105</v>
      </c>
      <c r="U51" s="88" t="s">
        <v>615</v>
      </c>
      <c r="V51" s="412"/>
      <c r="W51" s="99">
        <v>42712</v>
      </c>
      <c r="X51" s="103">
        <v>35.479999999999997</v>
      </c>
      <c r="Y51" s="103">
        <v>36.03</v>
      </c>
      <c r="Z51" s="103">
        <v>35.22</v>
      </c>
      <c r="AA51" s="103">
        <v>35.700000000000003</v>
      </c>
      <c r="AB51" s="101">
        <v>19966500</v>
      </c>
      <c r="AC51" s="100">
        <v>35.450000000000003</v>
      </c>
      <c r="AD51" s="2">
        <f t="shared" si="0"/>
        <v>0.81000000000000227</v>
      </c>
      <c r="AE51" s="138">
        <f t="shared" si="1"/>
        <v>5.6737588652482351E-3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36.115199999999994</v>
      </c>
      <c r="Q52" s="2"/>
      <c r="T52" s="87" t="s">
        <v>106</v>
      </c>
      <c r="U52" s="88" t="s">
        <v>616</v>
      </c>
      <c r="V52" s="412"/>
      <c r="W52" s="99">
        <v>42711</v>
      </c>
      <c r="X52" s="103">
        <v>34.67</v>
      </c>
      <c r="Y52" s="103">
        <v>35.57</v>
      </c>
      <c r="Z52" s="103">
        <v>34.450000000000003</v>
      </c>
      <c r="AA52" s="103">
        <v>35.5</v>
      </c>
      <c r="AB52" s="101">
        <v>21710300</v>
      </c>
      <c r="AC52" s="100">
        <v>35.25</v>
      </c>
      <c r="AD52" s="2">
        <f t="shared" si="0"/>
        <v>1.1199999999999974</v>
      </c>
      <c r="AE52" s="138">
        <f t="shared" si="1"/>
        <v>2.2628372497824234E-2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35.750399999999999</v>
      </c>
      <c r="Q53" s="2"/>
      <c r="T53" s="87" t="s">
        <v>107</v>
      </c>
      <c r="U53" s="90">
        <v>18909888</v>
      </c>
      <c r="V53" s="414"/>
      <c r="W53" s="99">
        <v>42710</v>
      </c>
      <c r="X53" s="103">
        <v>34.39</v>
      </c>
      <c r="Y53" s="103">
        <v>34.75</v>
      </c>
      <c r="Z53" s="103">
        <v>34.299999999999997</v>
      </c>
      <c r="AA53" s="103">
        <v>34.72</v>
      </c>
      <c r="AB53" s="101">
        <v>15297700</v>
      </c>
      <c r="AC53" s="100">
        <v>34.47</v>
      </c>
      <c r="AD53" s="2">
        <f t="shared" si="0"/>
        <v>0.45000000000000284</v>
      </c>
      <c r="AE53" s="138">
        <f t="shared" si="1"/>
        <v>9.3704245973644795E-3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35.385599999999997</v>
      </c>
      <c r="T54" s="87" t="s">
        <v>110</v>
      </c>
      <c r="U54" s="90">
        <v>21684600</v>
      </c>
      <c r="V54" s="414"/>
      <c r="W54" s="99">
        <v>42709</v>
      </c>
      <c r="X54" s="103">
        <v>34.31</v>
      </c>
      <c r="Y54" s="103">
        <v>34.42</v>
      </c>
      <c r="Z54" s="103">
        <v>33.97</v>
      </c>
      <c r="AA54" s="103">
        <v>34.39</v>
      </c>
      <c r="AB54" s="101">
        <v>14462000</v>
      </c>
      <c r="AC54" s="100">
        <v>34.15</v>
      </c>
      <c r="AD54" s="2">
        <f t="shared" si="0"/>
        <v>0.45000000000000284</v>
      </c>
      <c r="AE54" s="138">
        <f t="shared" si="1"/>
        <v>6.7806603773583607E-3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35.020799999999994</v>
      </c>
      <c r="T55" s="87" t="s">
        <v>108</v>
      </c>
      <c r="U55" s="88" t="s">
        <v>617</v>
      </c>
      <c r="V55" s="412"/>
      <c r="W55" s="99">
        <v>42706</v>
      </c>
      <c r="X55" s="103">
        <v>33.72</v>
      </c>
      <c r="Y55" s="103">
        <v>34.26</v>
      </c>
      <c r="Z55" s="103">
        <v>33.6</v>
      </c>
      <c r="AA55" s="103">
        <v>34.159999999999997</v>
      </c>
      <c r="AB55" s="101">
        <v>21492500</v>
      </c>
      <c r="AC55" s="100">
        <v>33.92</v>
      </c>
      <c r="AD55" s="2">
        <f t="shared" si="0"/>
        <v>0.65999999999999659</v>
      </c>
      <c r="AE55" s="138">
        <f t="shared" si="1"/>
        <v>1.193317422434359E-2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34.655999999999999</v>
      </c>
      <c r="T56" s="87" t="s">
        <v>111</v>
      </c>
      <c r="U56" s="88">
        <v>17.21</v>
      </c>
      <c r="V56" s="412"/>
      <c r="W56" s="99">
        <v>42705</v>
      </c>
      <c r="X56" s="103">
        <v>34.86</v>
      </c>
      <c r="Y56" s="103">
        <v>34.93</v>
      </c>
      <c r="Z56" s="103">
        <v>33.56</v>
      </c>
      <c r="AA56" s="103">
        <v>33.76</v>
      </c>
      <c r="AB56" s="101">
        <v>29618700</v>
      </c>
      <c r="AC56" s="100">
        <v>33.520000000000003</v>
      </c>
      <c r="AD56" s="2">
        <f t="shared" si="0"/>
        <v>1.3699999999999974</v>
      </c>
      <c r="AE56" s="138">
        <f t="shared" si="1"/>
        <v>-2.6995645863570394E-2</v>
      </c>
    </row>
    <row r="57" spans="1:31" x14ac:dyDescent="0.25">
      <c r="O57" s="83">
        <v>0.94</v>
      </c>
      <c r="P57" s="83">
        <f t="shared" si="4"/>
        <v>34.291199999999996</v>
      </c>
      <c r="T57" s="87" t="s">
        <v>112</v>
      </c>
      <c r="U57" s="88">
        <v>2.12</v>
      </c>
      <c r="V57" s="412"/>
      <c r="W57" s="99">
        <v>42704</v>
      </c>
      <c r="X57" s="103">
        <v>35.200000000000003</v>
      </c>
      <c r="Y57" s="103">
        <v>35.299999999999997</v>
      </c>
      <c r="Z57" s="103">
        <v>34.700000000000003</v>
      </c>
      <c r="AA57" s="103">
        <v>34.700000000000003</v>
      </c>
      <c r="AB57" s="101">
        <v>27016100</v>
      </c>
      <c r="AC57" s="100">
        <v>34.450000000000003</v>
      </c>
      <c r="AD57" s="2">
        <f t="shared" si="0"/>
        <v>0.59999999999999432</v>
      </c>
      <c r="AE57" s="138">
        <f t="shared" si="1"/>
        <v>-1.739874500855676E-2</v>
      </c>
    </row>
    <row r="58" spans="1:31" x14ac:dyDescent="0.25">
      <c r="O58" s="83">
        <v>0.93</v>
      </c>
      <c r="P58" s="83">
        <f t="shared" si="4"/>
        <v>33.926400000000001</v>
      </c>
      <c r="T58" s="87" t="s">
        <v>109</v>
      </c>
      <c r="U58" s="88" t="s">
        <v>618</v>
      </c>
      <c r="V58" s="412"/>
      <c r="W58" s="99">
        <v>42703</v>
      </c>
      <c r="X58" s="103">
        <v>35.64</v>
      </c>
      <c r="Y58" s="103">
        <v>35.64</v>
      </c>
      <c r="Z58" s="103">
        <v>35.270000000000003</v>
      </c>
      <c r="AA58" s="103">
        <v>35.31</v>
      </c>
      <c r="AB58" s="101">
        <v>19581000</v>
      </c>
      <c r="AC58" s="100">
        <v>35.06</v>
      </c>
      <c r="AD58" s="2">
        <f t="shared" si="0"/>
        <v>0.36999999999999744</v>
      </c>
      <c r="AE58" s="138">
        <f t="shared" si="1"/>
        <v>-5.6721497447531632E-3</v>
      </c>
    </row>
    <row r="59" spans="1:31" x14ac:dyDescent="0.25">
      <c r="O59" s="83">
        <v>0.92</v>
      </c>
      <c r="P59" s="83">
        <f t="shared" si="4"/>
        <v>33.561599999999999</v>
      </c>
      <c r="W59" s="99">
        <v>42702</v>
      </c>
      <c r="X59" s="103">
        <v>35.43</v>
      </c>
      <c r="Y59" s="103">
        <v>35.659999999999997</v>
      </c>
      <c r="Z59" s="103">
        <v>35.21</v>
      </c>
      <c r="AA59" s="103">
        <v>35.51</v>
      </c>
      <c r="AB59" s="101">
        <v>13549000</v>
      </c>
      <c r="AC59" s="100">
        <v>35.26</v>
      </c>
      <c r="AD59" s="2">
        <f t="shared" si="0"/>
        <v>0.44999999999999574</v>
      </c>
      <c r="AE59" s="138">
        <f t="shared" si="1"/>
        <v>1.9892014776925482E-3</v>
      </c>
    </row>
    <row r="60" spans="1:31" x14ac:dyDescent="0.25">
      <c r="O60" s="83">
        <v>0.91</v>
      </c>
      <c r="P60" s="83">
        <f t="shared" si="4"/>
        <v>33.196799999999996</v>
      </c>
      <c r="W60" s="99">
        <v>42699</v>
      </c>
      <c r="X60" s="103">
        <v>35.11</v>
      </c>
      <c r="Y60" s="103">
        <v>35.450000000000003</v>
      </c>
      <c r="Z60" s="103">
        <v>35.11</v>
      </c>
      <c r="AA60" s="103">
        <v>35.44</v>
      </c>
      <c r="AB60" s="101">
        <v>6372800</v>
      </c>
      <c r="AC60" s="100">
        <v>35.19</v>
      </c>
      <c r="AD60" s="2">
        <f t="shared" si="0"/>
        <v>0.34000000000000341</v>
      </c>
      <c r="AE60" s="138">
        <f t="shared" si="1"/>
        <v>6.8669527896993987E-3</v>
      </c>
    </row>
    <row r="61" spans="1:31" x14ac:dyDescent="0.25">
      <c r="O61" s="83">
        <v>0.9</v>
      </c>
      <c r="P61" s="83">
        <f t="shared" si="4"/>
        <v>32.832000000000001</v>
      </c>
      <c r="W61" s="99">
        <v>42697</v>
      </c>
      <c r="X61" s="103">
        <v>35.479999999999997</v>
      </c>
      <c r="Y61" s="103">
        <v>35.520000000000003</v>
      </c>
      <c r="Z61" s="103">
        <v>35.1</v>
      </c>
      <c r="AA61" s="103">
        <v>35.200000000000003</v>
      </c>
      <c r="AB61" s="101">
        <v>15843100</v>
      </c>
      <c r="AC61" s="100">
        <v>34.950000000000003</v>
      </c>
      <c r="AD61" s="2">
        <f t="shared" si="0"/>
        <v>0.42000000000000171</v>
      </c>
      <c r="AE61" s="138">
        <f t="shared" si="1"/>
        <v>-7.9477717854099517E-3</v>
      </c>
    </row>
    <row r="62" spans="1:31" x14ac:dyDescent="0.25">
      <c r="W62" s="99">
        <v>42696</v>
      </c>
      <c r="X62" s="103">
        <v>35.18</v>
      </c>
      <c r="Y62" s="103">
        <v>35.5</v>
      </c>
      <c r="Z62" s="103">
        <v>35.11</v>
      </c>
      <c r="AA62" s="103">
        <v>35.479999999999997</v>
      </c>
      <c r="AB62" s="101">
        <v>22327400</v>
      </c>
      <c r="AC62" s="100">
        <v>35.229999999999997</v>
      </c>
      <c r="AD62" s="2">
        <f t="shared" si="0"/>
        <v>0.39000000000000057</v>
      </c>
      <c r="AE62" s="138">
        <f t="shared" si="1"/>
        <v>1.4396775122372585E-2</v>
      </c>
    </row>
    <row r="63" spans="1:31" x14ac:dyDescent="0.25">
      <c r="W63" s="99">
        <v>42695</v>
      </c>
      <c r="X63" s="103">
        <v>35.1</v>
      </c>
      <c r="Y63" s="103">
        <v>35.200000000000003</v>
      </c>
      <c r="Z63" s="103">
        <v>34.840000000000003</v>
      </c>
      <c r="AA63" s="103">
        <v>34.979999999999997</v>
      </c>
      <c r="AB63" s="101">
        <v>14259500</v>
      </c>
      <c r="AC63" s="100">
        <v>34.729999999999997</v>
      </c>
      <c r="AD63" s="2">
        <f t="shared" si="0"/>
        <v>0.35999999999999943</v>
      </c>
      <c r="AE63" s="138">
        <f t="shared" si="1"/>
        <v>8.6455331412094161E-4</v>
      </c>
    </row>
    <row r="64" spans="1:31" x14ac:dyDescent="0.25">
      <c r="W64" s="99">
        <v>42692</v>
      </c>
      <c r="X64" s="103">
        <v>34.9</v>
      </c>
      <c r="Y64" s="103">
        <v>35</v>
      </c>
      <c r="Z64" s="103">
        <v>34.64</v>
      </c>
      <c r="AA64" s="103">
        <v>34.950000000000003</v>
      </c>
      <c r="AB64" s="101">
        <v>16806900</v>
      </c>
      <c r="AC64" s="100">
        <v>34.700000000000003</v>
      </c>
      <c r="AD64" s="2">
        <f t="shared" si="0"/>
        <v>0.35999999999999943</v>
      </c>
      <c r="AE64" s="138">
        <f t="shared" si="1"/>
        <v>-2.0132297958009859E-3</v>
      </c>
    </row>
    <row r="65" spans="23:31" x14ac:dyDescent="0.25">
      <c r="W65" s="99">
        <v>42691</v>
      </c>
      <c r="X65" s="103">
        <v>34.81</v>
      </c>
      <c r="Y65" s="103">
        <v>35.020000000000003</v>
      </c>
      <c r="Z65" s="103">
        <v>34.630000000000003</v>
      </c>
      <c r="AA65" s="103">
        <v>35.020000000000003</v>
      </c>
      <c r="AB65" s="101">
        <v>15748500</v>
      </c>
      <c r="AC65" s="100">
        <v>34.770000000000003</v>
      </c>
      <c r="AD65" s="2">
        <f t="shared" si="0"/>
        <v>0.39000000000000057</v>
      </c>
      <c r="AE65" s="138">
        <f t="shared" si="1"/>
        <v>5.2038161318299636E-3</v>
      </c>
    </row>
    <row r="66" spans="23:31" x14ac:dyDescent="0.25">
      <c r="W66" s="99">
        <v>42690</v>
      </c>
      <c r="X66" s="103">
        <v>34.9</v>
      </c>
      <c r="Y66" s="103">
        <v>34.92</v>
      </c>
      <c r="Z66" s="103">
        <v>34.54</v>
      </c>
      <c r="AA66" s="103">
        <v>34.840000000000003</v>
      </c>
      <c r="AB66" s="101">
        <v>18565500</v>
      </c>
      <c r="AC66" s="100">
        <v>34.590000000000003</v>
      </c>
      <c r="AD66" s="2">
        <f t="shared" si="0"/>
        <v>0.38000000000000256</v>
      </c>
      <c r="AE66" s="138">
        <f t="shared" si="1"/>
        <v>-2.0196191575301281E-3</v>
      </c>
    </row>
    <row r="67" spans="23:31" x14ac:dyDescent="0.25">
      <c r="W67" s="99">
        <v>42689</v>
      </c>
      <c r="X67" s="103">
        <v>34.64</v>
      </c>
      <c r="Y67" s="103">
        <v>35.29</v>
      </c>
      <c r="Z67" s="103">
        <v>34.61</v>
      </c>
      <c r="AA67" s="103">
        <v>34.909999999999997</v>
      </c>
      <c r="AB67" s="101">
        <v>20676100</v>
      </c>
      <c r="AC67" s="100">
        <v>34.659999999999997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99">
        <v>42688</v>
      </c>
      <c r="X68" s="103">
        <v>34.56</v>
      </c>
      <c r="Y68" s="103">
        <v>34.729999999999997</v>
      </c>
      <c r="Z68" s="103">
        <v>34.200000000000003</v>
      </c>
      <c r="AA68" s="103">
        <v>34.479999999999997</v>
      </c>
      <c r="AB68" s="101">
        <v>22558900</v>
      </c>
      <c r="AC68" s="100">
        <v>34.24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5" priority="7">
      <formula>F21&gt;0</formula>
    </cfRule>
    <cfRule type="expression" dxfId="534" priority="8">
      <formula>F21&lt;0</formula>
    </cfRule>
  </conditionalFormatting>
  <conditionalFormatting sqref="F22">
    <cfRule type="expression" dxfId="533" priority="5">
      <formula>F22&gt;0</formula>
    </cfRule>
    <cfRule type="expression" dxfId="532" priority="6">
      <formula>F22&lt;0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42783</v>
      </c>
      <c r="X2" s="41">
        <v>50.99</v>
      </c>
      <c r="Y2" s="41">
        <v>51.86</v>
      </c>
      <c r="Z2" s="41">
        <v>50.8</v>
      </c>
      <c r="AA2" s="41">
        <v>51.75</v>
      </c>
      <c r="AB2" s="104">
        <v>3327200</v>
      </c>
      <c r="AC2" s="41">
        <v>51.75</v>
      </c>
      <c r="AD2" s="2">
        <f>Y2-Z2</f>
        <v>1.0600000000000023</v>
      </c>
      <c r="AE2" s="138">
        <f>AC2/AC3-1</f>
        <v>8.7719298245614308E-3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51.75</v>
      </c>
      <c r="W3" s="110">
        <v>42782</v>
      </c>
      <c r="X3" s="41">
        <v>51.4</v>
      </c>
      <c r="Y3" s="41">
        <v>51.62</v>
      </c>
      <c r="Z3" s="41">
        <v>50.86</v>
      </c>
      <c r="AA3" s="41">
        <v>51.3</v>
      </c>
      <c r="AB3" s="104">
        <v>4123400</v>
      </c>
      <c r="AC3" s="41">
        <v>51.3</v>
      </c>
      <c r="AD3" s="2">
        <f t="shared" ref="AD3:AD66" si="0">Y3-Z3</f>
        <v>0.75999999999999801</v>
      </c>
      <c r="AE3" s="138">
        <f t="shared" ref="AE3:AE66" si="1">AC3/AC4-1</f>
        <v>4.8971596474045587E-3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51.75</v>
      </c>
      <c r="R4" s="502">
        <v>8.8000000000000005E-3</v>
      </c>
      <c r="T4" s="124"/>
      <c r="U4" s="30"/>
      <c r="V4" s="35"/>
      <c r="W4" s="110">
        <v>42781</v>
      </c>
      <c r="X4" s="41">
        <v>51.9</v>
      </c>
      <c r="Y4" s="41">
        <v>52.13</v>
      </c>
      <c r="Z4" s="41">
        <v>51.02</v>
      </c>
      <c r="AA4" s="41">
        <v>51.05</v>
      </c>
      <c r="AB4" s="104">
        <v>2961200</v>
      </c>
      <c r="AC4" s="41">
        <v>51.05</v>
      </c>
      <c r="AD4" s="2">
        <f t="shared" si="0"/>
        <v>1.1099999999999994</v>
      </c>
      <c r="AE4" s="138">
        <f t="shared" si="1"/>
        <v>-1.8269230769230815E-2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42780</v>
      </c>
      <c r="X5" s="41">
        <v>52.12</v>
      </c>
      <c r="Y5" s="41">
        <v>52.25</v>
      </c>
      <c r="Z5" s="41">
        <v>51.4</v>
      </c>
      <c r="AA5" s="41">
        <v>52</v>
      </c>
      <c r="AB5" s="104">
        <v>2844900</v>
      </c>
      <c r="AC5" s="41">
        <v>52</v>
      </c>
      <c r="AD5" s="2">
        <f t="shared" si="0"/>
        <v>0.85000000000000142</v>
      </c>
      <c r="AE5" s="138">
        <f t="shared" si="1"/>
        <v>2.3130300693907646E-3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42779</v>
      </c>
      <c r="X6" s="41">
        <v>52.17</v>
      </c>
      <c r="Y6" s="41">
        <v>52.29</v>
      </c>
      <c r="Z6" s="41">
        <v>51.72</v>
      </c>
      <c r="AA6" s="41">
        <v>51.88</v>
      </c>
      <c r="AB6" s="104">
        <v>3596600</v>
      </c>
      <c r="AC6" s="41">
        <v>51.88</v>
      </c>
      <c r="AD6" s="2">
        <f t="shared" si="0"/>
        <v>0.57000000000000028</v>
      </c>
      <c r="AE6" s="138">
        <f t="shared" si="1"/>
        <v>-1.1997714721005415E-2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42776</v>
      </c>
      <c r="X7" s="41">
        <v>53.08</v>
      </c>
      <c r="Y7" s="41">
        <v>53.53</v>
      </c>
      <c r="Z7" s="41">
        <v>52.2</v>
      </c>
      <c r="AA7" s="41">
        <v>52.51</v>
      </c>
      <c r="AB7" s="104">
        <v>2995900</v>
      </c>
      <c r="AC7" s="41">
        <v>52.51</v>
      </c>
      <c r="AD7" s="2">
        <f t="shared" si="0"/>
        <v>1.3299999999999983</v>
      </c>
      <c r="AE7" s="138">
        <f t="shared" si="1"/>
        <v>3.6314984709480136E-3</v>
      </c>
    </row>
    <row r="8" spans="1:40" x14ac:dyDescent="0.25">
      <c r="O8" s="11" t="s">
        <v>183</v>
      </c>
      <c r="P8" s="34"/>
      <c r="Q8" s="2">
        <f>K18+M18-F18+Q2*Q4</f>
        <v>0</v>
      </c>
      <c r="W8" s="110">
        <v>42775</v>
      </c>
      <c r="X8" s="41">
        <v>51.54</v>
      </c>
      <c r="Y8" s="41">
        <v>52.57</v>
      </c>
      <c r="Z8" s="41">
        <v>51.54</v>
      </c>
      <c r="AA8" s="41">
        <v>52.32</v>
      </c>
      <c r="AB8" s="104">
        <v>2511500</v>
      </c>
      <c r="AC8" s="41">
        <v>52.32</v>
      </c>
      <c r="AD8" s="2">
        <f t="shared" si="0"/>
        <v>1.0300000000000011</v>
      </c>
      <c r="AE8" s="138">
        <f t="shared" si="1"/>
        <v>1.5133876600698537E-2</v>
      </c>
    </row>
    <row r="9" spans="1:40" x14ac:dyDescent="0.25">
      <c r="O9" s="11" t="s">
        <v>213</v>
      </c>
      <c r="Q9" s="138">
        <f>IF(Q2=0, 0, Q8/Q6)</f>
        <v>0</v>
      </c>
      <c r="W9" s="110">
        <v>42774</v>
      </c>
      <c r="X9" s="41">
        <v>51.03</v>
      </c>
      <c r="Y9" s="41">
        <v>52.39</v>
      </c>
      <c r="Z9" s="41">
        <v>50.43</v>
      </c>
      <c r="AA9" s="41">
        <v>51.54</v>
      </c>
      <c r="AB9" s="104">
        <v>4880500</v>
      </c>
      <c r="AC9" s="41">
        <v>51.54</v>
      </c>
      <c r="AD9" s="2">
        <f t="shared" si="0"/>
        <v>1.9600000000000009</v>
      </c>
      <c r="AE9" s="138">
        <f t="shared" si="1"/>
        <v>5.8241118229473976E-4</v>
      </c>
    </row>
    <row r="10" spans="1:40" x14ac:dyDescent="0.25">
      <c r="O10" s="11" t="s">
        <v>212</v>
      </c>
      <c r="P10" s="34"/>
      <c r="Q10" s="2">
        <f>M75</f>
        <v>3178.8000000000466</v>
      </c>
      <c r="W10" s="110">
        <v>42773</v>
      </c>
      <c r="X10" s="41">
        <v>52.63</v>
      </c>
      <c r="Y10" s="41">
        <v>52.64</v>
      </c>
      <c r="Z10" s="41">
        <v>51.07</v>
      </c>
      <c r="AA10" s="41">
        <v>51.51</v>
      </c>
      <c r="AB10" s="104">
        <v>4937400</v>
      </c>
      <c r="AC10" s="41">
        <v>51.51</v>
      </c>
      <c r="AD10" s="2">
        <f t="shared" si="0"/>
        <v>1.5700000000000003</v>
      </c>
      <c r="AE10" s="138">
        <f t="shared" si="1"/>
        <v>-3.1038374717832884E-2</v>
      </c>
    </row>
    <row r="11" spans="1:40" x14ac:dyDescent="0.25">
      <c r="O11" s="11" t="s">
        <v>178</v>
      </c>
      <c r="P11" s="34"/>
      <c r="Q11" s="138">
        <f>VALUE(TRIM(CLEAN(MID(U58, FIND("(", U58)+1, 5))))</f>
        <v>1.9300000000000001E-2</v>
      </c>
      <c r="T11" s="19"/>
      <c r="W11" s="110">
        <v>42772</v>
      </c>
      <c r="X11" s="41">
        <v>54.39</v>
      </c>
      <c r="Y11" s="41">
        <v>54.48</v>
      </c>
      <c r="Z11" s="41">
        <v>52.66</v>
      </c>
      <c r="AA11" s="41">
        <v>53.16</v>
      </c>
      <c r="AB11" s="104">
        <v>3314400</v>
      </c>
      <c r="AC11" s="41">
        <v>53.16</v>
      </c>
      <c r="AD11" s="2">
        <f t="shared" si="0"/>
        <v>1.8200000000000003</v>
      </c>
      <c r="AE11" s="138">
        <f t="shared" si="1"/>
        <v>-2.1174737617381756E-2</v>
      </c>
    </row>
    <row r="12" spans="1:40" x14ac:dyDescent="0.25">
      <c r="T12" s="19"/>
      <c r="W12" s="110">
        <v>42769</v>
      </c>
      <c r="X12" s="41">
        <v>54</v>
      </c>
      <c r="Y12" s="41">
        <v>54.76</v>
      </c>
      <c r="Z12" s="41">
        <v>53.62</v>
      </c>
      <c r="AA12" s="41">
        <v>54.31</v>
      </c>
      <c r="AB12" s="104">
        <v>3457100</v>
      </c>
      <c r="AC12" s="41">
        <v>54.31</v>
      </c>
      <c r="AD12" s="2">
        <f t="shared" si="0"/>
        <v>1.1400000000000006</v>
      </c>
      <c r="AE12" s="138">
        <f t="shared" si="1"/>
        <v>6.4862861378798264E-3</v>
      </c>
    </row>
    <row r="13" spans="1:40" x14ac:dyDescent="0.25">
      <c r="W13" s="110">
        <v>42768</v>
      </c>
      <c r="X13" s="41">
        <v>53.7</v>
      </c>
      <c r="Y13" s="41">
        <v>54.29</v>
      </c>
      <c r="Z13" s="41">
        <v>52.94</v>
      </c>
      <c r="AA13" s="41">
        <v>53.96</v>
      </c>
      <c r="AB13" s="104">
        <v>3165700</v>
      </c>
      <c r="AC13" s="41">
        <v>53.96</v>
      </c>
      <c r="AD13" s="2">
        <f t="shared" si="0"/>
        <v>1.3500000000000014</v>
      </c>
      <c r="AE13" s="138">
        <f t="shared" si="1"/>
        <v>8.4096430573725733E-3</v>
      </c>
    </row>
    <row r="14" spans="1:40" x14ac:dyDescent="0.25">
      <c r="W14" s="110">
        <v>42767</v>
      </c>
      <c r="X14" s="41">
        <v>54.63</v>
      </c>
      <c r="Y14" s="41">
        <v>54.96</v>
      </c>
      <c r="Z14" s="41">
        <v>53.04</v>
      </c>
      <c r="AA14" s="41">
        <v>53.51</v>
      </c>
      <c r="AB14" s="104">
        <v>3987800</v>
      </c>
      <c r="AC14" s="41">
        <v>53.51</v>
      </c>
      <c r="AD14" s="2">
        <f t="shared" si="0"/>
        <v>1.9200000000000017</v>
      </c>
      <c r="AE14" s="138">
        <f t="shared" si="1"/>
        <v>-1.2366186784791511E-2</v>
      </c>
    </row>
    <row r="15" spans="1:40" x14ac:dyDescent="0.25">
      <c r="W15" s="110">
        <v>42766</v>
      </c>
      <c r="X15" s="41">
        <v>53.9</v>
      </c>
      <c r="Y15" s="41">
        <v>54.21</v>
      </c>
      <c r="Z15" s="41">
        <v>53.13</v>
      </c>
      <c r="AA15" s="41">
        <v>54.18</v>
      </c>
      <c r="AB15" s="104">
        <v>4132000</v>
      </c>
      <c r="AC15" s="41">
        <v>54.18</v>
      </c>
      <c r="AD15" s="2">
        <f t="shared" si="0"/>
        <v>1.0799999999999983</v>
      </c>
      <c r="AE15" s="138">
        <f t="shared" si="1"/>
        <v>4.4493882091212189E-3</v>
      </c>
    </row>
    <row r="16" spans="1:40" x14ac:dyDescent="0.25">
      <c r="W16" s="110">
        <v>42765</v>
      </c>
      <c r="X16" s="41">
        <v>54.72</v>
      </c>
      <c r="Y16" s="41">
        <v>54.83</v>
      </c>
      <c r="Z16" s="41">
        <v>53</v>
      </c>
      <c r="AA16" s="41">
        <v>53.94</v>
      </c>
      <c r="AB16" s="104">
        <v>5805100</v>
      </c>
      <c r="AC16" s="41">
        <v>53.94</v>
      </c>
      <c r="AD16" s="2">
        <f t="shared" si="0"/>
        <v>1.8299999999999983</v>
      </c>
      <c r="AE16" s="138">
        <f t="shared" si="1"/>
        <v>-1.6949152542372836E-2</v>
      </c>
    </row>
    <row r="17" spans="1:31" x14ac:dyDescent="0.25">
      <c r="C17" s="4"/>
      <c r="D17" s="240"/>
      <c r="E17" s="3"/>
      <c r="F17" s="3"/>
      <c r="W17" s="110">
        <v>42762</v>
      </c>
      <c r="X17" s="41">
        <v>55.83</v>
      </c>
      <c r="Y17" s="41">
        <v>55.96</v>
      </c>
      <c r="Z17" s="41">
        <v>54.51</v>
      </c>
      <c r="AA17" s="41">
        <v>54.87</v>
      </c>
      <c r="AB17" s="104">
        <v>3962200</v>
      </c>
      <c r="AC17" s="41">
        <v>54.87</v>
      </c>
      <c r="AD17" s="2">
        <f t="shared" si="0"/>
        <v>1.4500000000000028</v>
      </c>
      <c r="AE17" s="138">
        <f t="shared" si="1"/>
        <v>-2.3144027060708616E-2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42761</v>
      </c>
      <c r="X18" s="41">
        <v>56.38</v>
      </c>
      <c r="Y18" s="41">
        <v>57.04</v>
      </c>
      <c r="Z18" s="41">
        <v>55.74</v>
      </c>
      <c r="AA18" s="41">
        <v>56.17</v>
      </c>
      <c r="AB18" s="104">
        <v>3901600</v>
      </c>
      <c r="AC18" s="41">
        <v>56.17</v>
      </c>
      <c r="AD18" s="2">
        <f t="shared" si="0"/>
        <v>1.2999999999999972</v>
      </c>
      <c r="AE18" s="138">
        <f t="shared" si="1"/>
        <v>-5.1363797378675136E-3</v>
      </c>
    </row>
    <row r="19" spans="1:31" x14ac:dyDescent="0.25">
      <c r="W19" s="110">
        <v>42760</v>
      </c>
      <c r="X19" s="41">
        <v>57.05</v>
      </c>
      <c r="Y19" s="41">
        <v>58.5</v>
      </c>
      <c r="Z19" s="41">
        <v>56.22</v>
      </c>
      <c r="AA19" s="41">
        <v>56.46</v>
      </c>
      <c r="AB19" s="104">
        <v>6197100</v>
      </c>
      <c r="AC19" s="41">
        <v>56.46</v>
      </c>
      <c r="AD19" s="2">
        <f t="shared" si="0"/>
        <v>2.2800000000000011</v>
      </c>
      <c r="AE19" s="138">
        <f t="shared" si="1"/>
        <v>-1.8428372739916599E-2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42759</v>
      </c>
      <c r="X20" s="41">
        <v>57.72</v>
      </c>
      <c r="Y20" s="41">
        <v>58.04</v>
      </c>
      <c r="Z20" s="41">
        <v>56.65</v>
      </c>
      <c r="AA20" s="41">
        <v>57.52</v>
      </c>
      <c r="AB20" s="104">
        <v>4008900</v>
      </c>
      <c r="AC20" s="41">
        <v>57.52</v>
      </c>
      <c r="AD20" s="2">
        <f t="shared" si="0"/>
        <v>1.3900000000000006</v>
      </c>
      <c r="AE20" s="138">
        <f t="shared" si="1"/>
        <v>6.4741907261594012E-3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42758</v>
      </c>
      <c r="X21" s="41">
        <v>57.47</v>
      </c>
      <c r="Y21" s="41">
        <v>57.96</v>
      </c>
      <c r="Z21" s="41">
        <v>56.69</v>
      </c>
      <c r="AA21" s="41">
        <v>57.15</v>
      </c>
      <c r="AB21" s="104">
        <v>3023100</v>
      </c>
      <c r="AC21" s="41">
        <v>57.15</v>
      </c>
      <c r="AD21" s="2">
        <f t="shared" si="0"/>
        <v>1.2700000000000031</v>
      </c>
      <c r="AE21" s="138">
        <f t="shared" si="1"/>
        <v>-1.4315281131424551E-2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42755</v>
      </c>
      <c r="X22" s="41">
        <v>58.71</v>
      </c>
      <c r="Y22" s="41">
        <v>59.08</v>
      </c>
      <c r="Z22" s="41">
        <v>57.54</v>
      </c>
      <c r="AA22" s="41">
        <v>57.98</v>
      </c>
      <c r="AB22" s="104">
        <v>3192300</v>
      </c>
      <c r="AC22" s="41">
        <v>57.98</v>
      </c>
      <c r="AD22" s="2">
        <f t="shared" si="0"/>
        <v>1.5399999999999991</v>
      </c>
      <c r="AE22" s="138">
        <f t="shared" si="1"/>
        <v>4.5045045045044585E-3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42754</v>
      </c>
      <c r="X23" s="41">
        <v>58.5</v>
      </c>
      <c r="Y23" s="41">
        <v>58.97</v>
      </c>
      <c r="Z23" s="41">
        <v>57.65</v>
      </c>
      <c r="AA23" s="41">
        <v>57.72</v>
      </c>
      <c r="AB23" s="104">
        <v>3166300</v>
      </c>
      <c r="AC23" s="41">
        <v>57.72</v>
      </c>
      <c r="AD23" s="2">
        <f t="shared" si="0"/>
        <v>1.3200000000000003</v>
      </c>
      <c r="AE23" s="138">
        <f t="shared" si="1"/>
        <v>-1.8867924528301883E-2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42753</v>
      </c>
      <c r="X24" s="41">
        <v>58.69</v>
      </c>
      <c r="Y24" s="41">
        <v>59.42</v>
      </c>
      <c r="Z24" s="41">
        <v>58.39</v>
      </c>
      <c r="AA24" s="41">
        <v>58.83</v>
      </c>
      <c r="AB24" s="104">
        <v>2599500</v>
      </c>
      <c r="AC24" s="41">
        <v>58.83</v>
      </c>
      <c r="AD24" s="2">
        <f t="shared" si="0"/>
        <v>1.0300000000000011</v>
      </c>
      <c r="AE24" s="138">
        <f t="shared" si="1"/>
        <v>-7.9258010118044009E-3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42752</v>
      </c>
      <c r="X25" s="41">
        <v>59.27</v>
      </c>
      <c r="Y25" s="41">
        <v>60.13</v>
      </c>
      <c r="Z25" s="41">
        <v>58.41</v>
      </c>
      <c r="AA25" s="41">
        <v>59.3</v>
      </c>
      <c r="AB25" s="104">
        <v>5680700</v>
      </c>
      <c r="AC25" s="41">
        <v>59.3</v>
      </c>
      <c r="AD25" s="2">
        <f t="shared" si="0"/>
        <v>1.720000000000006</v>
      </c>
      <c r="AE25" s="138">
        <f t="shared" si="1"/>
        <v>6.962132789947395E-3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42748</v>
      </c>
      <c r="X26" s="41">
        <v>58.4</v>
      </c>
      <c r="Y26" s="41">
        <v>59.87</v>
      </c>
      <c r="Z26" s="41">
        <v>58.25</v>
      </c>
      <c r="AA26" s="41">
        <v>58.89</v>
      </c>
      <c r="AB26" s="104">
        <v>13244300</v>
      </c>
      <c r="AC26" s="41">
        <v>58.89</v>
      </c>
      <c r="AD26" s="2">
        <f t="shared" si="0"/>
        <v>1.6199999999999974</v>
      </c>
      <c r="AE26" s="138">
        <f t="shared" si="1"/>
        <v>6.7969413763813158E-4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42747</v>
      </c>
      <c r="X27" s="41">
        <v>59.86</v>
      </c>
      <c r="Y27" s="41">
        <v>59.99</v>
      </c>
      <c r="Z27" s="41">
        <v>56.65</v>
      </c>
      <c r="AA27" s="41">
        <v>58.85</v>
      </c>
      <c r="AB27" s="104">
        <v>16722800</v>
      </c>
      <c r="AC27" s="41">
        <v>58.85</v>
      </c>
      <c r="AD27" s="2">
        <f t="shared" si="0"/>
        <v>3.3400000000000034</v>
      </c>
      <c r="AE27" s="138">
        <f t="shared" si="1"/>
        <v>-4.8350582147477339E-2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42746</v>
      </c>
      <c r="X28" s="41">
        <v>61.75</v>
      </c>
      <c r="Y28" s="41">
        <v>62.24</v>
      </c>
      <c r="Z28" s="41">
        <v>60.79</v>
      </c>
      <c r="AA28" s="41">
        <v>61.84</v>
      </c>
      <c r="AB28" s="104">
        <v>2052100</v>
      </c>
      <c r="AC28" s="41">
        <v>61.84</v>
      </c>
      <c r="AD28" s="2">
        <f t="shared" si="0"/>
        <v>1.4500000000000028</v>
      </c>
      <c r="AE28" s="138">
        <f t="shared" si="1"/>
        <v>6.3466232709519232E-3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42745</v>
      </c>
      <c r="X29" s="41">
        <v>60.82</v>
      </c>
      <c r="Y29" s="41">
        <v>62</v>
      </c>
      <c r="Z29" s="41">
        <v>60.5</v>
      </c>
      <c r="AA29" s="41">
        <v>61.45</v>
      </c>
      <c r="AB29" s="104">
        <v>2238100</v>
      </c>
      <c r="AC29" s="41">
        <v>61.45</v>
      </c>
      <c r="AD29" s="2">
        <f t="shared" si="0"/>
        <v>1.5</v>
      </c>
      <c r="AE29" s="138">
        <f t="shared" si="1"/>
        <v>1.3859099158554766E-2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42744</v>
      </c>
      <c r="X30" s="41">
        <v>61.33</v>
      </c>
      <c r="Y30" s="41">
        <v>61.58</v>
      </c>
      <c r="Z30" s="41">
        <v>60.57</v>
      </c>
      <c r="AA30" s="41">
        <v>60.61</v>
      </c>
      <c r="AB30" s="104">
        <v>2456700</v>
      </c>
      <c r="AC30" s="41">
        <v>60.61</v>
      </c>
      <c r="AD30" s="2">
        <f t="shared" si="0"/>
        <v>1.009999999999998</v>
      </c>
      <c r="AE30" s="138">
        <f t="shared" si="1"/>
        <v>-2.084006462035537E-2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42741</v>
      </c>
      <c r="X31" s="197">
        <v>62.21</v>
      </c>
      <c r="Y31" s="41">
        <v>62.4</v>
      </c>
      <c r="Z31" s="41">
        <v>61.7</v>
      </c>
      <c r="AA31" s="41">
        <v>61.9</v>
      </c>
      <c r="AB31" s="104">
        <v>1973900</v>
      </c>
      <c r="AC31" s="41">
        <v>61.9</v>
      </c>
      <c r="AD31" s="2">
        <f t="shared" si="0"/>
        <v>0.69999999999999574</v>
      </c>
      <c r="AE31" s="138">
        <f t="shared" si="1"/>
        <v>-3.2206119162641045E-3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42740</v>
      </c>
      <c r="X32" s="41">
        <v>62.11</v>
      </c>
      <c r="Y32" s="41">
        <v>62.47</v>
      </c>
      <c r="Z32" s="41">
        <v>60.94</v>
      </c>
      <c r="AA32" s="41">
        <v>62.1</v>
      </c>
      <c r="AB32" s="104">
        <v>3788200</v>
      </c>
      <c r="AC32" s="41">
        <v>62.1</v>
      </c>
      <c r="AD32" s="2">
        <f t="shared" si="0"/>
        <v>1.5300000000000011</v>
      </c>
      <c r="AE32" s="138">
        <f t="shared" si="1"/>
        <v>2.7450347166155797E-3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42739</v>
      </c>
      <c r="X33" s="41">
        <v>62.84</v>
      </c>
      <c r="Y33" s="41">
        <v>63.05</v>
      </c>
      <c r="Z33" s="41">
        <v>60.88</v>
      </c>
      <c r="AA33" s="41">
        <v>61.93</v>
      </c>
      <c r="AB33" s="104">
        <v>4988500</v>
      </c>
      <c r="AC33" s="41">
        <v>61.93</v>
      </c>
      <c r="AD33" s="2">
        <f t="shared" si="0"/>
        <v>2.1699999999999946</v>
      </c>
      <c r="AE33" s="138">
        <f t="shared" si="1"/>
        <v>-1.4167462591531343E-2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42738</v>
      </c>
      <c r="X34" s="41">
        <v>63.38</v>
      </c>
      <c r="Y34" s="41">
        <v>64.400000000000006</v>
      </c>
      <c r="Z34" s="41">
        <v>62.15</v>
      </c>
      <c r="AA34" s="41">
        <v>62.82</v>
      </c>
      <c r="AB34" s="104">
        <v>4515200</v>
      </c>
      <c r="AC34" s="41">
        <v>62.82</v>
      </c>
      <c r="AD34" s="2">
        <f t="shared" si="0"/>
        <v>2.2500000000000071</v>
      </c>
      <c r="AE34" s="138">
        <f t="shared" si="1"/>
        <v>8.5085888585647584E-3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42734</v>
      </c>
      <c r="X35" s="41">
        <v>62.9</v>
      </c>
      <c r="Y35" s="41">
        <v>63.28</v>
      </c>
      <c r="Z35" s="41">
        <v>62.07</v>
      </c>
      <c r="AA35" s="41">
        <v>62.29</v>
      </c>
      <c r="AB35" s="104">
        <v>1968300</v>
      </c>
      <c r="AC35" s="41">
        <v>62.29</v>
      </c>
      <c r="AD35" s="2">
        <f t="shared" si="0"/>
        <v>1.2100000000000009</v>
      </c>
      <c r="AE35" s="138">
        <f t="shared" si="1"/>
        <v>-9.6979332273450236E-3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42733</v>
      </c>
      <c r="X36" s="41">
        <v>63.61</v>
      </c>
      <c r="Y36" s="41">
        <v>63.75</v>
      </c>
      <c r="Z36" s="41">
        <v>62.42</v>
      </c>
      <c r="AA36" s="41">
        <v>62.9</v>
      </c>
      <c r="AB36" s="104">
        <v>1435800</v>
      </c>
      <c r="AC36" s="41">
        <v>62.9</v>
      </c>
      <c r="AD36" s="2">
        <f t="shared" si="0"/>
        <v>1.3299999999999983</v>
      </c>
      <c r="AE36" s="138">
        <f t="shared" si="1"/>
        <v>-9.1367359798361081E-3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42732</v>
      </c>
      <c r="X37" s="41">
        <v>64.45</v>
      </c>
      <c r="Y37" s="41">
        <v>64.91</v>
      </c>
      <c r="Z37" s="41">
        <v>63.28</v>
      </c>
      <c r="AA37" s="41">
        <v>63.48</v>
      </c>
      <c r="AB37" s="104">
        <v>1490300</v>
      </c>
      <c r="AC37" s="41">
        <v>63.48</v>
      </c>
      <c r="AD37" s="2">
        <f t="shared" si="0"/>
        <v>1.6299999999999955</v>
      </c>
      <c r="AE37" s="138">
        <f t="shared" si="1"/>
        <v>-1.4438751746623235E-2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42731</v>
      </c>
      <c r="X38" s="41">
        <v>64.14</v>
      </c>
      <c r="Y38" s="41">
        <v>64.849999999999994</v>
      </c>
      <c r="Z38" s="41">
        <v>63.66</v>
      </c>
      <c r="AA38" s="41">
        <v>64.41</v>
      </c>
      <c r="AB38" s="104">
        <v>1534000</v>
      </c>
      <c r="AC38" s="41">
        <v>64.41</v>
      </c>
      <c r="AD38" s="2">
        <f t="shared" si="0"/>
        <v>1.1899999999999977</v>
      </c>
      <c r="AE38" s="138">
        <f t="shared" si="1"/>
        <v>9.8777046095954724E-3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42727</v>
      </c>
      <c r="X39" s="41">
        <v>63.38</v>
      </c>
      <c r="Y39" s="41">
        <v>64.19</v>
      </c>
      <c r="Z39" s="41">
        <v>63.09</v>
      </c>
      <c r="AA39" s="41">
        <v>63.78</v>
      </c>
      <c r="AB39" s="104">
        <v>2235900</v>
      </c>
      <c r="AC39" s="41">
        <v>63.78</v>
      </c>
      <c r="AD39" s="2">
        <f t="shared" si="0"/>
        <v>1.0999999999999943</v>
      </c>
      <c r="AE39" s="138">
        <f t="shared" si="1"/>
        <v>1.0987286140322627E-3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42726</v>
      </c>
      <c r="X40" s="41">
        <v>63.58</v>
      </c>
      <c r="Y40" s="41">
        <v>63.77</v>
      </c>
      <c r="Z40" s="41">
        <v>62.88</v>
      </c>
      <c r="AA40" s="41">
        <v>63.71</v>
      </c>
      <c r="AB40" s="104">
        <v>1813500</v>
      </c>
      <c r="AC40" s="41">
        <v>63.71</v>
      </c>
      <c r="AD40" s="2">
        <f t="shared" si="0"/>
        <v>0.89000000000000057</v>
      </c>
      <c r="AE40" s="138">
        <f t="shared" si="1"/>
        <v>2.3599748269351739E-3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42725</v>
      </c>
      <c r="X41" s="41">
        <v>63.97</v>
      </c>
      <c r="Y41" s="41">
        <v>64.489999999999995</v>
      </c>
      <c r="Z41" s="41">
        <v>63.51</v>
      </c>
      <c r="AA41" s="41">
        <v>63.56</v>
      </c>
      <c r="AB41" s="104">
        <v>2246500</v>
      </c>
      <c r="AC41" s="41">
        <v>63.56</v>
      </c>
      <c r="AD41" s="2">
        <f t="shared" si="0"/>
        <v>0.97999999999999687</v>
      </c>
      <c r="AE41" s="138">
        <f t="shared" si="1"/>
        <v>2.6818110112005744E-3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42724</v>
      </c>
      <c r="X42" s="41">
        <v>63.63</v>
      </c>
      <c r="Y42" s="41">
        <v>64.39</v>
      </c>
      <c r="Z42" s="41">
        <v>63.12</v>
      </c>
      <c r="AA42" s="41">
        <v>63.39</v>
      </c>
      <c r="AB42" s="104">
        <v>2434300</v>
      </c>
      <c r="AC42" s="41">
        <v>63.39</v>
      </c>
      <c r="AD42" s="2">
        <f t="shared" si="0"/>
        <v>1.2700000000000031</v>
      </c>
      <c r="AE42" s="138">
        <f t="shared" si="1"/>
        <v>3.156067539846763E-4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51.3</v>
      </c>
      <c r="W43" s="110">
        <v>42723</v>
      </c>
      <c r="X43" s="41">
        <v>62.25</v>
      </c>
      <c r="Y43" s="41">
        <v>63.66</v>
      </c>
      <c r="Z43" s="41">
        <v>61.61</v>
      </c>
      <c r="AA43" s="41">
        <v>63.37</v>
      </c>
      <c r="AB43" s="104">
        <v>2864100</v>
      </c>
      <c r="AC43" s="41">
        <v>63.37</v>
      </c>
      <c r="AD43" s="2">
        <f t="shared" si="0"/>
        <v>2.0499999999999972</v>
      </c>
      <c r="AE43" s="138">
        <f t="shared" si="1"/>
        <v>1.3919999999999932E-2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4" t="s">
        <v>78</v>
      </c>
      <c r="P44" s="644"/>
      <c r="T44" s="108" t="s">
        <v>99</v>
      </c>
      <c r="U44" s="106">
        <v>50.99</v>
      </c>
      <c r="W44" s="110">
        <v>42720</v>
      </c>
      <c r="X44" s="41">
        <v>62.98</v>
      </c>
      <c r="Y44" s="41">
        <v>63.11</v>
      </c>
      <c r="Z44" s="41">
        <v>62.05</v>
      </c>
      <c r="AA44" s="41">
        <v>62.5</v>
      </c>
      <c r="AB44" s="104">
        <v>3908400</v>
      </c>
      <c r="AC44" s="41">
        <v>62.5</v>
      </c>
      <c r="AD44" s="2">
        <f t="shared" si="0"/>
        <v>1.0600000000000023</v>
      </c>
      <c r="AE44" s="138">
        <f t="shared" si="1"/>
        <v>-2.8717294192724951E-3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56.925000000000004</v>
      </c>
      <c r="R45" s="34"/>
      <c r="T45" s="108" t="s">
        <v>100</v>
      </c>
      <c r="U45" s="106" t="s">
        <v>129</v>
      </c>
      <c r="W45" s="110">
        <v>42719</v>
      </c>
      <c r="X45" s="41">
        <v>62.18</v>
      </c>
      <c r="Y45" s="41">
        <v>63.71</v>
      </c>
      <c r="Z45" s="41">
        <v>61.75</v>
      </c>
      <c r="AA45" s="41">
        <v>62.68</v>
      </c>
      <c r="AB45" s="104">
        <v>3641100</v>
      </c>
      <c r="AC45" s="41">
        <v>62.68</v>
      </c>
      <c r="AD45" s="2">
        <f t="shared" si="0"/>
        <v>1.9600000000000009</v>
      </c>
      <c r="AE45" s="138" t="e">
        <f t="shared" si="1"/>
        <v>#DIV/0!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56.407500000000006</v>
      </c>
      <c r="Q46" s="2"/>
      <c r="R46" s="34"/>
      <c r="T46" s="108" t="s">
        <v>101</v>
      </c>
      <c r="U46" s="106" t="s">
        <v>129</v>
      </c>
      <c r="W46" s="110">
        <v>42719</v>
      </c>
      <c r="X46" s="41" t="s">
        <v>125</v>
      </c>
      <c r="Y46" s="41"/>
      <c r="Z46" s="41"/>
      <c r="AA46" s="41"/>
      <c r="AB46" s="104"/>
      <c r="AC46" s="41"/>
      <c r="AD46" s="2">
        <f t="shared" si="0"/>
        <v>0</v>
      </c>
      <c r="AE46" s="138">
        <f t="shared" si="1"/>
        <v>-1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55.89</v>
      </c>
      <c r="Q47" s="2"/>
      <c r="R47" s="34"/>
      <c r="T47" s="108" t="s">
        <v>102</v>
      </c>
      <c r="U47" s="106">
        <v>65.709999999999994</v>
      </c>
      <c r="W47" s="110">
        <v>42718</v>
      </c>
      <c r="X47" s="41">
        <v>64.19</v>
      </c>
      <c r="Y47" s="41">
        <v>65.010000000000005</v>
      </c>
      <c r="Z47" s="41">
        <v>62.8</v>
      </c>
      <c r="AA47" s="41">
        <v>63.17</v>
      </c>
      <c r="AB47" s="104">
        <v>6065500</v>
      </c>
      <c r="AC47" s="41">
        <v>62.92</v>
      </c>
      <c r="AD47" s="2">
        <f t="shared" si="0"/>
        <v>2.210000000000008</v>
      </c>
      <c r="AE47" s="138">
        <f t="shared" si="1"/>
        <v>-3.0209617755856844E-2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55.372500000000002</v>
      </c>
      <c r="Q48" s="2"/>
      <c r="R48" s="34"/>
      <c r="T48" s="108" t="s">
        <v>103</v>
      </c>
      <c r="U48" s="106">
        <v>1.6288</v>
      </c>
      <c r="W48" s="110">
        <v>42717</v>
      </c>
      <c r="X48" s="41">
        <v>63.53</v>
      </c>
      <c r="Y48" s="41">
        <v>65.56</v>
      </c>
      <c r="Z48" s="41">
        <v>62.78</v>
      </c>
      <c r="AA48" s="41">
        <v>65.14</v>
      </c>
      <c r="AB48" s="104">
        <v>6543000</v>
      </c>
      <c r="AC48" s="41">
        <v>64.88</v>
      </c>
      <c r="AD48" s="2">
        <f t="shared" si="0"/>
        <v>2.7800000000000011</v>
      </c>
      <c r="AE48" s="138">
        <f t="shared" si="1"/>
        <v>3.5594573024740672E-2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54.855000000000004</v>
      </c>
      <c r="Q49" s="2"/>
      <c r="R49" s="34"/>
      <c r="T49" s="108" t="s">
        <v>122</v>
      </c>
      <c r="U49" s="106" t="s">
        <v>434</v>
      </c>
      <c r="W49" s="110">
        <v>42716</v>
      </c>
      <c r="X49" s="41">
        <v>64.3</v>
      </c>
      <c r="Y49" s="41">
        <v>64.94</v>
      </c>
      <c r="Z49" s="41">
        <v>62.8</v>
      </c>
      <c r="AA49" s="41">
        <v>62.9</v>
      </c>
      <c r="AB49" s="104">
        <v>5285600</v>
      </c>
      <c r="AC49" s="41">
        <v>62.65</v>
      </c>
      <c r="AD49" s="2">
        <f t="shared" si="0"/>
        <v>2.1400000000000006</v>
      </c>
      <c r="AE49" s="138">
        <f t="shared" si="1"/>
        <v>2.2396416573349232E-3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54.337500000000006</v>
      </c>
      <c r="Q50" s="2"/>
      <c r="R50" s="34"/>
      <c r="T50" s="108"/>
      <c r="U50" s="106"/>
      <c r="W50" s="110">
        <v>42713</v>
      </c>
      <c r="X50" s="41">
        <v>61.88</v>
      </c>
      <c r="Y50" s="41">
        <v>62.78</v>
      </c>
      <c r="Z50" s="41">
        <v>61.4</v>
      </c>
      <c r="AA50" s="41">
        <v>62.76</v>
      </c>
      <c r="AB50" s="104">
        <v>4400200</v>
      </c>
      <c r="AC50" s="41">
        <v>62.51</v>
      </c>
      <c r="AD50" s="2">
        <f t="shared" si="0"/>
        <v>1.3800000000000026</v>
      </c>
      <c r="AE50" s="138">
        <f t="shared" si="1"/>
        <v>1.7580986488686223E-2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53.82</v>
      </c>
      <c r="Q51" s="2"/>
      <c r="R51" s="34"/>
      <c r="T51" s="108" t="s">
        <v>105</v>
      </c>
      <c r="U51" s="106" t="s">
        <v>619</v>
      </c>
      <c r="W51" s="110">
        <v>42712</v>
      </c>
      <c r="X51" s="41">
        <v>61.79</v>
      </c>
      <c r="Y51" s="41">
        <v>62</v>
      </c>
      <c r="Z51" s="41">
        <v>60.75</v>
      </c>
      <c r="AA51" s="41">
        <v>61.67</v>
      </c>
      <c r="AB51" s="104">
        <v>6004800</v>
      </c>
      <c r="AC51" s="41">
        <v>61.43</v>
      </c>
      <c r="AD51" s="2">
        <f t="shared" si="0"/>
        <v>1.25</v>
      </c>
      <c r="AE51" s="138">
        <f t="shared" si="1"/>
        <v>1.1859660681930562E-2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53.302500000000002</v>
      </c>
      <c r="Q52" s="2"/>
      <c r="R52" s="34"/>
      <c r="T52" s="108" t="s">
        <v>106</v>
      </c>
      <c r="U52" s="106" t="s">
        <v>501</v>
      </c>
      <c r="W52" s="110">
        <v>42711</v>
      </c>
      <c r="X52" s="41">
        <v>59.92</v>
      </c>
      <c r="Y52" s="41">
        <v>60.98</v>
      </c>
      <c r="Z52" s="41">
        <v>59.32</v>
      </c>
      <c r="AA52" s="41">
        <v>60.95</v>
      </c>
      <c r="AB52" s="104">
        <v>4707200</v>
      </c>
      <c r="AC52" s="41">
        <v>60.71</v>
      </c>
      <c r="AD52" s="2">
        <f t="shared" si="0"/>
        <v>1.6599999999999966</v>
      </c>
      <c r="AE52" s="138">
        <f t="shared" si="1"/>
        <v>1.9137149571932133E-2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52.785000000000004</v>
      </c>
      <c r="Q53" s="2"/>
      <c r="R53" s="34"/>
      <c r="T53" s="108" t="s">
        <v>107</v>
      </c>
      <c r="U53" s="107">
        <v>3355004</v>
      </c>
      <c r="W53" s="110">
        <v>42710</v>
      </c>
      <c r="X53" s="41">
        <v>58.36</v>
      </c>
      <c r="Y53" s="41">
        <v>60.6</v>
      </c>
      <c r="Z53" s="41">
        <v>57.83</v>
      </c>
      <c r="AA53" s="41">
        <v>59.81</v>
      </c>
      <c r="AB53" s="104">
        <v>4952900</v>
      </c>
      <c r="AC53" s="41">
        <v>59.57</v>
      </c>
      <c r="AD53" s="2">
        <f t="shared" si="0"/>
        <v>2.7700000000000031</v>
      </c>
      <c r="AE53" s="138">
        <f t="shared" si="1"/>
        <v>1.361238727241787E-2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52.267499999999998</v>
      </c>
      <c r="Q54" s="2"/>
      <c r="R54" s="34"/>
      <c r="T54" s="108" t="s">
        <v>110</v>
      </c>
      <c r="U54" s="107">
        <v>4262580</v>
      </c>
      <c r="W54" s="110">
        <v>42709</v>
      </c>
      <c r="X54" s="41">
        <v>59</v>
      </c>
      <c r="Y54" s="41">
        <v>60.5</v>
      </c>
      <c r="Z54" s="41">
        <v>58.65</v>
      </c>
      <c r="AA54" s="41">
        <v>59</v>
      </c>
      <c r="AB54" s="104">
        <v>7532700</v>
      </c>
      <c r="AC54" s="41">
        <v>58.77</v>
      </c>
      <c r="AD54" s="2">
        <f t="shared" si="0"/>
        <v>1.8500000000000014</v>
      </c>
      <c r="AE54" s="138">
        <f t="shared" si="1"/>
        <v>1.8720748829953227E-2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51.75</v>
      </c>
      <c r="Q55" s="2"/>
      <c r="R55" s="34"/>
      <c r="T55" s="108" t="s">
        <v>108</v>
      </c>
      <c r="U55" s="106" t="s">
        <v>620</v>
      </c>
      <c r="W55" s="110">
        <v>42706</v>
      </c>
      <c r="X55" s="41">
        <v>55.88</v>
      </c>
      <c r="Y55" s="41">
        <v>58.74</v>
      </c>
      <c r="Z55" s="41">
        <v>55.72</v>
      </c>
      <c r="AA55" s="41">
        <v>57.92</v>
      </c>
      <c r="AB55" s="104">
        <v>6113700</v>
      </c>
      <c r="AC55" s="41">
        <v>57.69</v>
      </c>
      <c r="AD55" s="2">
        <f t="shared" si="0"/>
        <v>3.0200000000000031</v>
      </c>
      <c r="AE55" s="138">
        <f t="shared" si="1"/>
        <v>3.2206119162640823E-2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51.232500000000002</v>
      </c>
      <c r="Q56" s="2"/>
      <c r="R56" s="34"/>
      <c r="T56" s="108" t="s">
        <v>111</v>
      </c>
      <c r="U56" s="106" t="s">
        <v>129</v>
      </c>
      <c r="W56" s="110">
        <v>42705</v>
      </c>
      <c r="X56" s="41">
        <v>57.79</v>
      </c>
      <c r="Y56" s="41">
        <v>57.9</v>
      </c>
      <c r="Z56" s="41">
        <v>55.72</v>
      </c>
      <c r="AA56" s="41">
        <v>56.11</v>
      </c>
      <c r="AB56" s="104">
        <v>5591300</v>
      </c>
      <c r="AC56" s="41">
        <v>55.89</v>
      </c>
      <c r="AD56" s="2">
        <f t="shared" si="0"/>
        <v>2.1799999999999997</v>
      </c>
      <c r="AE56" s="138">
        <f t="shared" si="1"/>
        <v>2.6910656620020568E-3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50.714999999999996</v>
      </c>
      <c r="Q57" s="2"/>
      <c r="R57" s="34"/>
      <c r="T57" s="108" t="s">
        <v>112</v>
      </c>
      <c r="U57" s="106">
        <v>-19.920000000000002</v>
      </c>
      <c r="W57" s="110">
        <v>42704</v>
      </c>
      <c r="X57" s="41">
        <v>52.76</v>
      </c>
      <c r="Y57" s="41">
        <v>56.93</v>
      </c>
      <c r="Z57" s="41">
        <v>52.76</v>
      </c>
      <c r="AA57" s="41">
        <v>55.96</v>
      </c>
      <c r="AB57" s="104">
        <v>13801700</v>
      </c>
      <c r="AC57" s="41">
        <v>55.74</v>
      </c>
      <c r="AD57" s="2">
        <f t="shared" si="0"/>
        <v>4.1700000000000017</v>
      </c>
      <c r="AE57" s="138">
        <f t="shared" si="1"/>
        <v>0.1408104789193616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50.197499999999998</v>
      </c>
      <c r="Q58" s="2"/>
      <c r="R58" s="34"/>
      <c r="T58" s="108" t="s">
        <v>109</v>
      </c>
      <c r="U58" s="106" t="s">
        <v>621</v>
      </c>
      <c r="W58" s="110">
        <v>42703</v>
      </c>
      <c r="X58" s="41">
        <v>49.7</v>
      </c>
      <c r="Y58" s="41">
        <v>49.81</v>
      </c>
      <c r="Z58" s="41">
        <v>48.52</v>
      </c>
      <c r="AA58" s="41">
        <v>49.05</v>
      </c>
      <c r="AB58" s="104">
        <v>4830600</v>
      </c>
      <c r="AC58" s="41">
        <v>48.86</v>
      </c>
      <c r="AD58" s="2">
        <f t="shared" si="0"/>
        <v>1.2899999999999991</v>
      </c>
      <c r="AE58" s="138">
        <f t="shared" si="1"/>
        <v>-3.818897637795271E-2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49.68</v>
      </c>
      <c r="W59" s="110">
        <v>42702</v>
      </c>
      <c r="X59" s="41">
        <v>53.11</v>
      </c>
      <c r="Y59" s="41">
        <v>53.39</v>
      </c>
      <c r="Z59" s="41">
        <v>50.86</v>
      </c>
      <c r="AA59" s="41">
        <v>51</v>
      </c>
      <c r="AB59" s="104">
        <v>3115300</v>
      </c>
      <c r="AC59" s="41">
        <v>50.8</v>
      </c>
      <c r="AD59" s="2">
        <f t="shared" si="0"/>
        <v>2.5300000000000011</v>
      </c>
      <c r="AE59" s="138">
        <f t="shared" si="1"/>
        <v>-3.2749428789032864E-2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49.162499999999994</v>
      </c>
      <c r="W60" s="110">
        <v>42699</v>
      </c>
      <c r="X60" s="41">
        <v>52.62</v>
      </c>
      <c r="Y60" s="41">
        <v>52.91</v>
      </c>
      <c r="Z60" s="41">
        <v>52.11</v>
      </c>
      <c r="AA60" s="41">
        <v>52.73</v>
      </c>
      <c r="AB60" s="104">
        <v>947400</v>
      </c>
      <c r="AC60" s="41">
        <v>52.52</v>
      </c>
      <c r="AD60" s="2">
        <f t="shared" si="0"/>
        <v>0.79999999999999716</v>
      </c>
      <c r="AE60" s="138">
        <f t="shared" si="1"/>
        <v>-8.8695980373655336E-3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48.644999999999996</v>
      </c>
      <c r="W61" s="110">
        <v>42697</v>
      </c>
      <c r="X61" s="41">
        <v>51.97</v>
      </c>
      <c r="Y61" s="41">
        <v>53.54</v>
      </c>
      <c r="Z61" s="41">
        <v>51.6</v>
      </c>
      <c r="AA61" s="41">
        <v>53.2</v>
      </c>
      <c r="AB61" s="104">
        <v>2348000</v>
      </c>
      <c r="AC61" s="41">
        <v>52.99</v>
      </c>
      <c r="AD61" s="2">
        <f t="shared" si="0"/>
        <v>1.9399999999999977</v>
      </c>
      <c r="AE61" s="138">
        <f t="shared" si="1"/>
        <v>1.1066590345353955E-2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48.127500000000005</v>
      </c>
      <c r="W62" s="110">
        <v>42696</v>
      </c>
      <c r="X62" s="41">
        <v>53.35</v>
      </c>
      <c r="Y62" s="41">
        <v>53.94</v>
      </c>
      <c r="Z62" s="41">
        <v>51.34</v>
      </c>
      <c r="AA62" s="41">
        <v>52.62</v>
      </c>
      <c r="AB62" s="104">
        <v>2654400</v>
      </c>
      <c r="AC62" s="41">
        <v>52.41</v>
      </c>
      <c r="AD62" s="2">
        <f t="shared" si="0"/>
        <v>2.5999999999999943</v>
      </c>
      <c r="AE62" s="138">
        <f t="shared" si="1"/>
        <v>-3.6121673003802757E-3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47.61</v>
      </c>
      <c r="W63" s="110">
        <v>42695</v>
      </c>
      <c r="X63" s="41">
        <v>52.5</v>
      </c>
      <c r="Y63" s="41">
        <v>53.9</v>
      </c>
      <c r="Z63" s="41">
        <v>52.18</v>
      </c>
      <c r="AA63" s="41">
        <v>52.81</v>
      </c>
      <c r="AB63" s="104">
        <v>3832900</v>
      </c>
      <c r="AC63" s="41">
        <v>52.6</v>
      </c>
      <c r="AD63" s="2">
        <f t="shared" si="0"/>
        <v>1.7199999999999989</v>
      </c>
      <c r="AE63" s="138">
        <f t="shared" si="1"/>
        <v>3.6044908410478582E-2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47.092500000000001</v>
      </c>
      <c r="W64" s="110">
        <v>42692</v>
      </c>
      <c r="X64" s="41">
        <v>50.59</v>
      </c>
      <c r="Y64" s="41">
        <v>52.39</v>
      </c>
      <c r="Z64" s="41">
        <v>50.59</v>
      </c>
      <c r="AA64" s="41">
        <v>50.97</v>
      </c>
      <c r="AB64" s="104">
        <v>5421700</v>
      </c>
      <c r="AC64" s="41">
        <v>50.77</v>
      </c>
      <c r="AD64" s="2">
        <f t="shared" si="0"/>
        <v>1.7999999999999972</v>
      </c>
      <c r="AE64" s="138">
        <f t="shared" si="1"/>
        <v>9.3439363817098275E-3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46.575000000000003</v>
      </c>
      <c r="W65" s="110">
        <v>42691</v>
      </c>
      <c r="X65" s="41">
        <v>51.53</v>
      </c>
      <c r="Y65" s="41">
        <v>52.25</v>
      </c>
      <c r="Z65" s="41">
        <v>50.38</v>
      </c>
      <c r="AA65" s="41">
        <v>50.5</v>
      </c>
      <c r="AB65" s="104">
        <v>3544400</v>
      </c>
      <c r="AC65" s="41">
        <v>50.3</v>
      </c>
      <c r="AD65" s="2">
        <f t="shared" si="0"/>
        <v>1.8699999999999974</v>
      </c>
      <c r="AE65" s="138">
        <f t="shared" si="1"/>
        <v>-6.3216120110628493E-3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42690</v>
      </c>
      <c r="X66" s="41">
        <v>50.33</v>
      </c>
      <c r="Y66" s="41">
        <v>51.39</v>
      </c>
      <c r="Z66" s="41">
        <v>49.71</v>
      </c>
      <c r="AA66" s="41">
        <v>50.82</v>
      </c>
      <c r="AB66" s="104">
        <v>3351400</v>
      </c>
      <c r="AC66" s="41">
        <v>50.62</v>
      </c>
      <c r="AD66" s="2">
        <f t="shared" si="0"/>
        <v>1.6799999999999997</v>
      </c>
      <c r="AE66" s="138">
        <f t="shared" si="1"/>
        <v>4.5643976979559131E-3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42689</v>
      </c>
      <c r="X67" s="41">
        <v>48.73</v>
      </c>
      <c r="Y67" s="41">
        <v>50.78</v>
      </c>
      <c r="Z67" s="41">
        <v>48.68</v>
      </c>
      <c r="AA67" s="41">
        <v>50.59</v>
      </c>
      <c r="AB67" s="104">
        <v>6937000</v>
      </c>
      <c r="AC67" s="41">
        <v>50.39</v>
      </c>
      <c r="AD67" s="2">
        <f>Y67-Z67</f>
        <v>2.1000000000000014</v>
      </c>
      <c r="AE67" s="138">
        <f>AC67/AC68-1</f>
        <v>5.2422723475354926E-2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42688</v>
      </c>
      <c r="X68" s="41">
        <v>47.13</v>
      </c>
      <c r="Y68" s="41">
        <v>48.26</v>
      </c>
      <c r="Z68" s="41">
        <v>46.61</v>
      </c>
      <c r="AA68" s="41">
        <v>48.07</v>
      </c>
      <c r="AB68" s="104">
        <v>6876600</v>
      </c>
      <c r="AC68" s="41">
        <v>47.88</v>
      </c>
      <c r="AD68" s="2">
        <f>Y68-Z68</f>
        <v>1.6499999999999986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7" priority="17">
      <formula>F38&gt;0</formula>
    </cfRule>
    <cfRule type="expression" dxfId="526" priority="18">
      <formula>F38&lt;0</formula>
    </cfRule>
  </conditionalFormatting>
  <conditionalFormatting sqref="H38:H72">
    <cfRule type="expression" dxfId="525" priority="9">
      <formula>H38&gt;0</formula>
    </cfRule>
    <cfRule type="expression" dxfId="524" priority="10">
      <formula>H38&lt;0</formula>
    </cfRule>
  </conditionalFormatting>
  <conditionalFormatting sqref="F21:F37">
    <cfRule type="expression" dxfId="523" priority="7">
      <formula>F21&gt;0</formula>
    </cfRule>
    <cfRule type="expression" dxfId="522" priority="8">
      <formula>F21&lt;0</formula>
    </cfRule>
  </conditionalFormatting>
  <conditionalFormatting sqref="H21:H37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42783</v>
      </c>
      <c r="X2" s="10">
        <v>109.43</v>
      </c>
      <c r="Y2" s="10">
        <v>109.82</v>
      </c>
      <c r="Z2" s="10">
        <v>107.96</v>
      </c>
      <c r="AA2" s="10">
        <v>109.82</v>
      </c>
      <c r="AB2" s="95">
        <v>4246300</v>
      </c>
      <c r="AC2" s="10">
        <v>109.82</v>
      </c>
      <c r="AD2" s="2">
        <f>Y2-Z2</f>
        <v>1.8599999999999994</v>
      </c>
      <c r="AE2" s="138">
        <f>AC2/AC3-1</f>
        <v>3.9308894780143433E-3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109.82</v>
      </c>
      <c r="W3" s="133">
        <v>42782</v>
      </c>
      <c r="X3" s="10">
        <v>109.48</v>
      </c>
      <c r="Y3" s="10">
        <v>110</v>
      </c>
      <c r="Z3" s="10">
        <v>108.5</v>
      </c>
      <c r="AA3" s="10">
        <v>109.39</v>
      </c>
      <c r="AB3" s="95">
        <v>2809900</v>
      </c>
      <c r="AC3" s="10">
        <v>109.39</v>
      </c>
      <c r="AD3" s="2">
        <f t="shared" ref="AD3:AD66" si="0">Y3-Z3</f>
        <v>1.5</v>
      </c>
      <c r="AE3" s="138">
        <f t="shared" ref="AE3:AE66" si="1">AC3/AC4-1</f>
        <v>-3.5525596647840718E-3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109.82</v>
      </c>
      <c r="R4" s="523">
        <v>3.8999999999999998E-3</v>
      </c>
      <c r="W4" s="133">
        <v>42781</v>
      </c>
      <c r="X4" s="10">
        <v>108.53</v>
      </c>
      <c r="Y4" s="10">
        <v>109.99</v>
      </c>
      <c r="Z4" s="10">
        <v>108.17</v>
      </c>
      <c r="AA4" s="10">
        <v>109.78</v>
      </c>
      <c r="AB4" s="95">
        <v>3319200</v>
      </c>
      <c r="AC4" s="10">
        <v>109.78</v>
      </c>
      <c r="AD4" s="2">
        <f t="shared" si="0"/>
        <v>1.8199999999999932</v>
      </c>
      <c r="AE4" s="138">
        <f t="shared" si="1"/>
        <v>5.6797361670941626E-3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42780</v>
      </c>
      <c r="X5" s="10">
        <v>108.07</v>
      </c>
      <c r="Y5" s="10">
        <v>109.16</v>
      </c>
      <c r="Z5" s="10">
        <v>107.74</v>
      </c>
      <c r="AA5" s="10">
        <v>109.16</v>
      </c>
      <c r="AB5" s="95">
        <v>2890300</v>
      </c>
      <c r="AC5" s="10">
        <v>109.16</v>
      </c>
      <c r="AD5" s="2">
        <f t="shared" si="0"/>
        <v>1.4200000000000017</v>
      </c>
      <c r="AE5" s="138">
        <f t="shared" si="1"/>
        <v>7.7548005908418816E-3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108.09</v>
      </c>
      <c r="Y6" s="10">
        <v>109.3</v>
      </c>
      <c r="Z6" s="10">
        <v>107.89</v>
      </c>
      <c r="AA6" s="10">
        <v>108.32</v>
      </c>
      <c r="AB6" s="95">
        <v>2640000</v>
      </c>
      <c r="AC6" s="10">
        <v>108.32</v>
      </c>
      <c r="AD6" s="2">
        <f t="shared" si="0"/>
        <v>1.4099999999999966</v>
      </c>
      <c r="AE6" s="138">
        <f t="shared" si="1"/>
        <v>4.1716881431350661E-3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42776</v>
      </c>
      <c r="X7" s="10">
        <v>107.88</v>
      </c>
      <c r="Y7" s="10">
        <v>108.49</v>
      </c>
      <c r="Z7" s="10">
        <v>107.71</v>
      </c>
      <c r="AA7" s="10">
        <v>107.87</v>
      </c>
      <c r="AB7" s="95">
        <v>2776100</v>
      </c>
      <c r="AC7" s="10">
        <v>107.87</v>
      </c>
      <c r="AD7" s="2">
        <f t="shared" si="0"/>
        <v>0.78000000000000114</v>
      </c>
      <c r="AE7" s="138">
        <f t="shared" si="1"/>
        <v>4.1891640290447896E-3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107.34</v>
      </c>
      <c r="Y8" s="10">
        <v>107.88</v>
      </c>
      <c r="Z8" s="10">
        <v>107.12</v>
      </c>
      <c r="AA8" s="10">
        <v>107.42</v>
      </c>
      <c r="AB8" s="95">
        <v>3603900</v>
      </c>
      <c r="AC8" s="10">
        <v>107.42</v>
      </c>
      <c r="AD8" s="2">
        <f t="shared" si="0"/>
        <v>0.75999999999999091</v>
      </c>
      <c r="AE8" s="138">
        <f t="shared" si="1"/>
        <v>7.452953232718329E-4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107.52</v>
      </c>
      <c r="Y9" s="10">
        <v>107.93</v>
      </c>
      <c r="Z9" s="10">
        <v>106.27</v>
      </c>
      <c r="AA9" s="10">
        <v>107.34</v>
      </c>
      <c r="AB9" s="95">
        <v>3879000</v>
      </c>
      <c r="AC9" s="10">
        <v>107.34</v>
      </c>
      <c r="AD9" s="2">
        <f t="shared" si="0"/>
        <v>1.6600000000000108</v>
      </c>
      <c r="AE9" s="138">
        <f t="shared" si="1"/>
        <v>-2.879702740362311E-3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3">
        <v>42773</v>
      </c>
      <c r="X10" s="10">
        <v>108.19</v>
      </c>
      <c r="Y10" s="10">
        <v>108.76</v>
      </c>
      <c r="Z10" s="10">
        <v>107.35</v>
      </c>
      <c r="AA10" s="10">
        <v>107.65</v>
      </c>
      <c r="AB10" s="95">
        <v>3484800</v>
      </c>
      <c r="AC10" s="10">
        <v>107.65</v>
      </c>
      <c r="AD10" s="2">
        <f t="shared" si="0"/>
        <v>1.4100000000000108</v>
      </c>
      <c r="AE10" s="138">
        <f t="shared" si="1"/>
        <v>-3.7143653078275385E-4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1.9900000000000001E-2</v>
      </c>
      <c r="T11" s="43"/>
      <c r="U11" s="33"/>
      <c r="V11" s="11"/>
      <c r="W11" s="99">
        <v>42772</v>
      </c>
      <c r="X11" s="10">
        <v>108.36</v>
      </c>
      <c r="Y11" s="10">
        <v>108.69</v>
      </c>
      <c r="Z11" s="10">
        <v>107.58</v>
      </c>
      <c r="AA11" s="10">
        <v>107.69</v>
      </c>
      <c r="AB11" s="95">
        <v>2826900</v>
      </c>
      <c r="AC11" s="10">
        <v>107.69</v>
      </c>
      <c r="AD11" s="2">
        <f t="shared" si="0"/>
        <v>1.1099999999999994</v>
      </c>
      <c r="AE11" s="138">
        <f t="shared" si="1"/>
        <v>-7.5569071974933566E-3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42769</v>
      </c>
      <c r="X12" s="10">
        <v>107.48</v>
      </c>
      <c r="Y12" s="10">
        <v>108.84</v>
      </c>
      <c r="Z12" s="10">
        <v>107.35</v>
      </c>
      <c r="AA12" s="10">
        <v>108.51</v>
      </c>
      <c r="AB12" s="95">
        <v>3235000</v>
      </c>
      <c r="AC12" s="10">
        <v>108.51</v>
      </c>
      <c r="AD12" s="2">
        <f t="shared" si="0"/>
        <v>1.4900000000000091</v>
      </c>
      <c r="AE12" s="138">
        <f t="shared" si="1"/>
        <v>1.1276794035414817E-2</v>
      </c>
    </row>
    <row r="13" spans="1:31" x14ac:dyDescent="0.25">
      <c r="T13" s="67"/>
      <c r="W13" s="133">
        <v>42768</v>
      </c>
      <c r="X13" s="10">
        <v>107.2</v>
      </c>
      <c r="Y13" s="10">
        <v>107.58</v>
      </c>
      <c r="Z13" s="10">
        <v>105.9</v>
      </c>
      <c r="AA13" s="10">
        <v>107.3</v>
      </c>
      <c r="AB13" s="95">
        <v>4223200</v>
      </c>
      <c r="AC13" s="10">
        <v>107.3</v>
      </c>
      <c r="AD13" s="2">
        <f t="shared" si="0"/>
        <v>1.6799999999999926</v>
      </c>
      <c r="AE13" s="138">
        <f t="shared" si="1"/>
        <v>-3.7140204271124411E-3</v>
      </c>
    </row>
    <row r="14" spans="1:31" x14ac:dyDescent="0.25">
      <c r="W14" s="133">
        <v>42767</v>
      </c>
      <c r="X14" s="10">
        <v>107.04</v>
      </c>
      <c r="Y14" s="10">
        <v>108.07</v>
      </c>
      <c r="Z14" s="10">
        <v>106.4</v>
      </c>
      <c r="AA14" s="10">
        <v>107.7</v>
      </c>
      <c r="AB14" s="95">
        <v>4374500</v>
      </c>
      <c r="AC14" s="10">
        <v>107.7</v>
      </c>
      <c r="AD14" s="2">
        <f t="shared" si="0"/>
        <v>1.6699999999999875</v>
      </c>
      <c r="AE14" s="138">
        <f t="shared" si="1"/>
        <v>1.050853818727715E-2</v>
      </c>
    </row>
    <row r="15" spans="1:31" x14ac:dyDescent="0.25">
      <c r="W15" s="133">
        <v>42766</v>
      </c>
      <c r="X15" s="10">
        <v>108.13</v>
      </c>
      <c r="Y15" s="10">
        <v>108.58</v>
      </c>
      <c r="Z15" s="10">
        <v>106.22</v>
      </c>
      <c r="AA15" s="10">
        <v>106.58</v>
      </c>
      <c r="AB15" s="95">
        <v>4458400</v>
      </c>
      <c r="AC15" s="10">
        <v>106.58</v>
      </c>
      <c r="AD15" s="2">
        <f t="shared" si="0"/>
        <v>2.3599999999999994</v>
      </c>
      <c r="AE15" s="138">
        <f t="shared" si="1"/>
        <v>-1.3148148148148131E-2</v>
      </c>
    </row>
    <row r="16" spans="1:31" x14ac:dyDescent="0.25">
      <c r="W16" s="133">
        <v>42765</v>
      </c>
      <c r="X16" s="10">
        <v>108.94</v>
      </c>
      <c r="Y16" s="10">
        <v>108.96</v>
      </c>
      <c r="Z16" s="10">
        <v>106.34</v>
      </c>
      <c r="AA16" s="10">
        <v>108</v>
      </c>
      <c r="AB16" s="95">
        <v>5316100</v>
      </c>
      <c r="AC16" s="10">
        <v>108</v>
      </c>
      <c r="AD16" s="2">
        <f t="shared" si="0"/>
        <v>2.6199999999999903</v>
      </c>
      <c r="AE16" s="138">
        <f t="shared" si="1"/>
        <v>-1.0989010989011061E-2</v>
      </c>
    </row>
    <row r="17" spans="1:31" x14ac:dyDescent="0.25">
      <c r="W17" s="133">
        <v>42762</v>
      </c>
      <c r="X17" s="10">
        <v>110.35</v>
      </c>
      <c r="Y17" s="10">
        <v>110.36</v>
      </c>
      <c r="Z17" s="10">
        <v>108.14</v>
      </c>
      <c r="AA17" s="10">
        <v>109.2</v>
      </c>
      <c r="AB17" s="95">
        <v>3380500</v>
      </c>
      <c r="AC17" s="10">
        <v>109.2</v>
      </c>
      <c r="AD17" s="2">
        <f t="shared" si="0"/>
        <v>2.2199999999999989</v>
      </c>
      <c r="AE17" s="138">
        <f t="shared" si="1"/>
        <v>-8.6246028143440734E-3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42761</v>
      </c>
      <c r="X18" s="10">
        <v>110.25</v>
      </c>
      <c r="Y18" s="10">
        <v>111.38</v>
      </c>
      <c r="Z18" s="10">
        <v>109.48</v>
      </c>
      <c r="AA18" s="10">
        <v>110.15</v>
      </c>
      <c r="AB18" s="95">
        <v>4602100</v>
      </c>
      <c r="AC18" s="10">
        <v>110.15</v>
      </c>
      <c r="AD18" s="2">
        <f t="shared" si="0"/>
        <v>1.8999999999999915</v>
      </c>
      <c r="AE18" s="138">
        <f t="shared" si="1"/>
        <v>-2.4452092012315907E-3</v>
      </c>
    </row>
    <row r="19" spans="1:31" x14ac:dyDescent="0.25">
      <c r="W19" s="133">
        <v>42760</v>
      </c>
      <c r="X19" s="10">
        <v>109.29</v>
      </c>
      <c r="Y19" s="10">
        <v>111</v>
      </c>
      <c r="Z19" s="10">
        <v>109.01</v>
      </c>
      <c r="AA19" s="10">
        <v>110.42</v>
      </c>
      <c r="AB19" s="95">
        <v>5102700</v>
      </c>
      <c r="AC19" s="10">
        <v>110.42</v>
      </c>
      <c r="AD19" s="2">
        <f t="shared" si="0"/>
        <v>1.9899999999999949</v>
      </c>
      <c r="AE19" s="138">
        <f t="shared" si="1"/>
        <v>1.5636497424576845E-2</v>
      </c>
    </row>
    <row r="20" spans="1:31" x14ac:dyDescent="0.25">
      <c r="W20" s="133">
        <v>42759</v>
      </c>
      <c r="X20" s="10">
        <v>108.15</v>
      </c>
      <c r="Y20" s="10">
        <v>109.25</v>
      </c>
      <c r="Z20" s="10">
        <v>107.6</v>
      </c>
      <c r="AA20" s="10">
        <v>108.72</v>
      </c>
      <c r="AB20" s="95">
        <v>4552100</v>
      </c>
      <c r="AC20" s="10">
        <v>108.72</v>
      </c>
      <c r="AD20" s="2">
        <f t="shared" si="0"/>
        <v>1.6500000000000057</v>
      </c>
      <c r="AE20" s="138">
        <f t="shared" si="1"/>
        <v>6.7598851745531707E-3</v>
      </c>
    </row>
    <row r="21" spans="1:31" x14ac:dyDescent="0.25">
      <c r="W21" s="40">
        <v>42758</v>
      </c>
      <c r="X21" s="10">
        <v>108.64</v>
      </c>
      <c r="Y21" s="10">
        <v>108.64</v>
      </c>
      <c r="Z21" s="10">
        <v>106.93</v>
      </c>
      <c r="AA21" s="10">
        <v>107.99</v>
      </c>
      <c r="AB21" s="95">
        <v>3853600</v>
      </c>
      <c r="AC21" s="10">
        <v>107.99</v>
      </c>
      <c r="AD21" s="2">
        <f t="shared" si="0"/>
        <v>1.7099999999999937</v>
      </c>
      <c r="AE21" s="138">
        <f t="shared" si="1"/>
        <v>-5.6169429097605583E-3</v>
      </c>
    </row>
    <row r="22" spans="1:31" x14ac:dyDescent="0.25">
      <c r="W22" s="133">
        <v>42755</v>
      </c>
      <c r="X22" s="10">
        <v>106.83</v>
      </c>
      <c r="Y22" s="10">
        <v>108.64</v>
      </c>
      <c r="Z22" s="10">
        <v>106.61</v>
      </c>
      <c r="AA22" s="10">
        <v>108.6</v>
      </c>
      <c r="AB22" s="95">
        <v>6288300</v>
      </c>
      <c r="AC22" s="10">
        <v>108.6</v>
      </c>
      <c r="AD22" s="2">
        <f t="shared" si="0"/>
        <v>2.0300000000000011</v>
      </c>
      <c r="AE22" s="138">
        <f t="shared" si="1"/>
        <v>2.2213855421686635E-2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42754</v>
      </c>
      <c r="X23" s="10">
        <v>108.21</v>
      </c>
      <c r="Y23" s="10">
        <v>108.98</v>
      </c>
      <c r="Z23" s="10">
        <v>105.44</v>
      </c>
      <c r="AA23" s="10">
        <v>106.24</v>
      </c>
      <c r="AB23" s="95">
        <v>10078700</v>
      </c>
      <c r="AC23" s="10">
        <v>106.24</v>
      </c>
      <c r="AD23" s="2">
        <f t="shared" si="0"/>
        <v>3.5400000000000063</v>
      </c>
      <c r="AE23" s="138">
        <f t="shared" si="1"/>
        <v>2.3802640454852142E-2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42753</v>
      </c>
      <c r="X24" s="10">
        <v>102.26</v>
      </c>
      <c r="Y24" s="10">
        <v>104.37</v>
      </c>
      <c r="Z24" s="10">
        <v>101.53</v>
      </c>
      <c r="AA24" s="10">
        <v>103.77</v>
      </c>
      <c r="AB24" s="95">
        <v>5356800</v>
      </c>
      <c r="AC24" s="10">
        <v>103.77</v>
      </c>
      <c r="AD24" s="2">
        <f t="shared" si="0"/>
        <v>2.8400000000000034</v>
      </c>
      <c r="AE24" s="138">
        <f t="shared" si="1"/>
        <v>3.8695946599593967E-3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42752</v>
      </c>
      <c r="X25" s="10">
        <v>104.7</v>
      </c>
      <c r="Y25" s="10">
        <v>104.82</v>
      </c>
      <c r="Z25" s="10">
        <v>102.85</v>
      </c>
      <c r="AA25" s="10">
        <v>103.37</v>
      </c>
      <c r="AB25" s="95">
        <v>3398400</v>
      </c>
      <c r="AC25" s="10">
        <v>103.37</v>
      </c>
      <c r="AD25" s="2">
        <f t="shared" si="0"/>
        <v>1.9699999999999989</v>
      </c>
      <c r="AE25" s="138">
        <f t="shared" si="1"/>
        <v>-1.7862232779097376E-2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42748</v>
      </c>
      <c r="X26" s="10">
        <v>104.51</v>
      </c>
      <c r="Y26" s="10">
        <v>105.45</v>
      </c>
      <c r="Z26" s="10">
        <v>104.28</v>
      </c>
      <c r="AA26" s="10">
        <v>105.25</v>
      </c>
      <c r="AB26" s="95">
        <v>2743400</v>
      </c>
      <c r="AC26" s="10">
        <v>105.25</v>
      </c>
      <c r="AD26" s="2">
        <f t="shared" si="0"/>
        <v>1.1700000000000017</v>
      </c>
      <c r="AE26" s="138">
        <f t="shared" si="1"/>
        <v>5.2531041069723283E-3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42747</v>
      </c>
      <c r="X27" s="10">
        <v>104.27</v>
      </c>
      <c r="Y27" s="10">
        <v>104.96</v>
      </c>
      <c r="Z27" s="10">
        <v>103.35</v>
      </c>
      <c r="AA27" s="10">
        <v>104.7</v>
      </c>
      <c r="AB27" s="95">
        <v>2395800</v>
      </c>
      <c r="AC27" s="10">
        <v>104.7</v>
      </c>
      <c r="AD27" s="2">
        <f t="shared" si="0"/>
        <v>1.6099999999999994</v>
      </c>
      <c r="AE27" s="138">
        <f t="shared" si="1"/>
        <v>4.1239090821905133E-3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42746</v>
      </c>
      <c r="X28" s="10">
        <v>103.35</v>
      </c>
      <c r="Y28" s="10">
        <v>104.83</v>
      </c>
      <c r="Z28" s="10">
        <v>103.03</v>
      </c>
      <c r="AA28" s="10">
        <v>104.27</v>
      </c>
      <c r="AB28" s="95">
        <v>2842100</v>
      </c>
      <c r="AC28" s="10">
        <v>104.27</v>
      </c>
      <c r="AD28" s="2">
        <f t="shared" si="0"/>
        <v>1.7999999999999972</v>
      </c>
      <c r="AE28" s="138">
        <f t="shared" si="1"/>
        <v>8.218913169599551E-3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42745</v>
      </c>
      <c r="X29" s="10">
        <v>102.56</v>
      </c>
      <c r="Y29" s="10">
        <v>104.24</v>
      </c>
      <c r="Z29" s="10">
        <v>101.91</v>
      </c>
      <c r="AA29" s="10">
        <v>103.42</v>
      </c>
      <c r="AB29" s="95">
        <v>3562700</v>
      </c>
      <c r="AC29" s="10">
        <v>103.42</v>
      </c>
      <c r="AD29" s="2">
        <f t="shared" si="0"/>
        <v>2.3299999999999983</v>
      </c>
      <c r="AE29" s="138">
        <f t="shared" si="1"/>
        <v>9.7637180238234755E-3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42744</v>
      </c>
      <c r="X30" s="10">
        <v>103.73</v>
      </c>
      <c r="Y30" s="10">
        <v>103.74</v>
      </c>
      <c r="Z30" s="10">
        <v>101.9</v>
      </c>
      <c r="AA30" s="10">
        <v>102.42</v>
      </c>
      <c r="AB30" s="95">
        <v>2968600</v>
      </c>
      <c r="AC30" s="10">
        <v>102.42</v>
      </c>
      <c r="AD30" s="2">
        <f t="shared" si="0"/>
        <v>1.8399999999999892</v>
      </c>
      <c r="AE30" s="138">
        <f t="shared" si="1"/>
        <v>-7.4619633685434339E-3</v>
      </c>
    </row>
    <row r="31" spans="1:31" x14ac:dyDescent="0.25">
      <c r="W31" s="133">
        <v>42741</v>
      </c>
      <c r="X31" s="10">
        <v>102.03</v>
      </c>
      <c r="Y31" s="10">
        <v>103.77</v>
      </c>
      <c r="Z31" s="10">
        <v>101.2</v>
      </c>
      <c r="AA31" s="10">
        <v>103.19</v>
      </c>
      <c r="AB31" s="95">
        <v>3862400</v>
      </c>
      <c r="AC31" s="10">
        <v>103.19</v>
      </c>
      <c r="AD31" s="2">
        <f t="shared" si="0"/>
        <v>2.5699999999999932</v>
      </c>
      <c r="AE31" s="138">
        <f t="shared" si="1"/>
        <v>1.0378928816214605E-2</v>
      </c>
    </row>
    <row r="32" spans="1:31" x14ac:dyDescent="0.25">
      <c r="W32" s="133">
        <v>42740</v>
      </c>
      <c r="X32" s="10">
        <v>103.03</v>
      </c>
      <c r="Y32" s="10">
        <v>103.36</v>
      </c>
      <c r="Z32" s="10">
        <v>101.22</v>
      </c>
      <c r="AA32" s="10">
        <v>102.13</v>
      </c>
      <c r="AB32" s="95">
        <v>4180400</v>
      </c>
      <c r="AC32" s="10">
        <v>102.13</v>
      </c>
      <c r="AD32" s="2">
        <f t="shared" si="0"/>
        <v>2.1400000000000006</v>
      </c>
      <c r="AE32" s="138">
        <f t="shared" si="1"/>
        <v>-9.7925150281171769E-3</v>
      </c>
    </row>
    <row r="33" spans="1:31" x14ac:dyDescent="0.25">
      <c r="W33" s="133">
        <v>42739</v>
      </c>
      <c r="X33" s="10">
        <v>102.89</v>
      </c>
      <c r="Y33" s="10">
        <v>104.31</v>
      </c>
      <c r="Z33" s="10">
        <v>102.51</v>
      </c>
      <c r="AA33" s="10">
        <v>103.14</v>
      </c>
      <c r="AB33" s="95">
        <v>3660200</v>
      </c>
      <c r="AC33" s="10">
        <v>103.14</v>
      </c>
      <c r="AD33" s="2">
        <f t="shared" si="0"/>
        <v>1.7999999999999972</v>
      </c>
      <c r="AE33" s="138">
        <f t="shared" si="1"/>
        <v>6.0476004682012974E-3</v>
      </c>
    </row>
    <row r="34" spans="1:31" x14ac:dyDescent="0.25">
      <c r="L34" t="s">
        <v>212</v>
      </c>
      <c r="M34" s="2">
        <f>M49+K49-F49</f>
        <v>128.08999999999833</v>
      </c>
      <c r="W34" s="133">
        <v>42738</v>
      </c>
      <c r="X34" s="10">
        <v>104.48</v>
      </c>
      <c r="Y34" s="10">
        <v>105.29</v>
      </c>
      <c r="Z34" s="10">
        <v>102.07</v>
      </c>
      <c r="AA34" s="10">
        <v>102.52</v>
      </c>
      <c r="AB34" s="95">
        <v>3822700</v>
      </c>
      <c r="AC34" s="10">
        <v>102.52</v>
      </c>
      <c r="AD34" s="2">
        <f t="shared" si="0"/>
        <v>3.2200000000000131</v>
      </c>
      <c r="AE34" s="138">
        <f t="shared" si="1"/>
        <v>-1.1188271604938405E-2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42734</v>
      </c>
      <c r="X35" s="10">
        <v>104.18</v>
      </c>
      <c r="Y35" s="10">
        <v>104.84</v>
      </c>
      <c r="Z35" s="10">
        <v>103.25</v>
      </c>
      <c r="AA35" s="10">
        <v>103.68</v>
      </c>
      <c r="AB35" s="95">
        <v>2913800</v>
      </c>
      <c r="AC35" s="10">
        <v>103.68</v>
      </c>
      <c r="AD35" s="2">
        <f t="shared" si="0"/>
        <v>1.5900000000000034</v>
      </c>
      <c r="AE35" s="138">
        <f t="shared" si="1"/>
        <v>-7.0867649875502314E-3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42733</v>
      </c>
      <c r="X36" s="10">
        <v>104.88</v>
      </c>
      <c r="Y36" s="10">
        <v>105.25</v>
      </c>
      <c r="Z36" s="10">
        <v>103.99</v>
      </c>
      <c r="AA36" s="10">
        <v>104.42</v>
      </c>
      <c r="AB36" s="95">
        <v>2121200</v>
      </c>
      <c r="AC36" s="10">
        <v>104.42</v>
      </c>
      <c r="AD36" s="2">
        <f t="shared" si="0"/>
        <v>1.2600000000000051</v>
      </c>
      <c r="AE36" s="138">
        <f t="shared" si="1"/>
        <v>-3.2455135547919678E-3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42732</v>
      </c>
      <c r="X37" s="10">
        <v>105.75</v>
      </c>
      <c r="Y37" s="10">
        <v>106.32</v>
      </c>
      <c r="Z37" s="10">
        <v>104.59</v>
      </c>
      <c r="AA37" s="10">
        <v>104.76</v>
      </c>
      <c r="AB37" s="95">
        <v>1766400</v>
      </c>
      <c r="AC37" s="10">
        <v>104.76</v>
      </c>
      <c r="AD37" s="2">
        <f t="shared" si="0"/>
        <v>1.7299999999999898</v>
      </c>
      <c r="AE37" s="138">
        <f t="shared" si="1"/>
        <v>-8.9868508182763263E-3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42731</v>
      </c>
      <c r="X38" s="10">
        <v>105.51</v>
      </c>
      <c r="Y38" s="10">
        <v>105.93</v>
      </c>
      <c r="Z38" s="10">
        <v>105.21</v>
      </c>
      <c r="AA38" s="10">
        <v>105.71</v>
      </c>
      <c r="AB38" s="95">
        <v>1517500</v>
      </c>
      <c r="AC38" s="10">
        <v>105.71</v>
      </c>
      <c r="AD38" s="2">
        <f t="shared" si="0"/>
        <v>0.72000000000001307</v>
      </c>
      <c r="AE38" s="138">
        <f t="shared" si="1"/>
        <v>5.0389807948278964E-3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42727</v>
      </c>
      <c r="X39" s="10">
        <v>105.23</v>
      </c>
      <c r="Y39" s="10">
        <v>105.27</v>
      </c>
      <c r="Z39" s="10">
        <v>104.32</v>
      </c>
      <c r="AA39" s="10">
        <v>105.18</v>
      </c>
      <c r="AB39" s="95">
        <v>2146200</v>
      </c>
      <c r="AC39" s="10">
        <v>105.18</v>
      </c>
      <c r="AD39" s="2">
        <f t="shared" si="0"/>
        <v>0.95000000000000284</v>
      </c>
      <c r="AE39" s="138">
        <f t="shared" si="1"/>
        <v>-9.5066070919247458E-5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42726</v>
      </c>
      <c r="X40" s="10">
        <v>104.12</v>
      </c>
      <c r="Y40" s="10">
        <v>105.28</v>
      </c>
      <c r="Z40" s="10">
        <v>103.37</v>
      </c>
      <c r="AA40" s="10">
        <v>105.19</v>
      </c>
      <c r="AB40" s="95">
        <v>2994800</v>
      </c>
      <c r="AC40" s="10">
        <v>105.19</v>
      </c>
      <c r="AD40" s="2">
        <f t="shared" si="0"/>
        <v>1.9099999999999966</v>
      </c>
      <c r="AE40" s="138">
        <f t="shared" si="1"/>
        <v>5.1600573339702915E-3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42725</v>
      </c>
      <c r="X41" s="10">
        <v>104.7</v>
      </c>
      <c r="Y41" s="10">
        <v>105.55</v>
      </c>
      <c r="Z41" s="10">
        <v>104.05</v>
      </c>
      <c r="AA41" s="10">
        <v>104.65</v>
      </c>
      <c r="AB41" s="95">
        <v>2210900</v>
      </c>
      <c r="AC41" s="10">
        <v>104.65</v>
      </c>
      <c r="AD41" s="2">
        <f t="shared" si="0"/>
        <v>1.5</v>
      </c>
      <c r="AE41" s="138">
        <f t="shared" si="1"/>
        <v>0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42724</v>
      </c>
      <c r="X42" s="10">
        <v>103.81</v>
      </c>
      <c r="Y42" s="10">
        <v>104.77</v>
      </c>
      <c r="Z42" s="10">
        <v>103.54</v>
      </c>
      <c r="AA42" s="10">
        <v>104.65</v>
      </c>
      <c r="AB42" s="95">
        <v>3024000</v>
      </c>
      <c r="AC42" s="10">
        <v>104.65</v>
      </c>
      <c r="AD42" s="2">
        <f t="shared" si="0"/>
        <v>1.2299999999999898</v>
      </c>
      <c r="AE42" s="138">
        <f t="shared" si="1"/>
        <v>1.2088974854932211E-2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122.93</v>
      </c>
      <c r="W43" s="133">
        <v>42723</v>
      </c>
      <c r="X43" s="10">
        <v>103.08</v>
      </c>
      <c r="Y43" s="10">
        <v>103.89</v>
      </c>
      <c r="Z43" s="10">
        <v>102.63</v>
      </c>
      <c r="AA43" s="10">
        <v>103.4</v>
      </c>
      <c r="AB43" s="95">
        <v>2849700</v>
      </c>
      <c r="AC43" s="10">
        <v>103.4</v>
      </c>
      <c r="AD43" s="2">
        <f t="shared" si="0"/>
        <v>1.2600000000000051</v>
      </c>
      <c r="AE43" s="138">
        <f t="shared" si="1"/>
        <v>8.7116445649026986E-4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122.64</v>
      </c>
      <c r="W44" s="133">
        <v>42720</v>
      </c>
      <c r="X44" s="10">
        <v>104.74</v>
      </c>
      <c r="Y44" s="10">
        <v>104.97</v>
      </c>
      <c r="Z44" s="10">
        <v>103.05</v>
      </c>
      <c r="AA44" s="10">
        <v>103.31</v>
      </c>
      <c r="AB44" s="95">
        <v>6242800</v>
      </c>
      <c r="AC44" s="10">
        <v>103.31</v>
      </c>
      <c r="AD44" s="2">
        <f t="shared" si="0"/>
        <v>1.9200000000000017</v>
      </c>
      <c r="AE44" s="138">
        <f t="shared" si="1"/>
        <v>-1.3087504776461589E-2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42719</v>
      </c>
      <c r="X45" s="10">
        <v>102.98</v>
      </c>
      <c r="Y45" s="10">
        <v>104.94</v>
      </c>
      <c r="Z45" s="10">
        <v>102.51</v>
      </c>
      <c r="AA45" s="10">
        <v>104.68</v>
      </c>
      <c r="AB45" s="95">
        <v>4479800</v>
      </c>
      <c r="AC45" s="10">
        <v>104.68</v>
      </c>
      <c r="AD45" s="2">
        <f t="shared" si="0"/>
        <v>2.4299999999999926</v>
      </c>
      <c r="AE45" s="138">
        <f t="shared" si="1"/>
        <v>1.8089865784866932E-2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4" t="s">
        <v>78</v>
      </c>
      <c r="P46" s="644"/>
      <c r="Q46" s="34"/>
      <c r="R46"/>
      <c r="T46" s="87" t="s">
        <v>101</v>
      </c>
      <c r="U46" s="130" t="s">
        <v>129</v>
      </c>
      <c r="W46" s="133">
        <v>42718</v>
      </c>
      <c r="X46" s="10">
        <v>104.25</v>
      </c>
      <c r="Y46" s="10">
        <v>104.83</v>
      </c>
      <c r="Z46" s="10">
        <v>102.67</v>
      </c>
      <c r="AA46" s="10">
        <v>102.82</v>
      </c>
      <c r="AB46" s="95">
        <v>3472200</v>
      </c>
      <c r="AC46" s="10">
        <v>102.82</v>
      </c>
      <c r="AD46" s="2">
        <f t="shared" si="0"/>
        <v>2.1599999999999966</v>
      </c>
      <c r="AE46" s="138">
        <f t="shared" si="1"/>
        <v>-1.1726259131103589E-2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120.80200000000001</v>
      </c>
      <c r="Q47" s="34"/>
      <c r="R47"/>
      <c r="T47" s="87" t="s">
        <v>102</v>
      </c>
      <c r="U47" s="130">
        <v>118.04</v>
      </c>
      <c r="W47" s="133">
        <v>42717</v>
      </c>
      <c r="X47" s="10">
        <v>104.59</v>
      </c>
      <c r="Y47" s="10">
        <v>104.74</v>
      </c>
      <c r="Z47" s="10">
        <v>103.12</v>
      </c>
      <c r="AA47" s="10">
        <v>104.04</v>
      </c>
      <c r="AB47" s="95">
        <v>4081800</v>
      </c>
      <c r="AC47" s="10">
        <v>104.04</v>
      </c>
      <c r="AD47" s="2">
        <f t="shared" si="0"/>
        <v>1.6199999999999903</v>
      </c>
      <c r="AE47" s="138">
        <f t="shared" si="1"/>
        <v>-2.6840490797545025E-3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119.7038</v>
      </c>
      <c r="Q48" s="34"/>
      <c r="R48"/>
      <c r="T48" s="87" t="s">
        <v>103</v>
      </c>
      <c r="U48" s="130">
        <v>1.40605</v>
      </c>
      <c r="W48" s="133">
        <v>42716</v>
      </c>
      <c r="X48" s="10">
        <v>105.33</v>
      </c>
      <c r="Y48" s="10">
        <v>105.33</v>
      </c>
      <c r="Z48" s="10">
        <v>102.91</v>
      </c>
      <c r="AA48" s="10">
        <v>104.32</v>
      </c>
      <c r="AB48" s="95">
        <v>4135600</v>
      </c>
      <c r="AC48" s="10">
        <v>104.32</v>
      </c>
      <c r="AD48" s="2">
        <f t="shared" si="0"/>
        <v>2.4200000000000017</v>
      </c>
      <c r="AE48" s="138">
        <f t="shared" si="1"/>
        <v>-6.3815601485855966E-3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118.6056</v>
      </c>
      <c r="Q49" s="34"/>
      <c r="R49"/>
      <c r="T49" s="87" t="s">
        <v>122</v>
      </c>
      <c r="U49" s="94" t="s">
        <v>430</v>
      </c>
      <c r="W49" s="133">
        <v>42713</v>
      </c>
      <c r="X49" s="10">
        <v>104.89</v>
      </c>
      <c r="Y49" s="10">
        <v>105.48</v>
      </c>
      <c r="Z49" s="10">
        <v>104.03</v>
      </c>
      <c r="AA49" s="10">
        <v>104.99</v>
      </c>
      <c r="AB49" s="95">
        <v>4093400</v>
      </c>
      <c r="AC49" s="10">
        <v>104.99</v>
      </c>
      <c r="AD49" s="2">
        <f t="shared" si="0"/>
        <v>1.4500000000000028</v>
      </c>
      <c r="AE49" s="138">
        <f t="shared" si="1"/>
        <v>-3.6063395653412877E-3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117.5074</v>
      </c>
      <c r="Q50" s="83"/>
      <c r="R50"/>
      <c r="T50" s="87"/>
      <c r="U50" s="130"/>
      <c r="W50" s="133">
        <v>42712</v>
      </c>
      <c r="X50" s="10">
        <v>106.32</v>
      </c>
      <c r="Y50" s="10">
        <v>106.62</v>
      </c>
      <c r="Z50" s="10">
        <v>104.74</v>
      </c>
      <c r="AA50" s="10">
        <v>105.37</v>
      </c>
      <c r="AB50" s="95">
        <v>3850300</v>
      </c>
      <c r="AC50" s="10">
        <v>105.37</v>
      </c>
      <c r="AD50" s="2">
        <f t="shared" si="0"/>
        <v>1.8800000000000097</v>
      </c>
      <c r="AE50" s="138">
        <f t="shared" si="1"/>
        <v>-9.0284961911031303E-3</v>
      </c>
    </row>
    <row r="51" spans="1:31" x14ac:dyDescent="0.25">
      <c r="O51" s="83">
        <v>1.06</v>
      </c>
      <c r="P51" s="83">
        <f t="shared" si="3"/>
        <v>116.4092</v>
      </c>
      <c r="Q51" s="83"/>
      <c r="R51"/>
      <c r="T51" s="87" t="s">
        <v>105</v>
      </c>
      <c r="U51" s="130" t="s">
        <v>622</v>
      </c>
      <c r="W51" s="133">
        <v>42711</v>
      </c>
      <c r="X51" s="10">
        <v>103.49</v>
      </c>
      <c r="Y51" s="10">
        <v>106.5</v>
      </c>
      <c r="Z51" s="10">
        <v>102.72</v>
      </c>
      <c r="AA51" s="10">
        <v>106.33</v>
      </c>
      <c r="AB51" s="95">
        <v>4892500</v>
      </c>
      <c r="AC51" s="10">
        <v>106.33</v>
      </c>
      <c r="AD51" s="2">
        <f t="shared" si="0"/>
        <v>3.7800000000000011</v>
      </c>
      <c r="AE51" s="138">
        <f t="shared" si="1"/>
        <v>3.0828889966068695E-2</v>
      </c>
    </row>
    <row r="52" spans="1:31" x14ac:dyDescent="0.25">
      <c r="O52" s="83">
        <v>1.05</v>
      </c>
      <c r="P52" s="83">
        <f t="shared" si="3"/>
        <v>115.31099999999999</v>
      </c>
      <c r="Q52" s="83"/>
      <c r="R52"/>
      <c r="T52" s="87" t="s">
        <v>106</v>
      </c>
      <c r="U52" s="130" t="s">
        <v>623</v>
      </c>
      <c r="W52" s="133">
        <v>42710</v>
      </c>
      <c r="X52" s="10">
        <v>103</v>
      </c>
      <c r="Y52" s="10">
        <v>103.31</v>
      </c>
      <c r="Z52" s="10">
        <v>102.3</v>
      </c>
      <c r="AA52" s="10">
        <v>103.15</v>
      </c>
      <c r="AB52" s="95">
        <v>3187400</v>
      </c>
      <c r="AC52" s="10">
        <v>103.15</v>
      </c>
      <c r="AD52" s="2">
        <f t="shared" si="0"/>
        <v>1.0100000000000051</v>
      </c>
      <c r="AE52" s="138">
        <f t="shared" si="1"/>
        <v>3.0143912874367462E-3</v>
      </c>
    </row>
    <row r="53" spans="1:31" x14ac:dyDescent="0.25">
      <c r="O53" s="83">
        <v>1.04</v>
      </c>
      <c r="P53" s="83">
        <f t="shared" si="3"/>
        <v>114.2128</v>
      </c>
      <c r="Q53" s="83"/>
      <c r="R53"/>
      <c r="T53" s="87" t="s">
        <v>107</v>
      </c>
      <c r="U53" s="131">
        <v>1266960</v>
      </c>
      <c r="W53" s="133">
        <v>42709</v>
      </c>
      <c r="X53" s="10">
        <v>103.32</v>
      </c>
      <c r="Y53" s="10">
        <v>103.75</v>
      </c>
      <c r="Z53" s="10">
        <v>102.81</v>
      </c>
      <c r="AA53" s="10">
        <v>102.84</v>
      </c>
      <c r="AB53" s="95">
        <v>3437700</v>
      </c>
      <c r="AC53" s="10">
        <v>102.84</v>
      </c>
      <c r="AD53" s="2">
        <f t="shared" si="0"/>
        <v>0.93999999999999773</v>
      </c>
      <c r="AE53" s="138">
        <f t="shared" si="1"/>
        <v>1.8509498295178339E-3</v>
      </c>
    </row>
    <row r="54" spans="1:31" x14ac:dyDescent="0.25">
      <c r="O54" s="83">
        <v>1.03</v>
      </c>
      <c r="P54" s="83">
        <f t="shared" si="3"/>
        <v>113.1146</v>
      </c>
      <c r="Q54" s="83"/>
      <c r="R54"/>
      <c r="T54" s="87" t="s">
        <v>110</v>
      </c>
      <c r="U54" s="131">
        <v>1981400</v>
      </c>
      <c r="W54" s="133">
        <v>42706</v>
      </c>
      <c r="X54" s="10">
        <v>103.38</v>
      </c>
      <c r="Y54" s="10">
        <v>103.6</v>
      </c>
      <c r="Z54" s="10">
        <v>102.02</v>
      </c>
      <c r="AA54" s="10">
        <v>102.65</v>
      </c>
      <c r="AB54" s="95">
        <v>3510100</v>
      </c>
      <c r="AC54" s="10">
        <v>102.65</v>
      </c>
      <c r="AD54" s="2">
        <f t="shared" si="0"/>
        <v>1.5799999999999983</v>
      </c>
      <c r="AE54" s="138">
        <f t="shared" si="1"/>
        <v>-7.1573653157944728E-3</v>
      </c>
    </row>
    <row r="55" spans="1:31" x14ac:dyDescent="0.25">
      <c r="O55" s="83">
        <v>1.02</v>
      </c>
      <c r="P55" s="83">
        <f t="shared" si="3"/>
        <v>112.01639999999999</v>
      </c>
      <c r="Q55" s="83"/>
      <c r="R55"/>
      <c r="T55" s="87" t="s">
        <v>108</v>
      </c>
      <c r="U55" s="130" t="s">
        <v>624</v>
      </c>
      <c r="W55" s="133">
        <v>42705</v>
      </c>
      <c r="X55" s="10">
        <v>101.84</v>
      </c>
      <c r="Y55" s="10">
        <v>103.96</v>
      </c>
      <c r="Z55" s="10">
        <v>101.61</v>
      </c>
      <c r="AA55" s="10">
        <v>103.39</v>
      </c>
      <c r="AB55" s="95">
        <v>4730600</v>
      </c>
      <c r="AC55" s="10">
        <v>103.39</v>
      </c>
      <c r="AD55" s="2">
        <f t="shared" si="0"/>
        <v>2.3499999999999943</v>
      </c>
      <c r="AE55" s="138">
        <f t="shared" si="1"/>
        <v>2.0329616105792869E-2</v>
      </c>
    </row>
    <row r="56" spans="1:31" x14ac:dyDescent="0.25">
      <c r="O56" s="83">
        <v>1.01</v>
      </c>
      <c r="P56" s="83">
        <f t="shared" si="3"/>
        <v>110.9182</v>
      </c>
      <c r="Q56" s="83"/>
      <c r="R56"/>
      <c r="T56" s="87" t="s">
        <v>111</v>
      </c>
      <c r="U56" s="130">
        <v>21.84</v>
      </c>
      <c r="W56" s="133">
        <v>42704</v>
      </c>
      <c r="X56" s="10">
        <v>101.36</v>
      </c>
      <c r="Y56" s="10">
        <v>102.73</v>
      </c>
      <c r="Z56" s="10">
        <v>101.26</v>
      </c>
      <c r="AA56" s="10">
        <v>101.33</v>
      </c>
      <c r="AB56" s="95">
        <v>6140900</v>
      </c>
      <c r="AC56" s="10">
        <v>101.33</v>
      </c>
      <c r="AD56" s="2">
        <f t="shared" si="0"/>
        <v>1.4699999999999989</v>
      </c>
      <c r="AE56" s="138">
        <f t="shared" si="1"/>
        <v>7.5569255245102607E-3</v>
      </c>
    </row>
    <row r="57" spans="1:31" x14ac:dyDescent="0.25">
      <c r="O57" s="83">
        <v>1</v>
      </c>
      <c r="P57" s="83">
        <f t="shared" si="3"/>
        <v>109.82</v>
      </c>
      <c r="Q57" s="83"/>
      <c r="R57"/>
      <c r="T57" s="87" t="s">
        <v>112</v>
      </c>
      <c r="U57" s="130">
        <v>5.62</v>
      </c>
      <c r="W57" s="133">
        <v>42703</v>
      </c>
      <c r="X57" s="10">
        <v>100.53</v>
      </c>
      <c r="Y57" s="10">
        <v>101.05</v>
      </c>
      <c r="Z57" s="10">
        <v>100.1</v>
      </c>
      <c r="AA57" s="10">
        <v>100.57</v>
      </c>
      <c r="AB57" s="95">
        <v>2936700</v>
      </c>
      <c r="AC57" s="10">
        <v>100.57</v>
      </c>
      <c r="AD57" s="2">
        <f t="shared" si="0"/>
        <v>0.95000000000000284</v>
      </c>
      <c r="AE57" s="138">
        <f t="shared" si="1"/>
        <v>-1.1917767404906465E-3</v>
      </c>
    </row>
    <row r="58" spans="1:31" x14ac:dyDescent="0.25">
      <c r="O58" s="83">
        <v>0.99</v>
      </c>
      <c r="P58" s="83">
        <f t="shared" si="3"/>
        <v>108.72179999999999</v>
      </c>
      <c r="Q58" s="83"/>
      <c r="R58"/>
      <c r="T58" s="87" t="s">
        <v>109</v>
      </c>
      <c r="U58" s="130" t="s">
        <v>625</v>
      </c>
      <c r="W58" s="133">
        <v>42702</v>
      </c>
      <c r="X58" s="10">
        <v>101.32</v>
      </c>
      <c r="Y58" s="10">
        <v>101.39</v>
      </c>
      <c r="Z58" s="10">
        <v>100.43</v>
      </c>
      <c r="AA58" s="10">
        <v>100.69</v>
      </c>
      <c r="AB58" s="95">
        <v>3497500</v>
      </c>
      <c r="AC58" s="10">
        <v>100.69</v>
      </c>
      <c r="AD58" s="2">
        <f t="shared" si="0"/>
        <v>0.95999999999999375</v>
      </c>
      <c r="AE58" s="138" t="e">
        <f t="shared" si="1"/>
        <v>#DIV/0!</v>
      </c>
    </row>
    <row r="59" spans="1:31" x14ac:dyDescent="0.25">
      <c r="O59" s="83">
        <v>0.98</v>
      </c>
      <c r="P59" s="83">
        <f t="shared" si="3"/>
        <v>107.6236</v>
      </c>
      <c r="Q59" s="83"/>
      <c r="R59"/>
      <c r="W59" s="133">
        <v>42702</v>
      </c>
      <c r="X59" s="10" t="s">
        <v>334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0.97</v>
      </c>
      <c r="P60" s="83">
        <f t="shared" si="3"/>
        <v>106.52539999999999</v>
      </c>
      <c r="Q60" s="83"/>
      <c r="R60"/>
      <c r="W60" s="133">
        <v>42699</v>
      </c>
      <c r="X60" s="10">
        <v>101.45</v>
      </c>
      <c r="Y60" s="10">
        <v>102.16</v>
      </c>
      <c r="Z60" s="10">
        <v>101.13</v>
      </c>
      <c r="AA60" s="10">
        <v>102.1</v>
      </c>
      <c r="AB60" s="95">
        <v>1680900</v>
      </c>
      <c r="AC60" s="10">
        <v>101.5</v>
      </c>
      <c r="AD60" s="2">
        <f t="shared" si="0"/>
        <v>1.0300000000000011</v>
      </c>
      <c r="AE60" s="138">
        <f t="shared" si="1"/>
        <v>7.044349637860936E-3</v>
      </c>
    </row>
    <row r="61" spans="1:31" x14ac:dyDescent="0.25">
      <c r="O61" s="83">
        <v>0.96</v>
      </c>
      <c r="P61" s="83">
        <f t="shared" si="3"/>
        <v>105.42719999999998</v>
      </c>
      <c r="Q61" s="83"/>
      <c r="R61"/>
      <c r="W61" s="133">
        <v>42697</v>
      </c>
      <c r="X61" s="10">
        <v>100.71</v>
      </c>
      <c r="Y61" s="10">
        <v>101.7</v>
      </c>
      <c r="Z61" s="10">
        <v>100.66</v>
      </c>
      <c r="AA61" s="10">
        <v>101.39</v>
      </c>
      <c r="AB61" s="95">
        <v>3154300</v>
      </c>
      <c r="AC61" s="10">
        <v>100.79</v>
      </c>
      <c r="AD61" s="2">
        <f t="shared" si="0"/>
        <v>1.0400000000000063</v>
      </c>
      <c r="AE61" s="138">
        <f t="shared" si="1"/>
        <v>9.009910901992324E-3</v>
      </c>
    </row>
    <row r="62" spans="1:31" x14ac:dyDescent="0.25">
      <c r="O62" s="83">
        <v>0.95</v>
      </c>
      <c r="P62" s="83">
        <f t="shared" si="3"/>
        <v>104.32899999999999</v>
      </c>
      <c r="Q62" s="83"/>
      <c r="R62"/>
      <c r="W62" s="133">
        <v>42696</v>
      </c>
      <c r="X62" s="10">
        <v>101.1</v>
      </c>
      <c r="Y62" s="10">
        <v>101.22</v>
      </c>
      <c r="Z62" s="10">
        <v>100.39</v>
      </c>
      <c r="AA62" s="10">
        <v>100.49</v>
      </c>
      <c r="AB62" s="95">
        <v>3350900</v>
      </c>
      <c r="AC62" s="10">
        <v>99.89</v>
      </c>
      <c r="AD62" s="2">
        <f t="shared" si="0"/>
        <v>0.82999999999999829</v>
      </c>
      <c r="AE62" s="138">
        <f t="shared" si="1"/>
        <v>-2.5961058412381499E-3</v>
      </c>
    </row>
    <row r="63" spans="1:31" x14ac:dyDescent="0.25">
      <c r="O63" s="83">
        <v>0.94</v>
      </c>
      <c r="P63" s="83">
        <f t="shared" si="3"/>
        <v>103.23079999999999</v>
      </c>
      <c r="Q63" s="83"/>
      <c r="R63"/>
      <c r="T63" s="86"/>
      <c r="W63" s="133">
        <v>42695</v>
      </c>
      <c r="X63" s="10">
        <v>100.1</v>
      </c>
      <c r="Y63" s="10">
        <v>101.63</v>
      </c>
      <c r="Z63" s="10">
        <v>100</v>
      </c>
      <c r="AA63" s="10">
        <v>100.75</v>
      </c>
      <c r="AB63" s="95">
        <v>3385300</v>
      </c>
      <c r="AC63" s="10">
        <v>100.15</v>
      </c>
      <c r="AD63" s="2">
        <f t="shared" si="0"/>
        <v>1.6299999999999955</v>
      </c>
      <c r="AE63" s="138">
        <f t="shared" si="1"/>
        <v>9.1696896412738482E-3</v>
      </c>
    </row>
    <row r="64" spans="1:31" x14ac:dyDescent="0.25">
      <c r="O64" s="83">
        <v>0.93</v>
      </c>
      <c r="P64" s="83">
        <f t="shared" si="3"/>
        <v>102.1326</v>
      </c>
      <c r="Q64" s="83"/>
      <c r="R64"/>
      <c r="S64" s="86"/>
      <c r="T64"/>
      <c r="W64" s="133">
        <v>42692</v>
      </c>
      <c r="X64" s="10">
        <v>98.93</v>
      </c>
      <c r="Y64" s="10">
        <v>100</v>
      </c>
      <c r="Z64" s="10">
        <v>98.6</v>
      </c>
      <c r="AA64" s="10">
        <v>99.83</v>
      </c>
      <c r="AB64" s="95">
        <v>3653400</v>
      </c>
      <c r="AC64" s="10">
        <v>99.24</v>
      </c>
      <c r="AD64" s="2">
        <f t="shared" si="0"/>
        <v>1.4000000000000057</v>
      </c>
      <c r="AE64" s="138">
        <f t="shared" si="1"/>
        <v>1.0384850335980467E-2</v>
      </c>
    </row>
    <row r="65" spans="15:31" x14ac:dyDescent="0.25">
      <c r="O65" s="83">
        <v>0.92</v>
      </c>
      <c r="P65" s="83">
        <f t="shared" si="3"/>
        <v>101.03440000000001</v>
      </c>
      <c r="Q65" s="83"/>
      <c r="R65"/>
      <c r="S65" s="86"/>
      <c r="T65"/>
      <c r="W65" s="133">
        <v>42691</v>
      </c>
      <c r="X65" s="10">
        <v>97.72</v>
      </c>
      <c r="Y65" s="10">
        <v>98.94</v>
      </c>
      <c r="Z65" s="10">
        <v>97.48</v>
      </c>
      <c r="AA65" s="10">
        <v>98.81</v>
      </c>
      <c r="AB65" s="95">
        <v>4379500</v>
      </c>
      <c r="AC65" s="10">
        <v>98.22</v>
      </c>
      <c r="AD65" s="2">
        <f t="shared" si="0"/>
        <v>1.4599999999999937</v>
      </c>
      <c r="AE65" s="138">
        <f t="shared" si="1"/>
        <v>8.1083855075438915E-3</v>
      </c>
    </row>
    <row r="66" spans="15:31" x14ac:dyDescent="0.25">
      <c r="O66" s="83">
        <v>0.91</v>
      </c>
      <c r="P66" s="83">
        <f t="shared" si="3"/>
        <v>99.936199999999999</v>
      </c>
      <c r="Q66" s="83"/>
      <c r="R66"/>
      <c r="S66" s="86"/>
      <c r="T66"/>
      <c r="W66" s="133">
        <v>42690</v>
      </c>
      <c r="X66" s="10">
        <v>98.38</v>
      </c>
      <c r="Y66" s="10">
        <v>99.06</v>
      </c>
      <c r="Z66" s="10">
        <v>97.72</v>
      </c>
      <c r="AA66" s="10">
        <v>98.01</v>
      </c>
      <c r="AB66" s="95">
        <v>2866100</v>
      </c>
      <c r="AC66" s="10">
        <v>97.43</v>
      </c>
      <c r="AD66" s="2">
        <f t="shared" si="0"/>
        <v>1.3400000000000034</v>
      </c>
      <c r="AE66" s="138">
        <f t="shared" si="1"/>
        <v>-1.106374340235472E-2</v>
      </c>
    </row>
    <row r="67" spans="15:31" x14ac:dyDescent="0.25">
      <c r="O67" s="83">
        <v>0.9</v>
      </c>
      <c r="P67" s="83">
        <f t="shared" si="3"/>
        <v>98.837999999999994</v>
      </c>
      <c r="Q67" s="83"/>
      <c r="R67"/>
      <c r="S67" s="86"/>
      <c r="T67"/>
      <c r="W67" s="133">
        <v>42689</v>
      </c>
      <c r="X67" s="10">
        <v>99.18</v>
      </c>
      <c r="Y67" s="10">
        <v>99.54</v>
      </c>
      <c r="Z67" s="10">
        <v>97.92</v>
      </c>
      <c r="AA67" s="10">
        <v>99.11</v>
      </c>
      <c r="AB67" s="95">
        <v>4263200</v>
      </c>
      <c r="AC67" s="10">
        <v>98.52</v>
      </c>
      <c r="AD67" s="2">
        <f>Y67-Z67</f>
        <v>1.6200000000000045</v>
      </c>
      <c r="AE67" s="138">
        <f>AC67/AC68-1</f>
        <v>-3.2375556454877774E-3</v>
      </c>
    </row>
    <row r="68" spans="15:31" x14ac:dyDescent="0.25">
      <c r="W68" s="133">
        <v>42688</v>
      </c>
      <c r="X68" s="10">
        <v>97.52</v>
      </c>
      <c r="Y68" s="10">
        <v>100.63</v>
      </c>
      <c r="Z68" s="10">
        <v>97.51</v>
      </c>
      <c r="AA68" s="10">
        <v>99.43</v>
      </c>
      <c r="AB68" s="95">
        <v>6617000</v>
      </c>
      <c r="AC68" s="10">
        <v>98.84</v>
      </c>
      <c r="AD68" s="2">
        <f>Y68-Z68</f>
        <v>3.1199999999999903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5" priority="11">
      <formula>F24&gt;0</formula>
    </cfRule>
    <cfRule type="expression" dxfId="514" priority="12">
      <formula>F24&lt;0</formula>
    </cfRule>
  </conditionalFormatting>
  <conditionalFormatting sqref="H27:H30">
    <cfRule type="expression" dxfId="513" priority="9">
      <formula>H27&gt;0</formula>
    </cfRule>
    <cfRule type="expression" dxfId="512" priority="10">
      <formula>H27&lt;0</formula>
    </cfRule>
  </conditionalFormatting>
  <conditionalFormatting sqref="F25">
    <cfRule type="expression" dxfId="511" priority="7">
      <formula>F25&gt;0</formula>
    </cfRule>
    <cfRule type="expression" dxfId="510" priority="8">
      <formula>F25&lt;0</formula>
    </cfRule>
  </conditionalFormatting>
  <conditionalFormatting sqref="H24:H26">
    <cfRule type="expression" dxfId="509" priority="5">
      <formula>H24&gt;0</formula>
    </cfRule>
    <cfRule type="expression" dxfId="508" priority="6">
      <formula>H24&lt;0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42783</v>
      </c>
      <c r="X2" s="364">
        <v>47.62</v>
      </c>
      <c r="Y2" s="40">
        <v>47.85</v>
      </c>
      <c r="Z2" s="40">
        <v>47.27</v>
      </c>
      <c r="AA2" s="364">
        <v>47.69</v>
      </c>
      <c r="AB2" s="95">
        <v>1653700</v>
      </c>
      <c r="AC2" s="243">
        <v>47.69</v>
      </c>
      <c r="AD2" s="2">
        <f>Y2-Z2</f>
        <v>0.57999999999999829</v>
      </c>
      <c r="AE2" s="138">
        <f>AC2/AC3-1</f>
        <v>1.259710266638514E-3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47.69</v>
      </c>
      <c r="T3" s="121"/>
      <c r="W3" s="94">
        <v>42782</v>
      </c>
      <c r="X3" s="364">
        <v>47.95</v>
      </c>
      <c r="Y3" s="40">
        <v>48.14</v>
      </c>
      <c r="Z3" s="40">
        <v>47.24</v>
      </c>
      <c r="AA3" s="364">
        <v>47.63</v>
      </c>
      <c r="AB3" s="95">
        <v>1236300</v>
      </c>
      <c r="AC3" s="243">
        <v>47.63</v>
      </c>
      <c r="AD3" s="2">
        <f>Y3-Z3</f>
        <v>0.89999999999999858</v>
      </c>
      <c r="AE3" s="138">
        <f>AC3/AC4-1</f>
        <v>-6.0517529215359245E-3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47.69</v>
      </c>
      <c r="R4" s="524">
        <v>1.2999999999999999E-3</v>
      </c>
      <c r="T4" s="121"/>
      <c r="W4" s="94">
        <v>42781</v>
      </c>
      <c r="X4" s="364">
        <v>47.66</v>
      </c>
      <c r="Y4" s="40">
        <v>48.12</v>
      </c>
      <c r="Z4" s="40">
        <v>47.01</v>
      </c>
      <c r="AA4" s="364">
        <v>47.92</v>
      </c>
      <c r="AB4" s="95">
        <v>1463000</v>
      </c>
      <c r="AC4" s="243">
        <v>47.92</v>
      </c>
      <c r="AD4" s="2">
        <f t="shared" ref="AD4:AD67" si="0">Y4-Z4</f>
        <v>1.1099999999999994</v>
      </c>
      <c r="AE4" s="138">
        <f t="shared" ref="AE4:AE67" si="1">AC4/AC5-1</f>
        <v>3.1400460540087494E-3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42780</v>
      </c>
      <c r="X5" s="364">
        <v>47.82</v>
      </c>
      <c r="Y5" s="40">
        <v>47.97</v>
      </c>
      <c r="Z5" s="40">
        <v>47.58</v>
      </c>
      <c r="AA5" s="364">
        <v>47.77</v>
      </c>
      <c r="AB5" s="95">
        <v>1048700</v>
      </c>
      <c r="AC5" s="243">
        <v>47.77</v>
      </c>
      <c r="AD5" s="2">
        <f t="shared" si="0"/>
        <v>0.39000000000000057</v>
      </c>
      <c r="AE5" s="138">
        <f t="shared" si="1"/>
        <v>-2.088991017338504E-3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42779</v>
      </c>
      <c r="X6" s="364">
        <v>48.02</v>
      </c>
      <c r="Y6" s="40">
        <v>48.1</v>
      </c>
      <c r="Z6" s="40">
        <v>47.56</v>
      </c>
      <c r="AA6" s="364">
        <v>47.87</v>
      </c>
      <c r="AB6" s="95">
        <v>1449900</v>
      </c>
      <c r="AC6" s="243">
        <v>47.87</v>
      </c>
      <c r="AD6" s="2">
        <f t="shared" si="0"/>
        <v>0.53999999999999915</v>
      </c>
      <c r="AE6" s="138">
        <f t="shared" si="1"/>
        <v>1.4644351464434546E-3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42776</v>
      </c>
      <c r="X7" s="364">
        <v>48.43</v>
      </c>
      <c r="Y7" s="40">
        <v>48.91</v>
      </c>
      <c r="Z7" s="40">
        <v>47.54</v>
      </c>
      <c r="AA7" s="364">
        <v>47.8</v>
      </c>
      <c r="AB7" s="95">
        <v>1611000</v>
      </c>
      <c r="AC7" s="243">
        <v>47.8</v>
      </c>
      <c r="AD7" s="2">
        <f t="shared" si="0"/>
        <v>1.3699999999999974</v>
      </c>
      <c r="AE7" s="138">
        <f t="shared" si="1"/>
        <v>-5.4099042863089419E-3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4">
        <v>42775</v>
      </c>
      <c r="X8" s="364">
        <v>47.81</v>
      </c>
      <c r="Y8" s="40">
        <v>48.31</v>
      </c>
      <c r="Z8" s="40">
        <v>47.7</v>
      </c>
      <c r="AA8" s="364">
        <v>48.06</v>
      </c>
      <c r="AB8" s="95">
        <v>1249200</v>
      </c>
      <c r="AC8" s="243">
        <v>48.06</v>
      </c>
      <c r="AD8" s="2">
        <f t="shared" si="0"/>
        <v>0.60999999999999943</v>
      </c>
      <c r="AE8" s="138">
        <f t="shared" si="1"/>
        <v>4.1788549937318287E-3</v>
      </c>
    </row>
    <row r="9" spans="1:40" x14ac:dyDescent="0.25">
      <c r="O9" s="11" t="s">
        <v>213</v>
      </c>
      <c r="P9"/>
      <c r="Q9" s="138">
        <f>IF(Q2=0, 0, Q8/Q6)</f>
        <v>0</v>
      </c>
      <c r="W9" s="94">
        <v>42774</v>
      </c>
      <c r="X9" s="364">
        <v>47.88</v>
      </c>
      <c r="Y9" s="40">
        <v>48.14</v>
      </c>
      <c r="Z9" s="40">
        <v>47.51</v>
      </c>
      <c r="AA9" s="364">
        <v>47.86</v>
      </c>
      <c r="AB9" s="95">
        <v>1065800</v>
      </c>
      <c r="AC9" s="243">
        <v>47.86</v>
      </c>
      <c r="AD9" s="2">
        <f t="shared" si="0"/>
        <v>0.63000000000000256</v>
      </c>
      <c r="AE9" s="138">
        <f t="shared" si="1"/>
        <v>3.3542976939202607E-3</v>
      </c>
      <c r="AK9" s="234"/>
      <c r="AN9" s="234"/>
    </row>
    <row r="10" spans="1:40" ht="12.75" customHeight="1" x14ac:dyDescent="0.25">
      <c r="O10" s="11" t="s">
        <v>212</v>
      </c>
      <c r="Q10" s="2">
        <f>M37</f>
        <v>427.92000000000007</v>
      </c>
      <c r="W10" s="94">
        <v>42773</v>
      </c>
      <c r="X10" s="364">
        <v>47.58</v>
      </c>
      <c r="Y10" s="40">
        <v>48.09</v>
      </c>
      <c r="Z10" s="40">
        <v>47.47</v>
      </c>
      <c r="AA10" s="364">
        <v>47.7</v>
      </c>
      <c r="AB10" s="95">
        <v>1477200</v>
      </c>
      <c r="AC10" s="243">
        <v>47.7</v>
      </c>
      <c r="AD10" s="2">
        <f t="shared" si="0"/>
        <v>0.62000000000000455</v>
      </c>
      <c r="AE10" s="138">
        <f t="shared" si="1"/>
        <v>3.7878787878786735E-3</v>
      </c>
    </row>
    <row r="11" spans="1:40" x14ac:dyDescent="0.25">
      <c r="O11" s="11" t="s">
        <v>178</v>
      </c>
      <c r="Q11" s="138">
        <v>0</v>
      </c>
      <c r="W11" s="94">
        <v>42772</v>
      </c>
      <c r="X11" s="364">
        <v>47.76</v>
      </c>
      <c r="Y11" s="40">
        <v>48.02</v>
      </c>
      <c r="Z11" s="40">
        <v>47.28</v>
      </c>
      <c r="AA11" s="364">
        <v>47.52</v>
      </c>
      <c r="AB11" s="95">
        <v>1139100</v>
      </c>
      <c r="AC11" s="243">
        <v>47.52</v>
      </c>
      <c r="AD11" s="2">
        <f t="shared" si="0"/>
        <v>0.74000000000000199</v>
      </c>
      <c r="AE11" s="138">
        <f t="shared" si="1"/>
        <v>-4.6082949308755561E-3</v>
      </c>
      <c r="AK11" s="234"/>
      <c r="AN11" s="234"/>
    </row>
    <row r="12" spans="1:40" x14ac:dyDescent="0.25">
      <c r="W12" s="94">
        <v>42769</v>
      </c>
      <c r="X12" s="364">
        <v>48.13</v>
      </c>
      <c r="Y12" s="40">
        <v>48.36</v>
      </c>
      <c r="Z12" s="40">
        <v>47.41</v>
      </c>
      <c r="AA12" s="364">
        <v>47.74</v>
      </c>
      <c r="AB12" s="95">
        <v>760800</v>
      </c>
      <c r="AC12" s="243">
        <v>47.74</v>
      </c>
      <c r="AD12" s="2">
        <f t="shared" si="0"/>
        <v>0.95000000000000284</v>
      </c>
      <c r="AE12" s="138">
        <f t="shared" si="1"/>
        <v>1.6785564414605325E-3</v>
      </c>
    </row>
    <row r="13" spans="1:40" x14ac:dyDescent="0.25">
      <c r="W13" s="94">
        <v>42768</v>
      </c>
      <c r="X13" s="364">
        <v>48.17</v>
      </c>
      <c r="Y13" s="40">
        <v>48.5</v>
      </c>
      <c r="Z13" s="40">
        <v>47.55</v>
      </c>
      <c r="AA13" s="364">
        <v>47.66</v>
      </c>
      <c r="AB13" s="95">
        <v>694700</v>
      </c>
      <c r="AC13" s="243">
        <v>47.66</v>
      </c>
      <c r="AD13" s="2">
        <f t="shared" si="0"/>
        <v>0.95000000000000284</v>
      </c>
      <c r="AE13" s="138">
        <f t="shared" si="1"/>
        <v>-8.7354409317803583E-3</v>
      </c>
      <c r="AK13" s="234"/>
      <c r="AN13" s="234"/>
    </row>
    <row r="14" spans="1:40" x14ac:dyDescent="0.25">
      <c r="T14" s="84"/>
      <c r="U14" s="11"/>
      <c r="W14" s="94">
        <v>42767</v>
      </c>
      <c r="X14" s="364">
        <v>47.3</v>
      </c>
      <c r="Y14" s="40">
        <v>48.45</v>
      </c>
      <c r="Z14" s="40">
        <v>46.83</v>
      </c>
      <c r="AA14" s="364">
        <v>48.08</v>
      </c>
      <c r="AB14" s="95">
        <v>1288500</v>
      </c>
      <c r="AC14" s="243">
        <v>48.08</v>
      </c>
      <c r="AD14" s="2">
        <f t="shared" si="0"/>
        <v>1.6200000000000045</v>
      </c>
      <c r="AE14" s="138">
        <f t="shared" si="1"/>
        <v>2.297872340425533E-2</v>
      </c>
    </row>
    <row r="15" spans="1:40" x14ac:dyDescent="0.25">
      <c r="W15" s="94">
        <v>42766</v>
      </c>
      <c r="X15" s="364">
        <v>47.88</v>
      </c>
      <c r="Y15" s="40">
        <v>48.11</v>
      </c>
      <c r="Z15" s="40">
        <v>46.83</v>
      </c>
      <c r="AA15" s="364">
        <v>47</v>
      </c>
      <c r="AB15" s="95">
        <v>1625200</v>
      </c>
      <c r="AC15" s="243">
        <v>47</v>
      </c>
      <c r="AD15" s="2">
        <f t="shared" si="0"/>
        <v>1.2800000000000011</v>
      </c>
      <c r="AE15" s="138">
        <f t="shared" si="1"/>
        <v>-2.1444930251925953E-2</v>
      </c>
      <c r="AK15" s="234"/>
      <c r="AN15" s="234"/>
    </row>
    <row r="16" spans="1:40" x14ac:dyDescent="0.25">
      <c r="W16" s="94">
        <v>42765</v>
      </c>
      <c r="X16" s="364">
        <v>48.8</v>
      </c>
      <c r="Y16" s="40">
        <v>48.88</v>
      </c>
      <c r="Z16" s="40">
        <v>47.94</v>
      </c>
      <c r="AA16" s="364">
        <v>48.03</v>
      </c>
      <c r="AB16" s="95">
        <v>1323500</v>
      </c>
      <c r="AC16" s="243">
        <v>48.03</v>
      </c>
      <c r="AD16" s="2">
        <f t="shared" si="0"/>
        <v>0.94000000000000483</v>
      </c>
      <c r="AE16" s="138">
        <f t="shared" si="1"/>
        <v>-2.0195838433292534E-2</v>
      </c>
    </row>
    <row r="17" spans="1:40" x14ac:dyDescent="0.25">
      <c r="W17" s="94">
        <v>42762</v>
      </c>
      <c r="X17" s="364">
        <v>49.35</v>
      </c>
      <c r="Y17" s="40">
        <v>49.56</v>
      </c>
      <c r="Z17" s="40">
        <v>48.61</v>
      </c>
      <c r="AA17" s="364">
        <v>49.02</v>
      </c>
      <c r="AB17" s="95">
        <v>945300</v>
      </c>
      <c r="AC17" s="243">
        <v>49.02</v>
      </c>
      <c r="AD17" s="2">
        <f t="shared" si="0"/>
        <v>0.95000000000000284</v>
      </c>
      <c r="AE17" s="138">
        <f t="shared" si="1"/>
        <v>-6.284208392458801E-3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42761</v>
      </c>
      <c r="X18" s="364">
        <v>49.22</v>
      </c>
      <c r="Y18" s="40">
        <v>50.05</v>
      </c>
      <c r="Z18" s="40">
        <v>48.77</v>
      </c>
      <c r="AA18" s="364">
        <v>49.33</v>
      </c>
      <c r="AB18" s="95">
        <v>2613500</v>
      </c>
      <c r="AC18" s="243">
        <v>49.33</v>
      </c>
      <c r="AD18" s="2">
        <f t="shared" si="0"/>
        <v>1.279999999999994</v>
      </c>
      <c r="AE18" s="138">
        <f t="shared" si="1"/>
        <v>2.5784986483676331E-2</v>
      </c>
    </row>
    <row r="19" spans="1:40" x14ac:dyDescent="0.25">
      <c r="W19" s="94">
        <v>42760</v>
      </c>
      <c r="X19" s="364">
        <v>47.22</v>
      </c>
      <c r="Y19" s="40">
        <v>48.24</v>
      </c>
      <c r="Z19" s="40">
        <v>46.96</v>
      </c>
      <c r="AA19" s="364">
        <v>48.09</v>
      </c>
      <c r="AB19" s="95">
        <v>1275800</v>
      </c>
      <c r="AC19" s="243">
        <v>48.09</v>
      </c>
      <c r="AD19" s="2">
        <f t="shared" si="0"/>
        <v>1.2800000000000011</v>
      </c>
      <c r="AE19" s="138">
        <f t="shared" si="1"/>
        <v>2.6686592655849717E-2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42759</v>
      </c>
      <c r="X20" s="364">
        <v>45.92</v>
      </c>
      <c r="Y20" s="40">
        <v>46.95</v>
      </c>
      <c r="Z20" s="40">
        <v>45.83</v>
      </c>
      <c r="AA20" s="364">
        <v>46.84</v>
      </c>
      <c r="AB20" s="95">
        <v>1239400</v>
      </c>
      <c r="AC20" s="243">
        <v>46.84</v>
      </c>
      <c r="AD20" s="2">
        <f t="shared" si="0"/>
        <v>1.1200000000000045</v>
      </c>
      <c r="AE20" s="138">
        <f t="shared" si="1"/>
        <v>1.8260869565217552E-2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42758</v>
      </c>
      <c r="X21" s="364">
        <v>45.47</v>
      </c>
      <c r="Y21" s="40">
        <v>46.15</v>
      </c>
      <c r="Z21" s="40">
        <v>45.15</v>
      </c>
      <c r="AA21" s="364">
        <v>46</v>
      </c>
      <c r="AB21" s="95">
        <v>826800</v>
      </c>
      <c r="AC21" s="243">
        <v>46</v>
      </c>
      <c r="AD21" s="2">
        <f t="shared" si="0"/>
        <v>1</v>
      </c>
      <c r="AE21" s="138">
        <f t="shared" si="1"/>
        <v>8.1087004163926668E-3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42755</v>
      </c>
      <c r="X22" s="364">
        <v>45.93</v>
      </c>
      <c r="Y22" s="40">
        <v>46.41</v>
      </c>
      <c r="Z22" s="40">
        <v>45.41</v>
      </c>
      <c r="AA22" s="364">
        <v>45.63</v>
      </c>
      <c r="AB22" s="95">
        <v>736000</v>
      </c>
      <c r="AC22" s="243">
        <v>45.63</v>
      </c>
      <c r="AD22" s="2">
        <f t="shared" si="0"/>
        <v>1</v>
      </c>
      <c r="AE22" s="138">
        <f t="shared" si="1"/>
        <v>2.192021043403436E-4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42754</v>
      </c>
      <c r="X23" s="364">
        <v>45.76</v>
      </c>
      <c r="Y23" s="40">
        <v>46.36</v>
      </c>
      <c r="Z23" s="40">
        <v>45.39</v>
      </c>
      <c r="AA23" s="364">
        <v>45.62</v>
      </c>
      <c r="AB23" s="95">
        <v>1031300</v>
      </c>
      <c r="AC23" s="243">
        <v>45.62</v>
      </c>
      <c r="AD23" s="2">
        <f t="shared" si="0"/>
        <v>0.96999999999999886</v>
      </c>
      <c r="AE23" s="138">
        <f t="shared" si="1"/>
        <v>-1.0948105977667266E-3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42753</v>
      </c>
      <c r="X24" s="364">
        <v>44.97</v>
      </c>
      <c r="Y24" s="40">
        <v>45.77</v>
      </c>
      <c r="Z24" s="40">
        <v>44.56</v>
      </c>
      <c r="AA24" s="364">
        <v>45.67</v>
      </c>
      <c r="AB24" s="95">
        <v>943000</v>
      </c>
      <c r="AC24" s="243">
        <v>45.67</v>
      </c>
      <c r="AD24" s="2">
        <f t="shared" si="0"/>
        <v>1.2100000000000009</v>
      </c>
      <c r="AE24" s="138">
        <f t="shared" si="1"/>
        <v>2.078676799284751E-2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42752</v>
      </c>
      <c r="X25" s="364">
        <v>45.08</v>
      </c>
      <c r="Y25" s="40">
        <v>45.22</v>
      </c>
      <c r="Z25" s="40">
        <v>44.2</v>
      </c>
      <c r="AA25" s="364">
        <v>44.74</v>
      </c>
      <c r="AB25" s="95">
        <v>905400</v>
      </c>
      <c r="AC25" s="243">
        <v>44.74</v>
      </c>
      <c r="AD25" s="2">
        <f t="shared" si="0"/>
        <v>1.019999999999996</v>
      </c>
      <c r="AE25" s="138">
        <f t="shared" si="1"/>
        <v>-4.6718576195773354E-3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42748</v>
      </c>
      <c r="X26" s="364">
        <v>45.49</v>
      </c>
      <c r="Y26" s="40">
        <v>45.49</v>
      </c>
      <c r="Z26" s="40">
        <v>44.84</v>
      </c>
      <c r="AA26" s="364">
        <v>44.95</v>
      </c>
      <c r="AB26" s="95">
        <v>547700</v>
      </c>
      <c r="AC26" s="243">
        <v>44.95</v>
      </c>
      <c r="AD26" s="2">
        <f t="shared" si="0"/>
        <v>0.64999999999999858</v>
      </c>
      <c r="AE26" s="138">
        <f t="shared" si="1"/>
        <v>-8.8202866593164453E-3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1">
        <f>(E27-D27)/D27</f>
        <v>0.11418685121107269</v>
      </c>
      <c r="I27" s="40"/>
      <c r="W27" s="94">
        <v>42747</v>
      </c>
      <c r="X27" s="364">
        <v>45.47</v>
      </c>
      <c r="Y27" s="40">
        <v>45.83</v>
      </c>
      <c r="Z27" s="40">
        <v>44.67</v>
      </c>
      <c r="AA27" s="364">
        <v>45.35</v>
      </c>
      <c r="AB27" s="95">
        <v>731500</v>
      </c>
      <c r="AC27" s="243">
        <v>45.35</v>
      </c>
      <c r="AD27" s="2">
        <f t="shared" si="0"/>
        <v>1.1599999999999966</v>
      </c>
      <c r="AE27" s="138">
        <f t="shared" si="1"/>
        <v>-8.7431693989070691E-3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42746</v>
      </c>
      <c r="X28" s="364">
        <v>45.01</v>
      </c>
      <c r="Y28" s="40">
        <v>45.82</v>
      </c>
      <c r="Z28" s="40">
        <v>44.72</v>
      </c>
      <c r="AA28" s="364">
        <v>45.75</v>
      </c>
      <c r="AB28" s="95">
        <v>870500</v>
      </c>
      <c r="AC28" s="243">
        <v>45.75</v>
      </c>
      <c r="AD28" s="2">
        <f t="shared" si="0"/>
        <v>1.1000000000000014</v>
      </c>
      <c r="AE28" s="138">
        <f t="shared" si="1"/>
        <v>1.1720477664750151E-2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1">
        <f>(E29-D29)/D29</f>
        <v>-2.3783488244942523E-2</v>
      </c>
      <c r="I29" s="40"/>
      <c r="W29" s="94">
        <v>42745</v>
      </c>
      <c r="X29" s="364">
        <v>44.33</v>
      </c>
      <c r="Y29" s="40">
        <v>45.36</v>
      </c>
      <c r="Z29" s="40">
        <v>44.33</v>
      </c>
      <c r="AA29" s="364">
        <v>45.22</v>
      </c>
      <c r="AB29" s="95">
        <v>1065500</v>
      </c>
      <c r="AC29" s="243">
        <v>45.22</v>
      </c>
      <c r="AD29" s="2">
        <f t="shared" si="0"/>
        <v>1.0300000000000011</v>
      </c>
      <c r="AE29" s="138">
        <f t="shared" si="1"/>
        <v>1.8697904933543619E-2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1">
        <f>(E30-D30)/D30</f>
        <v>6.2602515035538528E-2</v>
      </c>
      <c r="I30" s="40"/>
      <c r="W30" s="94">
        <v>42744</v>
      </c>
      <c r="X30" s="364">
        <v>44.14</v>
      </c>
      <c r="Y30" s="40">
        <v>44.7</v>
      </c>
      <c r="Z30" s="40">
        <v>43.9</v>
      </c>
      <c r="AA30" s="364">
        <v>44.39</v>
      </c>
      <c r="AB30" s="95">
        <v>855800</v>
      </c>
      <c r="AC30" s="243">
        <v>44.39</v>
      </c>
      <c r="AD30" s="2">
        <f t="shared" si="0"/>
        <v>0.80000000000000426</v>
      </c>
      <c r="AE30" s="138">
        <f t="shared" si="1"/>
        <v>3.1638418079096287E-3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1">
        <f>(E31-D31)/D31</f>
        <v>0.10934937124111536</v>
      </c>
      <c r="I31" s="40"/>
      <c r="W31" s="94">
        <v>42741</v>
      </c>
      <c r="X31" s="364">
        <v>44.75</v>
      </c>
      <c r="Y31" s="40">
        <v>44.92</v>
      </c>
      <c r="Z31" s="40">
        <v>44.06</v>
      </c>
      <c r="AA31" s="364">
        <v>44.25</v>
      </c>
      <c r="AB31" s="95">
        <v>932900</v>
      </c>
      <c r="AC31" s="243">
        <v>44.25</v>
      </c>
      <c r="AD31" s="2">
        <f t="shared" si="0"/>
        <v>0.85999999999999943</v>
      </c>
      <c r="AE31" s="138">
        <f t="shared" si="1"/>
        <v>-6.7340067340067034E-3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1">
        <f>(E32-D32)/D32</f>
        <v>6.205576817933306E-2</v>
      </c>
      <c r="I32" s="40"/>
      <c r="W32" s="94">
        <v>42740</v>
      </c>
      <c r="X32" s="364">
        <v>44.51</v>
      </c>
      <c r="Y32" s="40">
        <v>44.79</v>
      </c>
      <c r="Z32" s="40">
        <v>44.02</v>
      </c>
      <c r="AA32" s="364">
        <v>44.55</v>
      </c>
      <c r="AB32" s="95">
        <v>933700</v>
      </c>
      <c r="AC32" s="243">
        <v>44.55</v>
      </c>
      <c r="AD32" s="2">
        <f t="shared" si="0"/>
        <v>0.76999999999999602</v>
      </c>
      <c r="AE32" s="138">
        <f t="shared" si="1"/>
        <v>-4.9140049140050657E-3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42739</v>
      </c>
      <c r="X33" s="364">
        <v>43.1</v>
      </c>
      <c r="Y33" s="40">
        <v>44.89</v>
      </c>
      <c r="Z33" s="40">
        <v>42.78</v>
      </c>
      <c r="AA33" s="364">
        <v>44.77</v>
      </c>
      <c r="AB33" s="95">
        <v>1852500</v>
      </c>
      <c r="AC33" s="243">
        <v>44.77</v>
      </c>
      <c r="AD33" s="2">
        <f t="shared" si="0"/>
        <v>2.1099999999999994</v>
      </c>
      <c r="AE33" s="138">
        <f t="shared" si="1"/>
        <v>4.6272493573264795E-2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42738</v>
      </c>
      <c r="X34" s="364">
        <v>43.13</v>
      </c>
      <c r="Y34" s="40">
        <v>43.87</v>
      </c>
      <c r="Z34" s="40">
        <v>42.64</v>
      </c>
      <c r="AA34" s="364">
        <v>42.79</v>
      </c>
      <c r="AB34" s="95">
        <v>1618500</v>
      </c>
      <c r="AC34" s="243">
        <v>42.79</v>
      </c>
      <c r="AD34" s="2">
        <f t="shared" si="0"/>
        <v>1.2299999999999969</v>
      </c>
      <c r="AE34" s="138">
        <f t="shared" si="1"/>
        <v>6.1133317658124131E-3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42734</v>
      </c>
      <c r="X35" s="364">
        <v>42.62</v>
      </c>
      <c r="Y35" s="40">
        <v>42.97</v>
      </c>
      <c r="Z35" s="40">
        <v>42.1</v>
      </c>
      <c r="AA35" s="364">
        <v>42.53</v>
      </c>
      <c r="AB35" s="95">
        <v>856900</v>
      </c>
      <c r="AC35" s="243">
        <v>42.53</v>
      </c>
      <c r="AD35" s="2">
        <f t="shared" si="0"/>
        <v>0.86999999999999744</v>
      </c>
      <c r="AE35" s="138">
        <f t="shared" si="1"/>
        <v>-3.0473511486168725E-3</v>
      </c>
    </row>
    <row r="36" spans="1:31" x14ac:dyDescent="0.25">
      <c r="W36" s="94">
        <v>42733</v>
      </c>
      <c r="X36" s="364">
        <v>42.93</v>
      </c>
      <c r="Y36" s="40">
        <v>43.45</v>
      </c>
      <c r="Z36" s="40">
        <v>42.04</v>
      </c>
      <c r="AA36" s="364">
        <v>42.66</v>
      </c>
      <c r="AB36" s="95">
        <v>2178400</v>
      </c>
      <c r="AC36" s="243">
        <v>42.66</v>
      </c>
      <c r="AD36" s="2">
        <f t="shared" si="0"/>
        <v>1.4100000000000037</v>
      </c>
      <c r="AE36" s="138">
        <f t="shared" si="1"/>
        <v>-6.2893081761007386E-3</v>
      </c>
    </row>
    <row r="37" spans="1:31" x14ac:dyDescent="0.25">
      <c r="L37" t="s">
        <v>212</v>
      </c>
      <c r="M37" s="2">
        <f>M55+K55-F55</f>
        <v>427.92000000000007</v>
      </c>
      <c r="W37" s="94">
        <v>42732</v>
      </c>
      <c r="X37" s="364">
        <v>43.68</v>
      </c>
      <c r="Y37" s="40">
        <v>43.68</v>
      </c>
      <c r="Z37" s="40">
        <v>42.89</v>
      </c>
      <c r="AA37" s="364">
        <v>42.93</v>
      </c>
      <c r="AB37" s="95">
        <v>718800</v>
      </c>
      <c r="AC37" s="243">
        <v>42.93</v>
      </c>
      <c r="AD37" s="2">
        <f t="shared" si="0"/>
        <v>0.78999999999999915</v>
      </c>
      <c r="AE37" s="138">
        <f t="shared" si="1"/>
        <v>-1.7395284962233859E-2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42731</v>
      </c>
      <c r="X38" s="364">
        <v>43.62</v>
      </c>
      <c r="Y38" s="40">
        <v>44.53</v>
      </c>
      <c r="Z38" s="40">
        <v>43.53</v>
      </c>
      <c r="AA38" s="364">
        <v>43.69</v>
      </c>
      <c r="AB38" s="95">
        <v>442700</v>
      </c>
      <c r="AC38" s="243">
        <v>43.69</v>
      </c>
      <c r="AD38" s="2">
        <f t="shared" si="0"/>
        <v>1</v>
      </c>
      <c r="AE38" s="138">
        <f t="shared" si="1"/>
        <v>4.1369800045967242E-3</v>
      </c>
    </row>
    <row r="39" spans="1:31" ht="20.25" thickBot="1" x14ac:dyDescent="0.35">
      <c r="A39" s="265" t="s">
        <v>283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4" t="s">
        <v>78</v>
      </c>
      <c r="Q39" s="644"/>
      <c r="R39" s="34"/>
      <c r="T39" s="91" t="s">
        <v>113</v>
      </c>
      <c r="W39" s="94">
        <v>42727</v>
      </c>
      <c r="X39" s="364">
        <v>43.51</v>
      </c>
      <c r="Y39" s="40">
        <v>43.7</v>
      </c>
      <c r="Z39" s="40">
        <v>43.16</v>
      </c>
      <c r="AA39" s="364">
        <v>43.51</v>
      </c>
      <c r="AB39" s="95">
        <v>1474300</v>
      </c>
      <c r="AC39" s="243">
        <v>43.51</v>
      </c>
      <c r="AD39" s="2">
        <f t="shared" si="0"/>
        <v>0.54000000000000625</v>
      </c>
      <c r="AE39" s="138">
        <f t="shared" si="1"/>
        <v>2.9967727063162641E-3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52.459000000000003</v>
      </c>
      <c r="R40" s="34"/>
      <c r="T40" s="97" t="s">
        <v>98</v>
      </c>
      <c r="U40" s="129">
        <v>47.63</v>
      </c>
      <c r="W40" s="94">
        <v>42726</v>
      </c>
      <c r="X40" s="364">
        <v>44.83</v>
      </c>
      <c r="Y40" s="40">
        <v>44.87</v>
      </c>
      <c r="Z40" s="40">
        <v>43.33</v>
      </c>
      <c r="AA40" s="364">
        <v>43.38</v>
      </c>
      <c r="AB40" s="95">
        <v>1050700</v>
      </c>
      <c r="AC40" s="243">
        <v>43.38</v>
      </c>
      <c r="AD40" s="2">
        <f t="shared" si="0"/>
        <v>1.5399999999999991</v>
      </c>
      <c r="AE40" s="138">
        <f t="shared" si="1"/>
        <v>-3.449810816826171E-2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51.982100000000003</v>
      </c>
      <c r="R41" s="34"/>
      <c r="T41" s="87" t="s">
        <v>99</v>
      </c>
      <c r="U41" s="130">
        <v>47.62</v>
      </c>
      <c r="W41" s="94">
        <v>42725</v>
      </c>
      <c r="X41" s="364">
        <v>45.02</v>
      </c>
      <c r="Y41" s="40">
        <v>45.16</v>
      </c>
      <c r="Z41" s="40">
        <v>44.63</v>
      </c>
      <c r="AA41" s="364">
        <v>44.93</v>
      </c>
      <c r="AB41" s="95">
        <v>658600</v>
      </c>
      <c r="AC41" s="243">
        <v>44.93</v>
      </c>
      <c r="AD41" s="2">
        <f t="shared" si="0"/>
        <v>0.52999999999999403</v>
      </c>
      <c r="AE41" s="138">
        <f t="shared" si="1"/>
        <v>2.2261798753331341E-4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51.505200000000002</v>
      </c>
      <c r="R42" s="34"/>
      <c r="T42" s="87" t="s">
        <v>100</v>
      </c>
      <c r="U42" s="130" t="s">
        <v>626</v>
      </c>
      <c r="W42" s="94">
        <v>42724</v>
      </c>
      <c r="X42" s="364">
        <v>43.52</v>
      </c>
      <c r="Y42" s="40">
        <v>45.5</v>
      </c>
      <c r="Z42" s="40">
        <v>43.26</v>
      </c>
      <c r="AA42" s="364">
        <v>44.92</v>
      </c>
      <c r="AB42" s="95">
        <v>1891900</v>
      </c>
      <c r="AC42" s="243">
        <v>44.92</v>
      </c>
      <c r="AD42" s="2">
        <f t="shared" si="0"/>
        <v>2.240000000000002</v>
      </c>
      <c r="AE42" s="138">
        <f t="shared" si="1"/>
        <v>4.3195541105434332E-2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51.028300000000002</v>
      </c>
      <c r="R43" s="83"/>
      <c r="T43" s="87" t="s">
        <v>101</v>
      </c>
      <c r="U43" s="130" t="s">
        <v>627</v>
      </c>
      <c r="W43" s="94">
        <v>42723</v>
      </c>
      <c r="X43" s="364">
        <v>43.97</v>
      </c>
      <c r="Y43" s="40">
        <v>43.97</v>
      </c>
      <c r="Z43" s="40">
        <v>42.9</v>
      </c>
      <c r="AA43" s="364">
        <v>43.06</v>
      </c>
      <c r="AB43" s="95">
        <v>1362900</v>
      </c>
      <c r="AC43" s="243">
        <v>43.06</v>
      </c>
      <c r="AD43" s="2">
        <f t="shared" si="0"/>
        <v>1.0700000000000003</v>
      </c>
      <c r="AE43" s="138">
        <f t="shared" si="1"/>
        <v>-2.4246544300929096E-2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50.551400000000001</v>
      </c>
      <c r="R44" s="83"/>
      <c r="T44" s="87" t="s">
        <v>102</v>
      </c>
      <c r="U44" s="130">
        <v>47.53</v>
      </c>
      <c r="W44" s="94">
        <v>42720</v>
      </c>
      <c r="X44" s="364">
        <v>45.2</v>
      </c>
      <c r="Y44" s="40">
        <v>45.2</v>
      </c>
      <c r="Z44" s="40">
        <v>43.81</v>
      </c>
      <c r="AA44" s="364">
        <v>44.13</v>
      </c>
      <c r="AB44" s="95">
        <v>1968000</v>
      </c>
      <c r="AC44" s="243">
        <v>44.13</v>
      </c>
      <c r="AD44" s="2">
        <f t="shared" si="0"/>
        <v>1.3900000000000006</v>
      </c>
      <c r="AE44" s="138">
        <f t="shared" si="1"/>
        <v>-2.2374833850243636E-2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50.0745</v>
      </c>
      <c r="R45" s="83"/>
      <c r="T45" s="87" t="s">
        <v>103</v>
      </c>
      <c r="U45" s="130">
        <v>1.4470799999999999</v>
      </c>
      <c r="W45" s="94">
        <v>42719</v>
      </c>
      <c r="X45" s="364">
        <v>44.17</v>
      </c>
      <c r="Y45" s="40">
        <v>45.37</v>
      </c>
      <c r="Z45" s="40">
        <v>43.52</v>
      </c>
      <c r="AA45" s="364">
        <v>45.14</v>
      </c>
      <c r="AB45" s="95">
        <v>2064000</v>
      </c>
      <c r="AC45" s="243">
        <v>45.14</v>
      </c>
      <c r="AD45" s="2">
        <f t="shared" si="0"/>
        <v>1.8499999999999943</v>
      </c>
      <c r="AE45" s="138">
        <f t="shared" si="1"/>
        <v>2.5210084033613356E-2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49.5976</v>
      </c>
      <c r="R46" s="83"/>
      <c r="T46" s="87" t="s">
        <v>104</v>
      </c>
      <c r="U46" s="232" t="s">
        <v>502</v>
      </c>
      <c r="W46" s="94">
        <v>42718</v>
      </c>
      <c r="X46" s="364">
        <v>43.92</v>
      </c>
      <c r="Y46" s="40">
        <v>44.91</v>
      </c>
      <c r="Z46" s="40">
        <v>43.65</v>
      </c>
      <c r="AA46" s="364">
        <v>44.03</v>
      </c>
      <c r="AB46" s="95">
        <v>1342800</v>
      </c>
      <c r="AC46" s="243">
        <v>44.03</v>
      </c>
      <c r="AD46" s="2">
        <f t="shared" si="0"/>
        <v>1.259999999999998</v>
      </c>
      <c r="AE46" s="138">
        <f t="shared" si="1"/>
        <v>2.9612756264236761E-3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49.120699999999999</v>
      </c>
      <c r="R47" s="83"/>
      <c r="T47" s="87"/>
      <c r="U47" s="130"/>
      <c r="W47" s="94">
        <v>42717</v>
      </c>
      <c r="X47" s="364">
        <v>44.04</v>
      </c>
      <c r="Y47" s="40">
        <v>44.16</v>
      </c>
      <c r="Z47" s="40">
        <v>43.58</v>
      </c>
      <c r="AA47" s="364">
        <v>43.9</v>
      </c>
      <c r="AB47" s="95">
        <v>1274800</v>
      </c>
      <c r="AC47" s="243">
        <v>43.9</v>
      </c>
      <c r="AD47" s="2">
        <f t="shared" si="0"/>
        <v>0.57999999999999829</v>
      </c>
      <c r="AE47" s="138">
        <f t="shared" si="1"/>
        <v>-2.0459195271653741E-3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48.643799999999999</v>
      </c>
      <c r="R48" s="83"/>
      <c r="T48" s="87" t="s">
        <v>105</v>
      </c>
      <c r="U48" s="130" t="s">
        <v>628</v>
      </c>
      <c r="W48" s="94">
        <v>42716</v>
      </c>
      <c r="X48" s="364">
        <v>44.21</v>
      </c>
      <c r="Y48" s="40">
        <v>44.38</v>
      </c>
      <c r="Z48" s="40">
        <v>43.32</v>
      </c>
      <c r="AA48" s="364">
        <v>43.99</v>
      </c>
      <c r="AB48" s="95">
        <v>1906800</v>
      </c>
      <c r="AC48" s="243">
        <v>43.99</v>
      </c>
      <c r="AD48" s="2">
        <f t="shared" si="0"/>
        <v>1.0600000000000023</v>
      </c>
      <c r="AE48" s="138">
        <f t="shared" si="1"/>
        <v>-1.1460674157303341E-2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48.166899999999998</v>
      </c>
      <c r="R49" s="83"/>
      <c r="T49" s="87" t="s">
        <v>106</v>
      </c>
      <c r="U49" s="130" t="s">
        <v>378</v>
      </c>
      <c r="W49" s="94">
        <v>42713</v>
      </c>
      <c r="X49" s="364">
        <v>44.19</v>
      </c>
      <c r="Y49" s="40">
        <v>44.7</v>
      </c>
      <c r="Z49" s="40">
        <v>43.76</v>
      </c>
      <c r="AA49" s="364">
        <v>44.5</v>
      </c>
      <c r="AB49" s="95">
        <v>1182900</v>
      </c>
      <c r="AC49" s="243">
        <v>44.5</v>
      </c>
      <c r="AD49" s="2">
        <f t="shared" si="0"/>
        <v>0.94000000000000483</v>
      </c>
      <c r="AE49" s="138">
        <f t="shared" si="1"/>
        <v>1.0904134484325256E-2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47.69</v>
      </c>
      <c r="R50" s="83"/>
      <c r="T50" s="87" t="s">
        <v>107</v>
      </c>
      <c r="U50" s="131">
        <v>1653718</v>
      </c>
      <c r="W50" s="94">
        <v>42712</v>
      </c>
      <c r="X50" s="364">
        <v>42.77</v>
      </c>
      <c r="Y50" s="40">
        <v>44.17</v>
      </c>
      <c r="Z50" s="40">
        <v>42.38</v>
      </c>
      <c r="AA50" s="364">
        <v>44.02</v>
      </c>
      <c r="AB50" s="95">
        <v>2234100</v>
      </c>
      <c r="AC50" s="243">
        <v>44.02</v>
      </c>
      <c r="AD50" s="2">
        <f t="shared" si="0"/>
        <v>1.7899999999999991</v>
      </c>
      <c r="AE50" s="138">
        <f t="shared" si="1"/>
        <v>3.1879981247070033E-2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47.213099999999997</v>
      </c>
      <c r="R51" s="83"/>
      <c r="T51" s="87" t="s">
        <v>110</v>
      </c>
      <c r="U51" s="131">
        <v>1268610</v>
      </c>
      <c r="W51" s="94">
        <v>42711</v>
      </c>
      <c r="X51" s="364">
        <v>41.27</v>
      </c>
      <c r="Y51" s="40">
        <v>42.86</v>
      </c>
      <c r="Z51" s="40">
        <v>41.08</v>
      </c>
      <c r="AA51" s="364">
        <v>42.66</v>
      </c>
      <c r="AB51" s="95">
        <v>1446100</v>
      </c>
      <c r="AC51" s="243">
        <v>42.66</v>
      </c>
      <c r="AD51" s="2">
        <f t="shared" si="0"/>
        <v>1.7800000000000011</v>
      </c>
      <c r="AE51" s="138">
        <f t="shared" si="1"/>
        <v>3.4181818181818091E-2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46.736199999999997</v>
      </c>
      <c r="R52" s="83"/>
      <c r="T52" s="87" t="s">
        <v>108</v>
      </c>
      <c r="U52" s="130" t="s">
        <v>629</v>
      </c>
      <c r="W52" s="94">
        <v>42710</v>
      </c>
      <c r="X52" s="364">
        <v>40.880000000000003</v>
      </c>
      <c r="Y52" s="40">
        <v>41.41</v>
      </c>
      <c r="Z52" s="40">
        <v>40.47</v>
      </c>
      <c r="AA52" s="364">
        <v>41.25</v>
      </c>
      <c r="AB52" s="95">
        <v>1151400</v>
      </c>
      <c r="AC52" s="243">
        <v>41.25</v>
      </c>
      <c r="AD52" s="2">
        <f t="shared" si="0"/>
        <v>0.93999999999999773</v>
      </c>
      <c r="AE52" s="138">
        <f t="shared" si="1"/>
        <v>1.5009842519684957E-2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46.259299999999996</v>
      </c>
      <c r="R53" s="83"/>
      <c r="T53" s="87" t="s">
        <v>111</v>
      </c>
      <c r="U53" s="130">
        <v>18.170000000000002</v>
      </c>
      <c r="W53" s="94">
        <v>42709</v>
      </c>
      <c r="X53" s="364">
        <v>39.700000000000003</v>
      </c>
      <c r="Y53" s="40">
        <v>40.99</v>
      </c>
      <c r="Z53" s="40">
        <v>39.479999999999997</v>
      </c>
      <c r="AA53" s="364">
        <v>40.64</v>
      </c>
      <c r="AB53" s="95">
        <v>1406200</v>
      </c>
      <c r="AC53" s="243">
        <v>40.64</v>
      </c>
      <c r="AD53" s="2">
        <f t="shared" si="0"/>
        <v>1.5100000000000051</v>
      </c>
      <c r="AE53" s="138">
        <f t="shared" si="1"/>
        <v>3.4623217922606919E-2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45.782399999999996</v>
      </c>
      <c r="R54" s="83"/>
      <c r="T54" s="87" t="s">
        <v>112</v>
      </c>
      <c r="U54" s="130">
        <v>2.63</v>
      </c>
      <c r="W54" s="94">
        <v>42706</v>
      </c>
      <c r="X54" s="364">
        <v>38.71</v>
      </c>
      <c r="Y54" s="40">
        <v>39.33</v>
      </c>
      <c r="Z54" s="40">
        <v>38.659999999999997</v>
      </c>
      <c r="AA54" s="364">
        <v>39.28</v>
      </c>
      <c r="AB54" s="95">
        <v>1092300</v>
      </c>
      <c r="AC54" s="243">
        <v>39.28</v>
      </c>
      <c r="AD54" s="2">
        <f t="shared" si="0"/>
        <v>0.67000000000000171</v>
      </c>
      <c r="AE54" s="138">
        <f t="shared" si="1"/>
        <v>1.1068211068210987E-2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5"/>
        <v>45.305499999999995</v>
      </c>
      <c r="R55" s="83"/>
      <c r="T55" s="87" t="s">
        <v>109</v>
      </c>
      <c r="U55" s="130" t="s">
        <v>123</v>
      </c>
      <c r="W55" s="94">
        <v>42705</v>
      </c>
      <c r="X55" s="364">
        <v>39.869999999999997</v>
      </c>
      <c r="Y55" s="40">
        <v>40.28</v>
      </c>
      <c r="Z55" s="40">
        <v>38.68</v>
      </c>
      <c r="AA55" s="364">
        <v>38.85</v>
      </c>
      <c r="AB55" s="95">
        <v>1323700</v>
      </c>
      <c r="AC55" s="243">
        <v>38.85</v>
      </c>
      <c r="AD55" s="2">
        <f t="shared" si="0"/>
        <v>1.6000000000000014</v>
      </c>
      <c r="AE55" s="138">
        <f t="shared" si="1"/>
        <v>-2.4114544084400946E-2</v>
      </c>
    </row>
    <row r="56" spans="1:31" x14ac:dyDescent="0.25">
      <c r="O56" s="2"/>
      <c r="P56" s="83">
        <v>0.94</v>
      </c>
      <c r="Q56" s="83">
        <f t="shared" si="5"/>
        <v>44.828599999999994</v>
      </c>
      <c r="R56" s="83"/>
      <c r="W56" s="94">
        <v>42704</v>
      </c>
      <c r="X56" s="364">
        <v>40.479999999999997</v>
      </c>
      <c r="Y56" s="40">
        <v>40.479999999999997</v>
      </c>
      <c r="Z56" s="40">
        <v>39.32</v>
      </c>
      <c r="AA56" s="364">
        <v>39.81</v>
      </c>
      <c r="AB56" s="95">
        <v>1752300</v>
      </c>
      <c r="AC56" s="243">
        <v>39.81</v>
      </c>
      <c r="AD56" s="2">
        <f t="shared" si="0"/>
        <v>1.1599999999999966</v>
      </c>
      <c r="AE56" s="138">
        <f t="shared" si="1"/>
        <v>-2.2107590272660294E-2</v>
      </c>
    </row>
    <row r="57" spans="1:31" x14ac:dyDescent="0.25">
      <c r="O57" s="2"/>
      <c r="P57" s="83">
        <v>0.93</v>
      </c>
      <c r="Q57" s="83">
        <f t="shared" si="5"/>
        <v>44.351700000000001</v>
      </c>
      <c r="R57" s="83"/>
      <c r="W57" s="94">
        <v>42703</v>
      </c>
      <c r="X57" s="364">
        <v>40.31</v>
      </c>
      <c r="Y57" s="40">
        <v>40.71</v>
      </c>
      <c r="Z57" s="40">
        <v>40.090000000000003</v>
      </c>
      <c r="AA57" s="364">
        <v>40.71</v>
      </c>
      <c r="AB57" s="95">
        <v>1220600</v>
      </c>
      <c r="AC57" s="243">
        <v>40.71</v>
      </c>
      <c r="AD57" s="2">
        <f t="shared" si="0"/>
        <v>0.61999999999999744</v>
      </c>
      <c r="AE57" s="138">
        <f t="shared" si="1"/>
        <v>1.5211970074813008E-2</v>
      </c>
    </row>
    <row r="58" spans="1:31" x14ac:dyDescent="0.25">
      <c r="O58" s="2"/>
      <c r="P58" s="83">
        <v>0.92</v>
      </c>
      <c r="Q58" s="83">
        <f t="shared" si="5"/>
        <v>43.8748</v>
      </c>
      <c r="R58" s="83"/>
      <c r="W58" s="94">
        <v>42702</v>
      </c>
      <c r="X58" s="364">
        <v>40.51</v>
      </c>
      <c r="Y58" s="40">
        <v>40.659999999999997</v>
      </c>
      <c r="Z58" s="40">
        <v>39.770000000000003</v>
      </c>
      <c r="AA58" s="364">
        <v>40.1</v>
      </c>
      <c r="AB58" s="95">
        <v>1525400</v>
      </c>
      <c r="AC58" s="243">
        <v>40.1</v>
      </c>
      <c r="AD58" s="2">
        <f t="shared" si="0"/>
        <v>0.88999999999999346</v>
      </c>
      <c r="AE58" s="138">
        <f t="shared" si="1"/>
        <v>-1.1828486939378879E-2</v>
      </c>
    </row>
    <row r="59" spans="1:31" x14ac:dyDescent="0.25">
      <c r="O59" s="2"/>
      <c r="P59" s="83">
        <v>0.91</v>
      </c>
      <c r="Q59" s="83">
        <f t="shared" si="5"/>
        <v>43.3979</v>
      </c>
      <c r="R59" s="83"/>
      <c r="W59" s="94">
        <v>42699</v>
      </c>
      <c r="X59" s="364">
        <v>39.96</v>
      </c>
      <c r="Y59" s="40">
        <v>40.590000000000003</v>
      </c>
      <c r="Z59" s="40">
        <v>39.65</v>
      </c>
      <c r="AA59" s="364">
        <v>40.58</v>
      </c>
      <c r="AB59" s="95">
        <v>510700</v>
      </c>
      <c r="AC59" s="243">
        <v>40.58</v>
      </c>
      <c r="AD59" s="2">
        <f t="shared" si="0"/>
        <v>0.94000000000000483</v>
      </c>
      <c r="AE59" s="138">
        <f t="shared" si="1"/>
        <v>1.5007503751875984E-2</v>
      </c>
    </row>
    <row r="60" spans="1:31" x14ac:dyDescent="0.25">
      <c r="O60" s="2"/>
      <c r="P60" s="83">
        <v>0.9</v>
      </c>
      <c r="Q60" s="83">
        <f t="shared" si="5"/>
        <v>42.920999999999999</v>
      </c>
      <c r="R60" s="83"/>
      <c r="W60" s="94">
        <v>42697</v>
      </c>
      <c r="X60" s="364">
        <v>39.31</v>
      </c>
      <c r="Y60" s="40">
        <v>40.21</v>
      </c>
      <c r="Z60" s="40">
        <v>39.31</v>
      </c>
      <c r="AA60" s="364">
        <v>39.979999999999997</v>
      </c>
      <c r="AB60" s="95">
        <v>1123000</v>
      </c>
      <c r="AC60" s="243">
        <v>39.979999999999997</v>
      </c>
      <c r="AD60" s="2">
        <f t="shared" si="0"/>
        <v>0.89999999999999858</v>
      </c>
      <c r="AE60" s="138">
        <f t="shared" si="1"/>
        <v>-6.7080745341615566E-3</v>
      </c>
    </row>
    <row r="61" spans="1:31" x14ac:dyDescent="0.25">
      <c r="W61" s="94">
        <v>42696</v>
      </c>
      <c r="X61" s="364">
        <v>39.85</v>
      </c>
      <c r="Y61" s="40">
        <v>40.35</v>
      </c>
      <c r="Z61" s="40">
        <v>39.46</v>
      </c>
      <c r="AA61" s="364">
        <v>40.25</v>
      </c>
      <c r="AB61" s="95">
        <v>1451900</v>
      </c>
      <c r="AC61" s="243">
        <v>40.25</v>
      </c>
      <c r="AD61" s="2">
        <f t="shared" si="0"/>
        <v>0.89000000000000057</v>
      </c>
      <c r="AE61" s="138">
        <f t="shared" si="1"/>
        <v>1.6670876483960484E-2</v>
      </c>
    </row>
    <row r="62" spans="1:31" x14ac:dyDescent="0.25">
      <c r="W62" s="94">
        <v>42695</v>
      </c>
      <c r="X62" s="364">
        <v>39.79</v>
      </c>
      <c r="Y62" s="40">
        <v>40.119999999999997</v>
      </c>
      <c r="Z62" s="40">
        <v>39.46</v>
      </c>
      <c r="AA62" s="364">
        <v>39.590000000000003</v>
      </c>
      <c r="AB62" s="95">
        <v>1324100</v>
      </c>
      <c r="AC62" s="243">
        <v>39.590000000000003</v>
      </c>
      <c r="AD62" s="2">
        <f t="shared" si="0"/>
        <v>0.65999999999999659</v>
      </c>
      <c r="AE62" s="138">
        <f t="shared" si="1"/>
        <v>-2.2681451612902581E-3</v>
      </c>
    </row>
    <row r="63" spans="1:31" x14ac:dyDescent="0.25">
      <c r="W63" s="94">
        <v>42692</v>
      </c>
      <c r="X63" s="364">
        <v>39.68</v>
      </c>
      <c r="Y63" s="40">
        <v>40.07</v>
      </c>
      <c r="Z63" s="40">
        <v>39.14</v>
      </c>
      <c r="AA63" s="364">
        <v>39.68</v>
      </c>
      <c r="AB63" s="95">
        <v>1597400</v>
      </c>
      <c r="AC63" s="243">
        <v>39.68</v>
      </c>
      <c r="AD63" s="2">
        <f t="shared" si="0"/>
        <v>0.92999999999999972</v>
      </c>
      <c r="AE63" s="138">
        <f t="shared" si="1"/>
        <v>-3.7660055234747247E-3</v>
      </c>
    </row>
    <row r="64" spans="1:31" x14ac:dyDescent="0.25">
      <c r="W64" s="94">
        <v>42691</v>
      </c>
      <c r="X64" s="364">
        <v>39.6</v>
      </c>
      <c r="Y64" s="40">
        <v>40.049999999999997</v>
      </c>
      <c r="Z64" s="40">
        <v>39.33</v>
      </c>
      <c r="AA64" s="364">
        <v>39.83</v>
      </c>
      <c r="AB64" s="95">
        <v>1294200</v>
      </c>
      <c r="AC64" s="243">
        <v>39.83</v>
      </c>
      <c r="AD64" s="2">
        <f t="shared" si="0"/>
        <v>0.71999999999999886</v>
      </c>
      <c r="AE64" s="138">
        <f t="shared" si="1"/>
        <v>6.5706343189284588E-3</v>
      </c>
    </row>
    <row r="65" spans="23:31" x14ac:dyDescent="0.25">
      <c r="W65" s="94">
        <v>42690</v>
      </c>
      <c r="X65" s="364">
        <v>40.130000000000003</v>
      </c>
      <c r="Y65" s="40">
        <v>40.130000000000003</v>
      </c>
      <c r="Z65" s="40">
        <v>39.1</v>
      </c>
      <c r="AA65" s="364">
        <v>39.57</v>
      </c>
      <c r="AB65" s="95">
        <v>1252400</v>
      </c>
      <c r="AC65" s="243">
        <v>39.57</v>
      </c>
      <c r="AD65" s="2">
        <f t="shared" si="0"/>
        <v>1.0300000000000011</v>
      </c>
      <c r="AE65" s="138">
        <f t="shared" si="1"/>
        <v>-1.4936519790888725E-2</v>
      </c>
    </row>
    <row r="66" spans="23:31" x14ac:dyDescent="0.25">
      <c r="W66" s="94">
        <v>42689</v>
      </c>
      <c r="X66" s="364">
        <v>41.49</v>
      </c>
      <c r="Y66" s="40">
        <v>41.49</v>
      </c>
      <c r="Z66" s="40">
        <v>40.1</v>
      </c>
      <c r="AA66" s="364">
        <v>40.17</v>
      </c>
      <c r="AB66" s="95">
        <v>1996800</v>
      </c>
      <c r="AC66" s="243">
        <v>40.17</v>
      </c>
      <c r="AD66" s="2">
        <f t="shared" si="0"/>
        <v>1.3900000000000006</v>
      </c>
      <c r="AE66" s="138">
        <f t="shared" si="1"/>
        <v>-2.8301886792452824E-2</v>
      </c>
    </row>
    <row r="67" spans="23:31" x14ac:dyDescent="0.25">
      <c r="W67" s="94">
        <v>42688</v>
      </c>
      <c r="X67" s="364">
        <v>38.5</v>
      </c>
      <c r="Y67" s="40">
        <v>41.61</v>
      </c>
      <c r="Z67" s="40">
        <v>38.5</v>
      </c>
      <c r="AA67" s="364">
        <v>41.34</v>
      </c>
      <c r="AB67" s="95">
        <v>3492900</v>
      </c>
      <c r="AC67" s="243">
        <v>41.34</v>
      </c>
      <c r="AD67" s="2">
        <f t="shared" si="0"/>
        <v>3.1099999999999994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3" priority="17">
      <formula>F28&gt;0</formula>
    </cfRule>
    <cfRule type="expression" dxfId="502" priority="18">
      <formula>F28&lt;0</formula>
    </cfRule>
  </conditionalFormatting>
  <conditionalFormatting sqref="F28 F33:F35">
    <cfRule type="expression" dxfId="501" priority="19">
      <formula>F28&gt;0</formula>
    </cfRule>
    <cfRule type="expression" dxfId="500" priority="20">
      <formula>F28&lt;0</formula>
    </cfRule>
  </conditionalFormatting>
  <conditionalFormatting sqref="H28 H33:H35">
    <cfRule type="expression" dxfId="499" priority="15">
      <formula>H28&gt;0</formula>
    </cfRule>
    <cfRule type="expression" dxfId="498" priority="16">
      <formula>H28&lt;0</formula>
    </cfRule>
  </conditionalFormatting>
  <conditionalFormatting sqref="F21:F27">
    <cfRule type="expression" dxfId="497" priority="13">
      <formula>F21&gt;0</formula>
    </cfRule>
    <cfRule type="expression" dxfId="496" priority="14">
      <formula>F21&lt;0</formula>
    </cfRule>
  </conditionalFormatting>
  <conditionalFormatting sqref="H21:H27">
    <cfRule type="expression" dxfId="495" priority="11">
      <formula>H21&gt;0</formula>
    </cfRule>
    <cfRule type="expression" dxfId="494" priority="12">
      <formula>H21&lt;0</formula>
    </cfRule>
  </conditionalFormatting>
  <conditionalFormatting sqref="Q8">
    <cfRule type="expression" dxfId="493" priority="7">
      <formula>Q8&gt;0</formula>
    </cfRule>
    <cfRule type="expression" dxfId="492" priority="8">
      <formula>Q8&lt;0</formula>
    </cfRule>
  </conditionalFormatting>
  <conditionalFormatting sqref="Q7">
    <cfRule type="expression" dxfId="491" priority="9">
      <formula>Q7&gt;0</formula>
    </cfRule>
    <cfRule type="expression" dxfId="490" priority="10">
      <formula>Q7&lt;0</formula>
    </cfRule>
  </conditionalFormatting>
  <conditionalFormatting sqref="F29:F32">
    <cfRule type="expression" dxfId="489" priority="5">
      <formula>F29&gt;0</formula>
    </cfRule>
    <cfRule type="expression" dxfId="488" priority="6">
      <formula>F29&lt;0</formula>
    </cfRule>
  </conditionalFormatting>
  <conditionalFormatting sqref="H29:H32">
    <cfRule type="expression" dxfId="487" priority="3">
      <formula>H29&gt;0</formula>
    </cfRule>
    <cfRule type="expression" dxfId="486" priority="4">
      <formula>H29&lt;0</formula>
    </cfRule>
  </conditionalFormatting>
  <conditionalFormatting sqref="M37">
    <cfRule type="expression" dxfId="485" priority="1">
      <formula>M37&gt;0</formula>
    </cfRule>
    <cfRule type="expression" dxfId="4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42783</v>
      </c>
      <c r="X2" s="364">
        <v>233.95</v>
      </c>
      <c r="Y2" s="40">
        <v>235.09</v>
      </c>
      <c r="Z2" s="40">
        <v>233.93</v>
      </c>
      <c r="AA2" s="364">
        <v>235.09</v>
      </c>
      <c r="AB2" s="95">
        <v>70077600</v>
      </c>
      <c r="AC2" s="243">
        <v>235.09</v>
      </c>
      <c r="AD2" s="2">
        <f>Y2-Z2</f>
        <v>1.1599999999999966</v>
      </c>
      <c r="AE2" s="138">
        <f>AC2/AC3-1</f>
        <v>1.5763462849351928E-3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235.09</v>
      </c>
      <c r="T3" s="121"/>
      <c r="W3" s="94">
        <v>42782</v>
      </c>
      <c r="X3" s="364">
        <v>234.95</v>
      </c>
      <c r="Y3" s="40">
        <v>235.16</v>
      </c>
      <c r="Z3" s="40">
        <v>233.85</v>
      </c>
      <c r="AA3" s="364">
        <v>234.72</v>
      </c>
      <c r="AB3" s="95">
        <v>81062900</v>
      </c>
      <c r="AC3" s="243">
        <v>234.72</v>
      </c>
      <c r="AD3" s="2">
        <f>Y3-Z3</f>
        <v>1.3100000000000023</v>
      </c>
      <c r="AE3" s="138">
        <f>AC3/AC4-1</f>
        <v>-8.5135365230715188E-4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235.09</v>
      </c>
      <c r="R4" s="502">
        <v>1.6000000000000001E-3</v>
      </c>
      <c r="T4" s="121"/>
      <c r="W4" s="94">
        <v>42781</v>
      </c>
      <c r="X4" s="364">
        <v>233.45</v>
      </c>
      <c r="Y4" s="40">
        <v>235.14</v>
      </c>
      <c r="Z4" s="40">
        <v>233.39</v>
      </c>
      <c r="AA4" s="364">
        <v>234.92</v>
      </c>
      <c r="AB4" s="95">
        <v>80150800</v>
      </c>
      <c r="AC4" s="243">
        <v>234.92</v>
      </c>
      <c r="AD4" s="2">
        <f t="shared" ref="AD4:AD67" si="0">Y4-Z4</f>
        <v>1.75</v>
      </c>
      <c r="AE4" s="138">
        <f t="shared" ref="AE4:AE67" si="1">AC4/AC5-1</f>
        <v>5.2203679931535074E-3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42780</v>
      </c>
      <c r="X5" s="364">
        <v>232.56</v>
      </c>
      <c r="Y5" s="40">
        <v>233.71</v>
      </c>
      <c r="Z5" s="40">
        <v>232.16</v>
      </c>
      <c r="AA5" s="364">
        <v>233.7</v>
      </c>
      <c r="AB5" s="95">
        <v>67794500</v>
      </c>
      <c r="AC5" s="243">
        <v>233.7</v>
      </c>
      <c r="AD5" s="2">
        <f t="shared" si="0"/>
        <v>1.5500000000000114</v>
      </c>
      <c r="AE5" s="138">
        <f t="shared" si="1"/>
        <v>3.9953602268332222E-3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42779</v>
      </c>
      <c r="X6" s="364">
        <v>232.08</v>
      </c>
      <c r="Y6" s="40">
        <v>233.07</v>
      </c>
      <c r="Z6" s="40">
        <v>232.05</v>
      </c>
      <c r="AA6" s="364">
        <v>232.77</v>
      </c>
      <c r="AB6" s="95">
        <v>53275200</v>
      </c>
      <c r="AC6" s="243">
        <v>232.77</v>
      </c>
      <c r="AD6" s="2">
        <f t="shared" si="0"/>
        <v>1.0199999999999818</v>
      </c>
      <c r="AE6" s="138">
        <f t="shared" si="1"/>
        <v>5.4425294803681634E-3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42776</v>
      </c>
      <c r="X7" s="364">
        <v>231</v>
      </c>
      <c r="Y7" s="40">
        <v>231.77</v>
      </c>
      <c r="Z7" s="40">
        <v>230.62</v>
      </c>
      <c r="AA7" s="364">
        <v>231.51</v>
      </c>
      <c r="AB7" s="95">
        <v>63630300</v>
      </c>
      <c r="AC7" s="243">
        <v>231.51</v>
      </c>
      <c r="AD7" s="2">
        <f t="shared" si="0"/>
        <v>1.1500000000000057</v>
      </c>
      <c r="AE7" s="138">
        <f t="shared" si="1"/>
        <v>3.9462272333044002E-3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4">
        <v>42775</v>
      </c>
      <c r="X8" s="364">
        <v>229.24</v>
      </c>
      <c r="Y8" s="40">
        <v>230.95</v>
      </c>
      <c r="Z8" s="40">
        <v>229.24</v>
      </c>
      <c r="AA8" s="364">
        <v>230.6</v>
      </c>
      <c r="AB8" s="95">
        <v>63353200</v>
      </c>
      <c r="AC8" s="243">
        <v>230.6</v>
      </c>
      <c r="AD8" s="2">
        <f t="shared" si="0"/>
        <v>1.7099999999999795</v>
      </c>
      <c r="AE8" s="138">
        <f t="shared" si="1"/>
        <v>5.9326470075029558E-3</v>
      </c>
    </row>
    <row r="9" spans="1:40" x14ac:dyDescent="0.25">
      <c r="O9" s="11" t="s">
        <v>213</v>
      </c>
      <c r="P9"/>
      <c r="Q9" s="138">
        <f>IF(Q2=0, 0, Q8/Q6)</f>
        <v>0</v>
      </c>
      <c r="W9" s="94">
        <v>42774</v>
      </c>
      <c r="X9" s="364">
        <v>228.94</v>
      </c>
      <c r="Y9" s="40">
        <v>229.39</v>
      </c>
      <c r="Z9" s="40">
        <v>228.31</v>
      </c>
      <c r="AA9" s="364">
        <v>229.24</v>
      </c>
      <c r="AB9" s="95">
        <v>50235200</v>
      </c>
      <c r="AC9" s="243">
        <v>229.24</v>
      </c>
      <c r="AD9" s="2">
        <f t="shared" si="0"/>
        <v>1.0799999999999841</v>
      </c>
      <c r="AE9" s="138">
        <f t="shared" si="1"/>
        <v>1.3103870009609775E-3</v>
      </c>
      <c r="AK9" s="234"/>
      <c r="AN9" s="234"/>
    </row>
    <row r="10" spans="1:40" ht="12.75" customHeight="1" x14ac:dyDescent="0.25">
      <c r="O10" s="11" t="s">
        <v>212</v>
      </c>
      <c r="Q10" s="2">
        <f>M37</f>
        <v>160.82999999999993</v>
      </c>
      <c r="W10" s="94">
        <v>42773</v>
      </c>
      <c r="X10" s="364">
        <v>229.38</v>
      </c>
      <c r="Y10" s="40">
        <v>229.66</v>
      </c>
      <c r="Z10" s="40">
        <v>228.72</v>
      </c>
      <c r="AA10" s="364">
        <v>228.94</v>
      </c>
      <c r="AB10" s="95">
        <v>54614900</v>
      </c>
      <c r="AC10" s="243">
        <v>228.94</v>
      </c>
      <c r="AD10" s="2">
        <f t="shared" si="0"/>
        <v>0.93999999999999773</v>
      </c>
      <c r="AE10" s="138">
        <f t="shared" si="1"/>
        <v>4.3681474686474431E-5</v>
      </c>
    </row>
    <row r="11" spans="1:40" x14ac:dyDescent="0.25">
      <c r="O11" s="11" t="s">
        <v>178</v>
      </c>
      <c r="Q11" s="138">
        <v>0</v>
      </c>
      <c r="W11" s="94">
        <v>42772</v>
      </c>
      <c r="X11" s="364">
        <v>228.87</v>
      </c>
      <c r="Y11" s="40">
        <v>229.33</v>
      </c>
      <c r="Z11" s="40">
        <v>228.54</v>
      </c>
      <c r="AA11" s="364">
        <v>228.93</v>
      </c>
      <c r="AB11" s="95">
        <v>56153300</v>
      </c>
      <c r="AC11" s="243">
        <v>228.93</v>
      </c>
      <c r="AD11" s="2">
        <f t="shared" si="0"/>
        <v>0.79000000000002046</v>
      </c>
      <c r="AE11" s="138">
        <f t="shared" si="1"/>
        <v>-1.7877387285253343E-3</v>
      </c>
      <c r="AK11" s="234"/>
      <c r="AN11" s="234"/>
    </row>
    <row r="12" spans="1:40" x14ac:dyDescent="0.25">
      <c r="W12" s="94">
        <v>42769</v>
      </c>
      <c r="X12" s="364">
        <v>228.82</v>
      </c>
      <c r="Y12" s="40">
        <v>229.55</v>
      </c>
      <c r="Z12" s="40">
        <v>228.46</v>
      </c>
      <c r="AA12" s="364">
        <v>229.34</v>
      </c>
      <c r="AB12" s="95">
        <v>78056400</v>
      </c>
      <c r="AC12" s="243">
        <v>229.34</v>
      </c>
      <c r="AD12" s="2">
        <f t="shared" si="0"/>
        <v>1.0900000000000034</v>
      </c>
      <c r="AE12" s="138">
        <f t="shared" si="1"/>
        <v>6.892918294771011E-3</v>
      </c>
    </row>
    <row r="13" spans="1:40" x14ac:dyDescent="0.25">
      <c r="W13" s="94">
        <v>42768</v>
      </c>
      <c r="X13" s="364">
        <v>227.62</v>
      </c>
      <c r="Y13" s="40">
        <v>228.1</v>
      </c>
      <c r="Z13" s="40">
        <v>226.82</v>
      </c>
      <c r="AA13" s="364">
        <v>227.77</v>
      </c>
      <c r="AB13" s="95">
        <v>67943600</v>
      </c>
      <c r="AC13" s="243">
        <v>227.77</v>
      </c>
      <c r="AD13" s="2">
        <f t="shared" si="0"/>
        <v>1.2800000000000011</v>
      </c>
      <c r="AE13" s="138">
        <f t="shared" si="1"/>
        <v>6.5899305860650514E-4</v>
      </c>
      <c r="AK13" s="234"/>
      <c r="AN13" s="234"/>
    </row>
    <row r="14" spans="1:40" x14ac:dyDescent="0.25">
      <c r="T14" s="84"/>
      <c r="U14" s="11"/>
      <c r="W14" s="94">
        <v>42767</v>
      </c>
      <c r="X14" s="364">
        <v>227.53</v>
      </c>
      <c r="Y14" s="40">
        <v>228.59</v>
      </c>
      <c r="Z14" s="40">
        <v>226.94</v>
      </c>
      <c r="AA14" s="364">
        <v>227.62</v>
      </c>
      <c r="AB14" s="95">
        <v>74366500</v>
      </c>
      <c r="AC14" s="243">
        <v>227.62</v>
      </c>
      <c r="AD14" s="2">
        <f t="shared" si="0"/>
        <v>1.6500000000000057</v>
      </c>
      <c r="AE14" s="138">
        <f t="shared" si="1"/>
        <v>3.9555223487020008E-4</v>
      </c>
    </row>
    <row r="15" spans="1:40" x14ac:dyDescent="0.25">
      <c r="W15" s="94">
        <v>42766</v>
      </c>
      <c r="X15" s="364">
        <v>226.98</v>
      </c>
      <c r="Y15" s="40">
        <v>227.6</v>
      </c>
      <c r="Z15" s="40">
        <v>226.32</v>
      </c>
      <c r="AA15" s="364">
        <v>227.53</v>
      </c>
      <c r="AB15" s="95">
        <v>71553600</v>
      </c>
      <c r="AC15" s="243">
        <v>227.53</v>
      </c>
      <c r="AD15" s="2">
        <f t="shared" si="0"/>
        <v>1.2800000000000011</v>
      </c>
      <c r="AE15" s="138">
        <f t="shared" si="1"/>
        <v>-8.7892770819664179E-5</v>
      </c>
      <c r="AK15" s="234"/>
      <c r="AN15" s="234"/>
    </row>
    <row r="16" spans="1:40" x14ac:dyDescent="0.25">
      <c r="W16" s="94">
        <v>42765</v>
      </c>
      <c r="X16" s="364">
        <v>228.17</v>
      </c>
      <c r="Y16" s="40">
        <v>228.2</v>
      </c>
      <c r="Z16" s="40">
        <v>226.41</v>
      </c>
      <c r="AA16" s="364">
        <v>227.55</v>
      </c>
      <c r="AB16" s="95">
        <v>74930800</v>
      </c>
      <c r="AC16" s="243">
        <v>227.55</v>
      </c>
      <c r="AD16" s="2">
        <f t="shared" si="0"/>
        <v>1.789999999999992</v>
      </c>
      <c r="AE16" s="138">
        <f t="shared" si="1"/>
        <v>-6.2016858103680628E-3</v>
      </c>
    </row>
    <row r="17" spans="1:40" x14ac:dyDescent="0.25">
      <c r="W17" s="94">
        <v>42762</v>
      </c>
      <c r="X17" s="364">
        <v>229.42</v>
      </c>
      <c r="Y17" s="40">
        <v>229.59</v>
      </c>
      <c r="Z17" s="40">
        <v>228.76</v>
      </c>
      <c r="AA17" s="364">
        <v>228.97</v>
      </c>
      <c r="AB17" s="95">
        <v>56311600</v>
      </c>
      <c r="AC17" s="243">
        <v>228.97</v>
      </c>
      <c r="AD17" s="2">
        <f t="shared" si="0"/>
        <v>0.83000000000001251</v>
      </c>
      <c r="AE17" s="138">
        <f t="shared" si="1"/>
        <v>-1.5697902585793955E-3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42761</v>
      </c>
      <c r="X18" s="364">
        <v>229.4</v>
      </c>
      <c r="Y18" s="40">
        <v>229.71</v>
      </c>
      <c r="Z18" s="40">
        <v>229.01</v>
      </c>
      <c r="AA18" s="364">
        <v>229.33</v>
      </c>
      <c r="AB18" s="95">
        <v>58208000</v>
      </c>
      <c r="AC18" s="243">
        <v>229.33</v>
      </c>
      <c r="AD18" s="2">
        <f t="shared" si="0"/>
        <v>0.70000000000001705</v>
      </c>
      <c r="AE18" s="138">
        <f t="shared" si="1"/>
        <v>-1.0454327656052032E-3</v>
      </c>
    </row>
    <row r="19" spans="1:40" x14ac:dyDescent="0.25">
      <c r="W19" s="94">
        <v>42760</v>
      </c>
      <c r="X19" s="364">
        <v>228.7</v>
      </c>
      <c r="Y19" s="40">
        <v>229.57</v>
      </c>
      <c r="Z19" s="40">
        <v>228.51</v>
      </c>
      <c r="AA19" s="364">
        <v>229.57</v>
      </c>
      <c r="AB19" s="95">
        <v>80932500</v>
      </c>
      <c r="AC19" s="243">
        <v>229.57</v>
      </c>
      <c r="AD19" s="2">
        <f t="shared" si="0"/>
        <v>1.0600000000000023</v>
      </c>
      <c r="AE19" s="138">
        <f t="shared" si="1"/>
        <v>8.6555360281195259E-3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42759</v>
      </c>
      <c r="X20" s="364">
        <v>226.4</v>
      </c>
      <c r="Y20" s="40">
        <v>228.08</v>
      </c>
      <c r="Z20" s="40">
        <v>226.27</v>
      </c>
      <c r="AA20" s="364">
        <v>227.6</v>
      </c>
      <c r="AB20" s="95">
        <v>89144800</v>
      </c>
      <c r="AC20" s="243">
        <v>227.6</v>
      </c>
      <c r="AD20" s="2">
        <f t="shared" si="0"/>
        <v>1.8100000000000023</v>
      </c>
      <c r="AE20" s="138">
        <f t="shared" si="1"/>
        <v>6.4116736679193931E-3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42758</v>
      </c>
      <c r="X21" s="364">
        <v>226.74</v>
      </c>
      <c r="Y21" s="40">
        <v>226.81</v>
      </c>
      <c r="Z21" s="40">
        <v>225.27</v>
      </c>
      <c r="AA21" s="364">
        <v>226.15</v>
      </c>
      <c r="AB21" s="95">
        <v>72331900</v>
      </c>
      <c r="AC21" s="243">
        <v>226.15</v>
      </c>
      <c r="AD21" s="2">
        <f t="shared" si="0"/>
        <v>1.539999999999992</v>
      </c>
      <c r="AE21" s="138">
        <f t="shared" si="1"/>
        <v>-2.6020993208080156E-3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42755</v>
      </c>
      <c r="X22" s="364">
        <v>226.7</v>
      </c>
      <c r="Y22" s="40">
        <v>227.31</v>
      </c>
      <c r="Z22" s="40">
        <v>225.97</v>
      </c>
      <c r="AA22" s="364">
        <v>226.74</v>
      </c>
      <c r="AB22" s="95">
        <v>116431700</v>
      </c>
      <c r="AC22" s="243">
        <v>226.74</v>
      </c>
      <c r="AD22" s="2">
        <f t="shared" si="0"/>
        <v>1.3400000000000034</v>
      </c>
      <c r="AE22" s="138">
        <f t="shared" si="1"/>
        <v>3.6740294807666718E-3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42754</v>
      </c>
      <c r="X23" s="364">
        <v>226.84</v>
      </c>
      <c r="Y23" s="40">
        <v>227</v>
      </c>
      <c r="Z23" s="40">
        <v>225.41</v>
      </c>
      <c r="AA23" s="364">
        <v>225.91</v>
      </c>
      <c r="AB23" s="95">
        <v>65357500</v>
      </c>
      <c r="AC23" s="243">
        <v>225.91</v>
      </c>
      <c r="AD23" s="2">
        <f t="shared" si="0"/>
        <v>1.5900000000000034</v>
      </c>
      <c r="AE23" s="138">
        <f t="shared" si="1"/>
        <v>-3.7045203969129359E-3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42753</v>
      </c>
      <c r="X24" s="364">
        <v>226.54</v>
      </c>
      <c r="Y24" s="40">
        <v>226.8</v>
      </c>
      <c r="Z24" s="40">
        <v>225.9</v>
      </c>
      <c r="AA24" s="364">
        <v>226.75</v>
      </c>
      <c r="AB24" s="95">
        <v>51146400</v>
      </c>
      <c r="AC24" s="243">
        <v>226.75</v>
      </c>
      <c r="AD24" s="2">
        <f t="shared" si="0"/>
        <v>0.90000000000000568</v>
      </c>
      <c r="AE24" s="138">
        <f t="shared" si="1"/>
        <v>2.2099447513812542E-3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42752</v>
      </c>
      <c r="X25" s="364">
        <v>226.31</v>
      </c>
      <c r="Y25" s="40">
        <v>226.78</v>
      </c>
      <c r="Z25" s="40">
        <v>225.8</v>
      </c>
      <c r="AA25" s="364">
        <v>226.25</v>
      </c>
      <c r="AB25" s="95">
        <v>59261200</v>
      </c>
      <c r="AC25" s="243">
        <v>226.25</v>
      </c>
      <c r="AD25" s="2">
        <f t="shared" si="0"/>
        <v>0.97999999999998977</v>
      </c>
      <c r="AE25" s="138">
        <f t="shared" si="1"/>
        <v>-3.5234529839243134E-3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42748</v>
      </c>
      <c r="X26" s="364">
        <v>226.73</v>
      </c>
      <c r="Y26" s="40">
        <v>227.4</v>
      </c>
      <c r="Z26" s="40">
        <v>226.69</v>
      </c>
      <c r="AA26" s="364">
        <v>227.05</v>
      </c>
      <c r="AB26" s="95">
        <v>61907200</v>
      </c>
      <c r="AC26" s="243">
        <v>227.05</v>
      </c>
      <c r="AD26" s="2">
        <f t="shared" si="0"/>
        <v>0.71000000000000796</v>
      </c>
      <c r="AE26" s="138">
        <f t="shared" si="1"/>
        <v>2.295501699554281E-3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42747</v>
      </c>
      <c r="X27" s="364">
        <v>226.5</v>
      </c>
      <c r="Y27" s="40">
        <v>226.75</v>
      </c>
      <c r="Z27" s="40">
        <v>224.96</v>
      </c>
      <c r="AA27" s="364">
        <v>226.53</v>
      </c>
      <c r="AB27" s="95">
        <v>70354400</v>
      </c>
      <c r="AC27" s="243">
        <v>226.53</v>
      </c>
      <c r="AD27" s="2">
        <f t="shared" si="0"/>
        <v>1.789999999999992</v>
      </c>
      <c r="AE27" s="138">
        <f t="shared" si="1"/>
        <v>-2.509907529722577E-3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42746</v>
      </c>
      <c r="X28" s="364">
        <v>226.36</v>
      </c>
      <c r="Y28" s="40">
        <v>227.1</v>
      </c>
      <c r="Z28" s="40">
        <v>225.59</v>
      </c>
      <c r="AA28" s="364">
        <v>227.1</v>
      </c>
      <c r="AB28" s="95">
        <v>71423200</v>
      </c>
      <c r="AC28" s="243">
        <v>227.1</v>
      </c>
      <c r="AD28" s="2">
        <f t="shared" si="0"/>
        <v>1.5099999999999909</v>
      </c>
      <c r="AE28" s="138">
        <f t="shared" si="1"/>
        <v>2.8261061556125178E-3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42745</v>
      </c>
      <c r="X29" s="364">
        <v>226.48</v>
      </c>
      <c r="Y29" s="40">
        <v>227.45</v>
      </c>
      <c r="Z29" s="40">
        <v>226.01</v>
      </c>
      <c r="AA29" s="364">
        <v>226.46</v>
      </c>
      <c r="AB29" s="95">
        <v>61045000</v>
      </c>
      <c r="AC29" s="243">
        <v>226.46</v>
      </c>
      <c r="AD29" s="2">
        <f t="shared" si="0"/>
        <v>1.4399999999999977</v>
      </c>
      <c r="AE29" s="138">
        <f t="shared" si="1"/>
        <v>0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42744</v>
      </c>
      <c r="X30" s="364">
        <v>226.91</v>
      </c>
      <c r="Y30" s="40">
        <v>227.07</v>
      </c>
      <c r="Z30" s="40">
        <v>226.42</v>
      </c>
      <c r="AA30" s="364">
        <v>226.46</v>
      </c>
      <c r="AB30" s="95">
        <v>46265300</v>
      </c>
      <c r="AC30" s="243">
        <v>226.46</v>
      </c>
      <c r="AD30" s="2">
        <f t="shared" si="0"/>
        <v>0.65000000000000568</v>
      </c>
      <c r="AE30" s="138">
        <f t="shared" si="1"/>
        <v>-3.3009110514502504E-3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42741</v>
      </c>
      <c r="X31" s="364">
        <v>226.53</v>
      </c>
      <c r="Y31" s="40">
        <v>227.75</v>
      </c>
      <c r="Z31" s="40">
        <v>225.9</v>
      </c>
      <c r="AA31" s="364">
        <v>227.21</v>
      </c>
      <c r="AB31" s="95">
        <v>69536300</v>
      </c>
      <c r="AC31" s="243">
        <v>227.21</v>
      </c>
      <c r="AD31" s="2">
        <f t="shared" si="0"/>
        <v>1.8499999999999943</v>
      </c>
      <c r="AE31" s="138">
        <f t="shared" si="1"/>
        <v>3.5777385159010411E-3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42740</v>
      </c>
      <c r="X32" s="364">
        <v>226.27</v>
      </c>
      <c r="Y32" s="40">
        <v>226.58</v>
      </c>
      <c r="Z32" s="40">
        <v>225.48</v>
      </c>
      <c r="AA32" s="364">
        <v>226.4</v>
      </c>
      <c r="AB32" s="95">
        <v>77145900</v>
      </c>
      <c r="AC32" s="243">
        <v>226.4</v>
      </c>
      <c r="AD32" s="2">
        <f t="shared" si="0"/>
        <v>1.1000000000000227</v>
      </c>
      <c r="AE32" s="138">
        <f t="shared" si="1"/>
        <v>-7.9442139641627829E-4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42739</v>
      </c>
      <c r="X33" s="364">
        <v>225.24</v>
      </c>
      <c r="Y33" s="40">
        <v>226.75</v>
      </c>
      <c r="Z33" s="40">
        <v>225.24</v>
      </c>
      <c r="AA33" s="364">
        <v>226.58</v>
      </c>
      <c r="AB33" s="95">
        <v>75801800</v>
      </c>
      <c r="AC33" s="243">
        <v>226.58</v>
      </c>
      <c r="AD33" s="2">
        <f t="shared" si="0"/>
        <v>1.5099999999999909</v>
      </c>
      <c r="AE33" s="138">
        <f t="shared" si="1"/>
        <v>5.9492097318416537E-3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42738</v>
      </c>
      <c r="X34" s="364">
        <v>225.04</v>
      </c>
      <c r="Y34" s="40">
        <v>225.83</v>
      </c>
      <c r="Z34" s="40">
        <v>223.88</v>
      </c>
      <c r="AA34" s="364">
        <v>225.24</v>
      </c>
      <c r="AB34" s="95">
        <v>89895000</v>
      </c>
      <c r="AC34" s="243">
        <v>225.24</v>
      </c>
      <c r="AD34" s="2">
        <f t="shared" si="0"/>
        <v>1.9500000000000171</v>
      </c>
      <c r="AE34" s="138">
        <f t="shared" si="1"/>
        <v>7.6499798684741549E-3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42734</v>
      </c>
      <c r="X35" s="364">
        <v>224.73</v>
      </c>
      <c r="Y35" s="40">
        <v>224.83</v>
      </c>
      <c r="Z35" s="40">
        <v>222.73</v>
      </c>
      <c r="AA35" s="364">
        <v>223.53</v>
      </c>
      <c r="AB35" s="95">
        <v>101301800</v>
      </c>
      <c r="AC35" s="243">
        <v>223.53</v>
      </c>
      <c r="AD35" s="2">
        <f t="shared" si="0"/>
        <v>2.1000000000000227</v>
      </c>
      <c r="AE35" s="138">
        <f t="shared" si="1"/>
        <v>-3.6550033429908479E-3</v>
      </c>
    </row>
    <row r="36" spans="1:31" x14ac:dyDescent="0.25">
      <c r="W36" s="94">
        <v>42733</v>
      </c>
      <c r="X36" s="364">
        <v>224.48</v>
      </c>
      <c r="Y36" s="40">
        <v>224.89</v>
      </c>
      <c r="Z36" s="40">
        <v>223.84</v>
      </c>
      <c r="AA36" s="364">
        <v>224.35</v>
      </c>
      <c r="AB36" s="95">
        <v>47719500</v>
      </c>
      <c r="AC36" s="243">
        <v>224.35</v>
      </c>
      <c r="AD36" s="2">
        <f t="shared" si="0"/>
        <v>1.0499999999999829</v>
      </c>
      <c r="AE36" s="138">
        <f t="shared" si="1"/>
        <v>-2.2281639928700692E-4</v>
      </c>
    </row>
    <row r="37" spans="1:31" x14ac:dyDescent="0.25">
      <c r="L37" t="s">
        <v>212</v>
      </c>
      <c r="M37" s="2">
        <f>M55+K55-F55</f>
        <v>160.82999999999993</v>
      </c>
      <c r="W37" s="94">
        <v>42732</v>
      </c>
      <c r="X37" s="364">
        <v>226.57</v>
      </c>
      <c r="Y37" s="40">
        <v>226.59</v>
      </c>
      <c r="Z37" s="40">
        <v>224.27</v>
      </c>
      <c r="AA37" s="364">
        <v>224.4</v>
      </c>
      <c r="AB37" s="95">
        <v>59776300</v>
      </c>
      <c r="AC37" s="243">
        <v>224.4</v>
      </c>
      <c r="AD37" s="2">
        <f t="shared" si="0"/>
        <v>2.3199999999999932</v>
      </c>
      <c r="AE37" s="138">
        <f t="shared" si="1"/>
        <v>-8.2644628099173278E-3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42731</v>
      </c>
      <c r="X38" s="364">
        <v>226.02</v>
      </c>
      <c r="Y38" s="40">
        <v>226.73</v>
      </c>
      <c r="Z38" s="40">
        <v>226</v>
      </c>
      <c r="AA38" s="364">
        <v>226.27</v>
      </c>
      <c r="AB38" s="95">
        <v>41054400</v>
      </c>
      <c r="AC38" s="243">
        <v>226.27</v>
      </c>
      <c r="AD38" s="2">
        <f t="shared" si="0"/>
        <v>0.72999999999998977</v>
      </c>
      <c r="AE38" s="138">
        <f t="shared" si="1"/>
        <v>2.4810597669575607E-3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4" t="s">
        <v>78</v>
      </c>
      <c r="Q39" s="644"/>
      <c r="R39" s="34"/>
      <c r="T39" s="91" t="s">
        <v>113</v>
      </c>
      <c r="W39" s="94">
        <v>42727</v>
      </c>
      <c r="X39" s="364">
        <v>225.43</v>
      </c>
      <c r="Y39" s="40">
        <v>225.72</v>
      </c>
      <c r="Z39" s="40">
        <v>225.21</v>
      </c>
      <c r="AA39" s="364">
        <v>225.71</v>
      </c>
      <c r="AB39" s="95">
        <v>36251400</v>
      </c>
      <c r="AC39" s="243">
        <v>225.71</v>
      </c>
      <c r="AD39" s="2">
        <f t="shared" si="0"/>
        <v>0.50999999999999091</v>
      </c>
      <c r="AE39" s="138">
        <f t="shared" si="1"/>
        <v>1.4641938060164783E-3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258.59900000000005</v>
      </c>
      <c r="R40" s="34"/>
      <c r="T40" s="97" t="s">
        <v>98</v>
      </c>
      <c r="U40" s="129">
        <v>234.72</v>
      </c>
      <c r="W40" s="94">
        <v>42726</v>
      </c>
      <c r="X40" s="364">
        <v>225.6</v>
      </c>
      <c r="Y40" s="40">
        <v>225.74</v>
      </c>
      <c r="Z40" s="40">
        <v>224.92</v>
      </c>
      <c r="AA40" s="364">
        <v>225.38</v>
      </c>
      <c r="AB40" s="95">
        <v>56219100</v>
      </c>
      <c r="AC40" s="243">
        <v>225.38</v>
      </c>
      <c r="AD40" s="2">
        <f t="shared" si="0"/>
        <v>0.8200000000000216</v>
      </c>
      <c r="AE40" s="138">
        <f t="shared" si="1"/>
        <v>-1.727421712362176E-3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256.24810000000002</v>
      </c>
      <c r="R41" s="34"/>
      <c r="T41" s="87" t="s">
        <v>99</v>
      </c>
      <c r="U41" s="130">
        <v>233.95</v>
      </c>
      <c r="W41" s="94">
        <v>42725</v>
      </c>
      <c r="X41" s="364">
        <v>226.25</v>
      </c>
      <c r="Y41" s="40">
        <v>226.45</v>
      </c>
      <c r="Z41" s="40">
        <v>225.77</v>
      </c>
      <c r="AA41" s="364">
        <v>225.77</v>
      </c>
      <c r="AB41" s="95">
        <v>67909000</v>
      </c>
      <c r="AC41" s="243">
        <v>225.77</v>
      </c>
      <c r="AD41" s="2">
        <f t="shared" si="0"/>
        <v>0.6799999999999784</v>
      </c>
      <c r="AE41" s="138">
        <f t="shared" si="1"/>
        <v>-2.7826855123674887E-3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253.89720000000003</v>
      </c>
      <c r="R42" s="34"/>
      <c r="T42" s="87" t="s">
        <v>100</v>
      </c>
      <c r="U42" s="130" t="s">
        <v>129</v>
      </c>
      <c r="W42" s="94">
        <v>42724</v>
      </c>
      <c r="X42" s="364">
        <v>226.15</v>
      </c>
      <c r="Y42" s="40">
        <v>226.57</v>
      </c>
      <c r="Z42" s="40">
        <v>225.88</v>
      </c>
      <c r="AA42" s="364">
        <v>226.4</v>
      </c>
      <c r="AB42" s="95">
        <v>89838800</v>
      </c>
      <c r="AC42" s="243">
        <v>226.4</v>
      </c>
      <c r="AD42" s="2">
        <f t="shared" si="0"/>
        <v>0.68999999999999773</v>
      </c>
      <c r="AE42" s="138">
        <f t="shared" si="1"/>
        <v>3.8575799228484087E-3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251.54630000000003</v>
      </c>
      <c r="R43" s="83"/>
      <c r="T43" s="87" t="s">
        <v>101</v>
      </c>
      <c r="U43" s="130" t="s">
        <v>129</v>
      </c>
      <c r="W43" s="94">
        <v>42723</v>
      </c>
      <c r="X43" s="364">
        <v>225.25</v>
      </c>
      <c r="Y43" s="40">
        <v>226.02</v>
      </c>
      <c r="Z43" s="40">
        <v>225.08</v>
      </c>
      <c r="AA43" s="364">
        <v>225.53</v>
      </c>
      <c r="AB43" s="95">
        <v>90341100</v>
      </c>
      <c r="AC43" s="243">
        <v>225.53</v>
      </c>
      <c r="AD43" s="2">
        <f t="shared" si="0"/>
        <v>0.93999999999999773</v>
      </c>
      <c r="AE43" s="138">
        <f t="shared" si="1"/>
        <v>2.1773906861002335E-3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249.19540000000001</v>
      </c>
      <c r="R44" s="83"/>
      <c r="T44" s="87" t="s">
        <v>345</v>
      </c>
      <c r="U44" s="130">
        <v>235.12</v>
      </c>
      <c r="W44" s="94">
        <v>42720</v>
      </c>
      <c r="X44" s="364">
        <v>226.01</v>
      </c>
      <c r="Y44" s="40">
        <v>226.08</v>
      </c>
      <c r="Z44" s="40">
        <v>224.67</v>
      </c>
      <c r="AA44" s="364">
        <v>225.04</v>
      </c>
      <c r="AB44" s="95">
        <v>156420200</v>
      </c>
      <c r="AC44" s="243">
        <v>225.04</v>
      </c>
      <c r="AD44" s="2">
        <f t="shared" si="0"/>
        <v>1.410000000000025</v>
      </c>
      <c r="AE44" s="138" t="e">
        <f t="shared" si="1"/>
        <v>#DIV/0!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246.84450000000001</v>
      </c>
      <c r="R45" s="83"/>
      <c r="T45" s="87" t="s">
        <v>346</v>
      </c>
      <c r="U45" s="130" t="s">
        <v>467</v>
      </c>
      <c r="W45" s="94">
        <v>42720</v>
      </c>
      <c r="X45" s="364" t="s">
        <v>350</v>
      </c>
      <c r="Y45" s="40"/>
      <c r="Z45" s="40"/>
      <c r="AA45" s="364"/>
      <c r="AB45" s="95"/>
      <c r="AC45" s="243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244.49360000000001</v>
      </c>
      <c r="R46" s="83"/>
      <c r="T46" s="87" t="s">
        <v>347</v>
      </c>
      <c r="U46" s="232">
        <v>1.7899999999999999E-2</v>
      </c>
      <c r="W46" s="94">
        <v>42719</v>
      </c>
      <c r="X46" s="364">
        <v>226.16</v>
      </c>
      <c r="Y46" s="40">
        <v>227.81</v>
      </c>
      <c r="Z46" s="40">
        <v>225.89</v>
      </c>
      <c r="AA46" s="364">
        <v>226.81</v>
      </c>
      <c r="AB46" s="95">
        <v>124972600</v>
      </c>
      <c r="AC46" s="243">
        <v>225.48</v>
      </c>
      <c r="AD46" s="2">
        <f t="shared" si="0"/>
        <v>1.9200000000000159</v>
      </c>
      <c r="AE46" s="138">
        <f t="shared" si="1"/>
        <v>4.0969006056288393E-3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242.14270000000002</v>
      </c>
      <c r="R47" s="83"/>
      <c r="T47" s="87"/>
      <c r="U47" s="130"/>
      <c r="W47" s="94">
        <v>42718</v>
      </c>
      <c r="X47" s="364">
        <v>227.41</v>
      </c>
      <c r="Y47" s="40">
        <v>228.23</v>
      </c>
      <c r="Z47" s="40">
        <v>225.37</v>
      </c>
      <c r="AA47" s="364">
        <v>225.88</v>
      </c>
      <c r="AB47" s="95">
        <v>142501800</v>
      </c>
      <c r="AC47" s="243">
        <v>224.56</v>
      </c>
      <c r="AD47" s="2">
        <f t="shared" si="0"/>
        <v>2.8599999999999852</v>
      </c>
      <c r="AE47" s="138">
        <f t="shared" si="1"/>
        <v>-8.258622973987606E-3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239.79179999999999</v>
      </c>
      <c r="R48" s="83"/>
      <c r="T48" s="87" t="s">
        <v>105</v>
      </c>
      <c r="U48" s="130" t="s">
        <v>630</v>
      </c>
      <c r="W48" s="94">
        <v>42717</v>
      </c>
      <c r="X48" s="364">
        <v>227.02</v>
      </c>
      <c r="Y48" s="40">
        <v>228.34</v>
      </c>
      <c r="Z48" s="40">
        <v>227</v>
      </c>
      <c r="AA48" s="364">
        <v>227.76</v>
      </c>
      <c r="AB48" s="95">
        <v>110477500</v>
      </c>
      <c r="AC48" s="243">
        <v>226.43</v>
      </c>
      <c r="AD48" s="2">
        <f t="shared" si="0"/>
        <v>1.3400000000000034</v>
      </c>
      <c r="AE48" s="138">
        <f t="shared" si="1"/>
        <v>6.7134981326695264E-3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237.4409</v>
      </c>
      <c r="R49" s="83"/>
      <c r="T49" s="87" t="s">
        <v>106</v>
      </c>
      <c r="U49" s="130" t="s">
        <v>631</v>
      </c>
      <c r="W49" s="94">
        <v>42716</v>
      </c>
      <c r="X49" s="364">
        <v>226.4</v>
      </c>
      <c r="Y49" s="40">
        <v>226.96</v>
      </c>
      <c r="Z49" s="40">
        <v>225.76</v>
      </c>
      <c r="AA49" s="364">
        <v>226.25</v>
      </c>
      <c r="AB49" s="95">
        <v>102016100</v>
      </c>
      <c r="AC49" s="243">
        <v>224.92</v>
      </c>
      <c r="AD49" s="2">
        <f t="shared" si="0"/>
        <v>1.2000000000000171</v>
      </c>
      <c r="AE49" s="138">
        <f t="shared" si="1"/>
        <v>-1.1546318500755826E-3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235.09</v>
      </c>
      <c r="R50" s="83"/>
      <c r="T50" s="87" t="s">
        <v>107</v>
      </c>
      <c r="U50" s="131">
        <v>77204104</v>
      </c>
      <c r="W50" s="94">
        <v>42713</v>
      </c>
      <c r="X50" s="364">
        <v>225.41</v>
      </c>
      <c r="Y50" s="40">
        <v>226.53</v>
      </c>
      <c r="Z50" s="40">
        <v>225.37</v>
      </c>
      <c r="AA50" s="364">
        <v>226.51</v>
      </c>
      <c r="AB50" s="95">
        <v>88005800</v>
      </c>
      <c r="AC50" s="243">
        <v>225.18</v>
      </c>
      <c r="AD50" s="2">
        <f t="shared" si="0"/>
        <v>1.1599999999999966</v>
      </c>
      <c r="AE50" s="138">
        <f t="shared" si="1"/>
        <v>6.0313630880579616E-3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232.73910000000001</v>
      </c>
      <c r="R51" s="83"/>
      <c r="T51" s="87" t="s">
        <v>110</v>
      </c>
      <c r="U51" s="131">
        <v>77104200</v>
      </c>
      <c r="W51" s="94">
        <v>42712</v>
      </c>
      <c r="X51" s="364">
        <v>224.57</v>
      </c>
      <c r="Y51" s="40">
        <v>225.7</v>
      </c>
      <c r="Z51" s="40">
        <v>224.26</v>
      </c>
      <c r="AA51" s="364">
        <v>225.15</v>
      </c>
      <c r="AB51" s="95">
        <v>99714400</v>
      </c>
      <c r="AC51" s="243">
        <v>223.83</v>
      </c>
      <c r="AD51" s="2">
        <f t="shared" si="0"/>
        <v>1.4399999999999977</v>
      </c>
      <c r="AE51" s="138">
        <f t="shared" si="1"/>
        <v>2.463274811895344E-3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230.38820000000001</v>
      </c>
      <c r="R52" s="83"/>
      <c r="T52" s="87" t="s">
        <v>348</v>
      </c>
      <c r="U52" s="130">
        <v>19</v>
      </c>
      <c r="W52" s="94">
        <v>42711</v>
      </c>
      <c r="X52" s="364">
        <v>221.52</v>
      </c>
      <c r="Y52" s="40">
        <v>224.67</v>
      </c>
      <c r="Z52" s="40">
        <v>221.38</v>
      </c>
      <c r="AA52" s="364">
        <v>224.6</v>
      </c>
      <c r="AB52" s="95">
        <v>110738100</v>
      </c>
      <c r="AC52" s="243">
        <v>223.28</v>
      </c>
      <c r="AD52" s="2">
        <f t="shared" si="0"/>
        <v>3.289999999999992</v>
      </c>
      <c r="AE52" s="138">
        <f t="shared" si="1"/>
        <v>1.3067150635208691E-2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228.03729999999999</v>
      </c>
      <c r="R53" s="83"/>
      <c r="T53" s="87" t="s">
        <v>349</v>
      </c>
      <c r="U53" s="130">
        <v>2</v>
      </c>
      <c r="W53" s="94">
        <v>42710</v>
      </c>
      <c r="X53" s="364">
        <v>221.22</v>
      </c>
      <c r="Y53" s="40">
        <v>221.74</v>
      </c>
      <c r="Z53" s="40">
        <v>220.66</v>
      </c>
      <c r="AA53" s="364">
        <v>221.7</v>
      </c>
      <c r="AB53" s="95">
        <v>59877400</v>
      </c>
      <c r="AC53" s="243">
        <v>220.4</v>
      </c>
      <c r="AD53" s="2">
        <f t="shared" si="0"/>
        <v>1.0800000000000125</v>
      </c>
      <c r="AE53" s="138">
        <f t="shared" si="1"/>
        <v>3.1405033908333824E-3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225.68639999999999</v>
      </c>
      <c r="R54" s="83"/>
      <c r="T54" s="87"/>
      <c r="U54" s="130"/>
      <c r="W54" s="94">
        <v>42709</v>
      </c>
      <c r="X54" s="364">
        <v>220.65</v>
      </c>
      <c r="Y54" s="40">
        <v>221.4</v>
      </c>
      <c r="Z54" s="40">
        <v>220.42</v>
      </c>
      <c r="AA54" s="364">
        <v>221</v>
      </c>
      <c r="AB54" s="95">
        <v>67837800</v>
      </c>
      <c r="AC54" s="243">
        <v>219.71</v>
      </c>
      <c r="AD54" s="2">
        <f t="shared" si="0"/>
        <v>0.98000000000001819</v>
      </c>
      <c r="AE54" s="138">
        <f t="shared" si="1"/>
        <v>6.044232794542026E-3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223.3355</v>
      </c>
      <c r="R55" s="83"/>
      <c r="T55" s="87"/>
      <c r="U55" s="130"/>
      <c r="W55" s="94">
        <v>42706</v>
      </c>
      <c r="X55" s="364">
        <v>219.67</v>
      </c>
      <c r="Y55" s="40">
        <v>220.25</v>
      </c>
      <c r="Z55" s="40">
        <v>219.26</v>
      </c>
      <c r="AA55" s="364">
        <v>219.68</v>
      </c>
      <c r="AB55" s="95">
        <v>74840300</v>
      </c>
      <c r="AC55" s="243">
        <v>218.39</v>
      </c>
      <c r="AD55" s="2">
        <f t="shared" si="0"/>
        <v>0.99000000000000909</v>
      </c>
      <c r="AE55" s="138">
        <f t="shared" si="1"/>
        <v>5.0393989371433356E-4</v>
      </c>
    </row>
    <row r="56" spans="1:31" x14ac:dyDescent="0.25">
      <c r="O56" s="2"/>
      <c r="P56" s="83">
        <v>0.94</v>
      </c>
      <c r="Q56" s="83">
        <f t="shared" si="5"/>
        <v>220.9846</v>
      </c>
      <c r="R56" s="83"/>
      <c r="W56" s="94">
        <v>42705</v>
      </c>
      <c r="X56" s="364">
        <v>220.73</v>
      </c>
      <c r="Y56" s="40">
        <v>220.73</v>
      </c>
      <c r="Z56" s="40">
        <v>219.15</v>
      </c>
      <c r="AA56" s="364">
        <v>219.57</v>
      </c>
      <c r="AB56" s="95">
        <v>79040500</v>
      </c>
      <c r="AC56" s="243">
        <v>218.28</v>
      </c>
      <c r="AD56" s="2">
        <f t="shared" si="0"/>
        <v>1.5799999999999841</v>
      </c>
      <c r="AE56" s="138">
        <f t="shared" si="1"/>
        <v>-3.6971107763932309E-3</v>
      </c>
    </row>
    <row r="57" spans="1:31" x14ac:dyDescent="0.25">
      <c r="O57" s="2"/>
      <c r="P57" s="83">
        <v>0.93</v>
      </c>
      <c r="Q57" s="83">
        <f t="shared" si="5"/>
        <v>218.6337</v>
      </c>
      <c r="R57" s="83"/>
      <c r="W57" s="94">
        <v>42704</v>
      </c>
      <c r="X57" s="364">
        <v>221.63</v>
      </c>
      <c r="Y57" s="40">
        <v>221.82</v>
      </c>
      <c r="Z57" s="40">
        <v>220.31</v>
      </c>
      <c r="AA57" s="364">
        <v>220.38</v>
      </c>
      <c r="AB57" s="95">
        <v>113291800</v>
      </c>
      <c r="AC57" s="243">
        <v>219.09</v>
      </c>
      <c r="AD57" s="2">
        <f t="shared" si="0"/>
        <v>1.5099999999999909</v>
      </c>
      <c r="AE57" s="138">
        <f t="shared" si="1"/>
        <v>-2.4132592660048857E-3</v>
      </c>
    </row>
    <row r="58" spans="1:31" x14ac:dyDescent="0.25">
      <c r="O58" s="2"/>
      <c r="P58" s="83">
        <v>0.92</v>
      </c>
      <c r="Q58" s="83">
        <f t="shared" si="5"/>
        <v>216.28280000000001</v>
      </c>
      <c r="R58" s="83"/>
      <c r="W58" s="94">
        <v>42703</v>
      </c>
      <c r="X58" s="364">
        <v>220.52</v>
      </c>
      <c r="Y58" s="40">
        <v>221.44</v>
      </c>
      <c r="Z58" s="40">
        <v>220.17</v>
      </c>
      <c r="AA58" s="364">
        <v>220.91</v>
      </c>
      <c r="AB58" s="95">
        <v>69886700</v>
      </c>
      <c r="AC58" s="243">
        <v>219.62</v>
      </c>
      <c r="AD58" s="2">
        <f t="shared" si="0"/>
        <v>1.2700000000000102</v>
      </c>
      <c r="AE58" s="138">
        <f t="shared" si="1"/>
        <v>1.9617683288470911E-3</v>
      </c>
    </row>
    <row r="59" spans="1:31" x14ac:dyDescent="0.25">
      <c r="O59" s="2"/>
      <c r="P59" s="83">
        <v>0.91</v>
      </c>
      <c r="Q59" s="83">
        <f t="shared" si="5"/>
        <v>213.93190000000001</v>
      </c>
      <c r="R59" s="83"/>
      <c r="W59" s="94">
        <v>42702</v>
      </c>
      <c r="X59" s="364">
        <v>221.16</v>
      </c>
      <c r="Y59" s="40">
        <v>221.48</v>
      </c>
      <c r="Z59" s="40">
        <v>220.36</v>
      </c>
      <c r="AA59" s="364">
        <v>220.48</v>
      </c>
      <c r="AB59" s="95">
        <v>76572500</v>
      </c>
      <c r="AC59" s="243">
        <v>219.19</v>
      </c>
      <c r="AD59" s="2">
        <f t="shared" si="0"/>
        <v>1.1199999999999761</v>
      </c>
      <c r="AE59" s="138">
        <f t="shared" si="1"/>
        <v>-4.6771410407774328E-3</v>
      </c>
    </row>
    <row r="60" spans="1:31" x14ac:dyDescent="0.25">
      <c r="O60" s="2"/>
      <c r="P60" s="83">
        <v>0.9</v>
      </c>
      <c r="Q60" s="83">
        <f t="shared" si="5"/>
        <v>211.58100000000002</v>
      </c>
      <c r="R60" s="83"/>
      <c r="W60" s="94">
        <v>42699</v>
      </c>
      <c r="X60" s="364">
        <v>221.1</v>
      </c>
      <c r="Y60" s="40">
        <v>221.56</v>
      </c>
      <c r="Z60" s="40">
        <v>221.01</v>
      </c>
      <c r="AA60" s="364">
        <v>221.52</v>
      </c>
      <c r="AB60" s="95">
        <v>37872300</v>
      </c>
      <c r="AC60" s="243">
        <v>220.22</v>
      </c>
      <c r="AD60" s="2">
        <f t="shared" si="0"/>
        <v>0.55000000000001137</v>
      </c>
      <c r="AE60" s="138">
        <f t="shared" si="1"/>
        <v>3.6917187001503926E-3</v>
      </c>
    </row>
    <row r="61" spans="1:31" x14ac:dyDescent="0.25">
      <c r="W61" s="94">
        <v>42697</v>
      </c>
      <c r="X61" s="364">
        <v>219.98</v>
      </c>
      <c r="Y61" s="40">
        <v>220.76</v>
      </c>
      <c r="Z61" s="40">
        <v>219.75</v>
      </c>
      <c r="AA61" s="364">
        <v>220.7</v>
      </c>
      <c r="AB61" s="95">
        <v>56620200</v>
      </c>
      <c r="AC61" s="243">
        <v>219.41</v>
      </c>
      <c r="AD61" s="2">
        <f t="shared" si="0"/>
        <v>1.0099999999999909</v>
      </c>
      <c r="AE61" s="138">
        <f t="shared" si="1"/>
        <v>5.4722057549372316E-4</v>
      </c>
    </row>
    <row r="62" spans="1:31" x14ac:dyDescent="0.25">
      <c r="W62" s="94">
        <v>42696</v>
      </c>
      <c r="X62" s="364">
        <v>220.51</v>
      </c>
      <c r="Y62" s="40">
        <v>220.79</v>
      </c>
      <c r="Z62" s="40">
        <v>219.73</v>
      </c>
      <c r="AA62" s="364">
        <v>220.58</v>
      </c>
      <c r="AB62" s="95">
        <v>67429000</v>
      </c>
      <c r="AC62" s="243">
        <v>219.29</v>
      </c>
      <c r="AD62" s="2">
        <f t="shared" si="0"/>
        <v>1.0600000000000023</v>
      </c>
      <c r="AE62" s="138">
        <f t="shared" si="1"/>
        <v>1.9647263090558642E-3</v>
      </c>
    </row>
    <row r="63" spans="1:31" x14ac:dyDescent="0.25">
      <c r="W63" s="94">
        <v>42695</v>
      </c>
      <c r="X63" s="364">
        <v>219.17</v>
      </c>
      <c r="Y63" s="40">
        <v>220.18</v>
      </c>
      <c r="Z63" s="40">
        <v>219</v>
      </c>
      <c r="AA63" s="364">
        <v>220.15</v>
      </c>
      <c r="AB63" s="95">
        <v>72402600</v>
      </c>
      <c r="AC63" s="243">
        <v>218.86</v>
      </c>
      <c r="AD63" s="2">
        <f t="shared" si="0"/>
        <v>1.1800000000000068</v>
      </c>
      <c r="AE63" s="138">
        <f t="shared" si="1"/>
        <v>7.5499493600958978E-3</v>
      </c>
    </row>
    <row r="64" spans="1:31" x14ac:dyDescent="0.25">
      <c r="W64" s="94">
        <v>42692</v>
      </c>
      <c r="X64" s="364">
        <v>219.07</v>
      </c>
      <c r="Y64" s="40">
        <v>219.27</v>
      </c>
      <c r="Z64" s="40">
        <v>218.29</v>
      </c>
      <c r="AA64" s="364">
        <v>218.5</v>
      </c>
      <c r="AB64" s="95">
        <v>86265800</v>
      </c>
      <c r="AC64" s="243">
        <v>217.22</v>
      </c>
      <c r="AD64" s="2">
        <f t="shared" si="0"/>
        <v>0.98000000000001819</v>
      </c>
      <c r="AE64" s="138">
        <f t="shared" si="1"/>
        <v>-2.2507004731064928E-3</v>
      </c>
    </row>
    <row r="65" spans="23:31" x14ac:dyDescent="0.25">
      <c r="W65" s="94">
        <v>42691</v>
      </c>
      <c r="X65" s="364">
        <v>218.05</v>
      </c>
      <c r="Y65" s="40">
        <v>219.06</v>
      </c>
      <c r="Z65" s="40">
        <v>217.92</v>
      </c>
      <c r="AA65" s="364">
        <v>218.99</v>
      </c>
      <c r="AB65" s="95">
        <v>69797200</v>
      </c>
      <c r="AC65" s="243">
        <v>217.71</v>
      </c>
      <c r="AD65" s="2">
        <f t="shared" si="0"/>
        <v>1.1400000000000148</v>
      </c>
      <c r="AE65" s="138">
        <f t="shared" si="1"/>
        <v>5.1710605291104272E-3</v>
      </c>
    </row>
    <row r="66" spans="23:31" x14ac:dyDescent="0.25">
      <c r="W66" s="94">
        <v>42690</v>
      </c>
      <c r="X66" s="364">
        <v>217.56</v>
      </c>
      <c r="Y66" s="40">
        <v>218.14</v>
      </c>
      <c r="Z66" s="40">
        <v>217.42</v>
      </c>
      <c r="AA66" s="364">
        <v>217.87</v>
      </c>
      <c r="AB66" s="95">
        <v>65617700</v>
      </c>
      <c r="AC66" s="243">
        <v>216.59</v>
      </c>
      <c r="AD66" s="2">
        <f t="shared" si="0"/>
        <v>0.71999999999999886</v>
      </c>
      <c r="AE66" s="138">
        <f t="shared" si="1"/>
        <v>-1.8894009216590124E-3</v>
      </c>
    </row>
    <row r="67" spans="23:31" x14ac:dyDescent="0.25">
      <c r="W67" s="94">
        <v>42689</v>
      </c>
      <c r="X67" s="364">
        <v>217.04</v>
      </c>
      <c r="Y67" s="40">
        <v>218.28</v>
      </c>
      <c r="Z67" s="40">
        <v>216.8</v>
      </c>
      <c r="AA67" s="364">
        <v>218.28</v>
      </c>
      <c r="AB67" s="95">
        <v>91652600</v>
      </c>
      <c r="AC67" s="243">
        <v>217</v>
      </c>
      <c r="AD67" s="2">
        <f t="shared" si="0"/>
        <v>1.4799999999999898</v>
      </c>
      <c r="AE67" s="138">
        <f t="shared" si="1"/>
        <v>7.8023407022107527E-3</v>
      </c>
    </row>
    <row r="68" spans="23:31" x14ac:dyDescent="0.25">
      <c r="W68" s="94">
        <v>42688</v>
      </c>
      <c r="X68" s="10">
        <v>217.03</v>
      </c>
      <c r="Y68" s="40">
        <v>217.27</v>
      </c>
      <c r="Z68" s="40">
        <v>215.72</v>
      </c>
      <c r="AA68" s="10">
        <v>216.59</v>
      </c>
      <c r="AB68" s="95">
        <v>94580000</v>
      </c>
      <c r="AC68" s="243">
        <v>215.32</v>
      </c>
      <c r="AD68" s="2">
        <f>Y68-Z68</f>
        <v>1.5500000000000114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3" priority="19">
      <formula>F25&gt;0</formula>
    </cfRule>
    <cfRule type="expression" dxfId="4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1" priority="11">
      <formula>F28&gt;0</formula>
    </cfRule>
    <cfRule type="expression" dxfId="480" priority="12">
      <formula>F28&lt;0</formula>
    </cfRule>
  </conditionalFormatting>
  <conditionalFormatting sqref="F28:F35">
    <cfRule type="expression" dxfId="479" priority="13">
      <formula>F28&gt;0</formula>
    </cfRule>
    <cfRule type="expression" dxfId="478" priority="14">
      <formula>F28&lt;0</formula>
    </cfRule>
  </conditionalFormatting>
  <conditionalFormatting sqref="H25:H35">
    <cfRule type="expression" dxfId="477" priority="9">
      <formula>H25&gt;0</formula>
    </cfRule>
    <cfRule type="expression" dxfId="476" priority="10">
      <formula>H25&lt;0</formula>
    </cfRule>
  </conditionalFormatting>
  <conditionalFormatting sqref="F21:F24">
    <cfRule type="expression" dxfId="475" priority="7">
      <formula>F21&gt;0</formula>
    </cfRule>
    <cfRule type="expression" dxfId="474" priority="8">
      <formula>F21&lt;0</formula>
    </cfRule>
  </conditionalFormatting>
  <conditionalFormatting sqref="H21:H24">
    <cfRule type="expression" dxfId="473" priority="5">
      <formula>H21&gt;0</formula>
    </cfRule>
    <cfRule type="expression" dxfId="472" priority="6">
      <formula>H21&lt;0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42783</v>
      </c>
      <c r="X2" s="10">
        <v>92.24</v>
      </c>
      <c r="Y2" s="40">
        <v>96.67</v>
      </c>
      <c r="Z2" s="40">
        <v>91.92</v>
      </c>
      <c r="AA2" s="10">
        <v>96.35</v>
      </c>
      <c r="AB2" s="95">
        <v>5405100</v>
      </c>
      <c r="AC2" s="243">
        <v>96.35</v>
      </c>
      <c r="AD2" s="2">
        <f>Y2-Z2</f>
        <v>4.75</v>
      </c>
      <c r="AE2" s="138">
        <f>AC2/AC3-1</f>
        <v>4.2410472790219478E-2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96.35</v>
      </c>
      <c r="T3" s="121"/>
      <c r="W3" s="94">
        <v>42782</v>
      </c>
      <c r="X3" s="10">
        <v>92.34</v>
      </c>
      <c r="Y3" s="40">
        <v>92.56</v>
      </c>
      <c r="Z3" s="40">
        <v>91.6</v>
      </c>
      <c r="AA3" s="10">
        <v>92.43</v>
      </c>
      <c r="AB3" s="95">
        <v>1287000</v>
      </c>
      <c r="AC3" s="243">
        <v>92.43</v>
      </c>
      <c r="AD3" s="2">
        <f>Y3-Z3</f>
        <v>0.96000000000000796</v>
      </c>
      <c r="AE3" s="138">
        <f>AC3/AC4-1</f>
        <v>3.2562683165093809E-3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96.35</v>
      </c>
      <c r="R4" s="502">
        <v>4.24E-2</v>
      </c>
      <c r="T4" s="121"/>
      <c r="W4" s="94">
        <v>42781</v>
      </c>
      <c r="X4" s="10">
        <v>92.02</v>
      </c>
      <c r="Y4" s="40">
        <v>92.61</v>
      </c>
      <c r="Z4" s="40">
        <v>91.25</v>
      </c>
      <c r="AA4" s="10">
        <v>92.13</v>
      </c>
      <c r="AB4" s="95">
        <v>1559300</v>
      </c>
      <c r="AC4" s="243">
        <v>92.13</v>
      </c>
      <c r="AD4" s="2">
        <f t="shared" ref="AD4:AD67" si="0">Y4-Z4</f>
        <v>1.3599999999999994</v>
      </c>
      <c r="AE4" s="138">
        <f t="shared" ref="AE4:AE66" si="1">AC4/AC5-1</f>
        <v>3.5947712418300526E-3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42780</v>
      </c>
      <c r="X5" s="10">
        <v>92.32</v>
      </c>
      <c r="Y5" s="40">
        <v>92.48</v>
      </c>
      <c r="Z5" s="40">
        <v>90.53</v>
      </c>
      <c r="AA5" s="10">
        <v>91.8</v>
      </c>
      <c r="AB5" s="95">
        <v>1610400</v>
      </c>
      <c r="AC5" s="243">
        <v>91.8</v>
      </c>
      <c r="AD5" s="2">
        <f t="shared" si="0"/>
        <v>1.9500000000000028</v>
      </c>
      <c r="AE5" s="138">
        <f t="shared" si="1"/>
        <v>-8.9603800064773642E-3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42779</v>
      </c>
      <c r="X6" s="10">
        <v>92.69</v>
      </c>
      <c r="Y6" s="40">
        <v>93.3</v>
      </c>
      <c r="Z6" s="40">
        <v>92.27</v>
      </c>
      <c r="AA6" s="10">
        <v>92.63</v>
      </c>
      <c r="AB6" s="95">
        <v>1290100</v>
      </c>
      <c r="AC6" s="243">
        <v>92.63</v>
      </c>
      <c r="AD6" s="2">
        <f t="shared" si="0"/>
        <v>1.0300000000000011</v>
      </c>
      <c r="AE6" s="138">
        <f t="shared" si="1"/>
        <v>4.5548205183820745E-3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42776</v>
      </c>
      <c r="X7" s="10">
        <v>92.73</v>
      </c>
      <c r="Y7" s="40">
        <v>92.75</v>
      </c>
      <c r="Z7" s="40">
        <v>91.41</v>
      </c>
      <c r="AA7" s="10">
        <v>92.21</v>
      </c>
      <c r="AB7" s="95">
        <v>1947300</v>
      </c>
      <c r="AC7" s="243">
        <v>92.21</v>
      </c>
      <c r="AD7" s="2">
        <f t="shared" si="0"/>
        <v>1.3400000000000034</v>
      </c>
      <c r="AE7" s="138">
        <f t="shared" si="1"/>
        <v>-2.8117227208824813E-3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183</v>
      </c>
      <c r="Q8" s="2">
        <f>K18+M18-F18+Q2*Q4</f>
        <v>0</v>
      </c>
      <c r="W8" s="94">
        <v>42775</v>
      </c>
      <c r="X8" s="10">
        <v>92.07</v>
      </c>
      <c r="Y8" s="40">
        <v>93.13</v>
      </c>
      <c r="Z8" s="40">
        <v>91.24</v>
      </c>
      <c r="AA8" s="10">
        <v>92.47</v>
      </c>
      <c r="AB8" s="95">
        <v>2753400</v>
      </c>
      <c r="AC8" s="243">
        <v>92.47</v>
      </c>
      <c r="AD8" s="2">
        <f t="shared" si="0"/>
        <v>1.8900000000000006</v>
      </c>
      <c r="AE8" s="138">
        <f t="shared" si="1"/>
        <v>8.5069255098702001E-3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213</v>
      </c>
      <c r="P9"/>
      <c r="Q9" s="138">
        <f>IF(Q2=0, 0, Q8/Q6)</f>
        <v>0</v>
      </c>
      <c r="W9" s="94">
        <v>42774</v>
      </c>
      <c r="X9" s="10">
        <v>91.61</v>
      </c>
      <c r="Y9" s="40">
        <v>92.34</v>
      </c>
      <c r="Z9" s="40">
        <v>90.94</v>
      </c>
      <c r="AA9" s="10">
        <v>91.69</v>
      </c>
      <c r="AB9" s="95">
        <v>1861700</v>
      </c>
      <c r="AC9" s="243">
        <v>91.69</v>
      </c>
      <c r="AD9" s="2">
        <f t="shared" si="0"/>
        <v>1.4000000000000057</v>
      </c>
      <c r="AE9" s="138">
        <f t="shared" si="1"/>
        <v>-9.8060579646985779E-4</v>
      </c>
      <c r="AK9" s="234"/>
      <c r="AN9" s="234"/>
    </row>
    <row r="10" spans="1:40" ht="12.75" customHeight="1" x14ac:dyDescent="0.25">
      <c r="H10" s="72"/>
      <c r="O10" s="11" t="s">
        <v>212</v>
      </c>
      <c r="Q10" s="2">
        <f>M48+M61</f>
        <v>1368.8999999999978</v>
      </c>
      <c r="W10" s="94">
        <v>42773</v>
      </c>
      <c r="X10" s="10">
        <v>91.4</v>
      </c>
      <c r="Y10" s="40">
        <v>92.2</v>
      </c>
      <c r="Z10" s="40">
        <v>91.17</v>
      </c>
      <c r="AA10" s="10">
        <v>91.78</v>
      </c>
      <c r="AB10" s="95">
        <v>1305600</v>
      </c>
      <c r="AC10" s="243">
        <v>91.78</v>
      </c>
      <c r="AD10" s="2">
        <f t="shared" si="0"/>
        <v>1.0300000000000011</v>
      </c>
      <c r="AE10" s="138">
        <f t="shared" si="1"/>
        <v>4.2674253200569723E-3</v>
      </c>
    </row>
    <row r="11" spans="1:40" x14ac:dyDescent="0.25">
      <c r="H11" s="72"/>
      <c r="O11" s="11" t="s">
        <v>178</v>
      </c>
      <c r="Q11" s="138">
        <f>VALUE(TRIM(CLEAN(MID(U55, FIND("(", U55)+1, 5))))</f>
        <v>1.1599999999999999E-2</v>
      </c>
      <c r="W11" s="94">
        <v>42772</v>
      </c>
      <c r="X11" s="10">
        <v>91.45</v>
      </c>
      <c r="Y11" s="40">
        <v>91.58</v>
      </c>
      <c r="Z11" s="40">
        <v>90.71</v>
      </c>
      <c r="AA11" s="10">
        <v>91.39</v>
      </c>
      <c r="AB11" s="95">
        <v>1458800</v>
      </c>
      <c r="AC11" s="243">
        <v>91.39</v>
      </c>
      <c r="AD11" s="2">
        <f t="shared" si="0"/>
        <v>0.87000000000000455</v>
      </c>
      <c r="AE11" s="138">
        <f t="shared" si="1"/>
        <v>-1.8567059851464229E-3</v>
      </c>
      <c r="AK11" s="234"/>
      <c r="AN11" s="234"/>
    </row>
    <row r="12" spans="1:40" x14ac:dyDescent="0.25">
      <c r="H12" s="72"/>
      <c r="W12" s="94">
        <v>42769</v>
      </c>
      <c r="X12" s="10">
        <v>91.32</v>
      </c>
      <c r="Y12" s="40">
        <v>91.91</v>
      </c>
      <c r="Z12" s="40">
        <v>90.88</v>
      </c>
      <c r="AA12" s="10">
        <v>91.56</v>
      </c>
      <c r="AB12" s="95">
        <v>1272500</v>
      </c>
      <c r="AC12" s="243">
        <v>91.56</v>
      </c>
      <c r="AD12" s="2">
        <f t="shared" si="0"/>
        <v>1.0300000000000011</v>
      </c>
      <c r="AE12" s="138">
        <f t="shared" si="1"/>
        <v>4.9390846229833141E-3</v>
      </c>
    </row>
    <row r="13" spans="1:40" x14ac:dyDescent="0.25">
      <c r="H13" s="72"/>
      <c r="W13" s="94">
        <v>42768</v>
      </c>
      <c r="X13" s="10">
        <v>90.8</v>
      </c>
      <c r="Y13" s="40">
        <v>91.54</v>
      </c>
      <c r="Z13" s="40">
        <v>90.06</v>
      </c>
      <c r="AA13" s="10">
        <v>91.11</v>
      </c>
      <c r="AB13" s="95">
        <v>2524600</v>
      </c>
      <c r="AC13" s="243">
        <v>91.11</v>
      </c>
      <c r="AD13" s="2">
        <f t="shared" si="0"/>
        <v>1.480000000000004</v>
      </c>
      <c r="AE13" s="138">
        <f t="shared" si="1"/>
        <v>-6.8672334859384287E-3</v>
      </c>
      <c r="AK13" s="234"/>
      <c r="AN13" s="234"/>
    </row>
    <row r="14" spans="1:40" x14ac:dyDescent="0.25">
      <c r="H14" s="72"/>
      <c r="T14" s="84"/>
      <c r="U14" s="11"/>
      <c r="W14" s="94">
        <v>42767</v>
      </c>
      <c r="X14" s="10">
        <v>93.54</v>
      </c>
      <c r="Y14" s="40">
        <v>94.49</v>
      </c>
      <c r="Z14" s="40">
        <v>91.31</v>
      </c>
      <c r="AA14" s="10">
        <v>91.74</v>
      </c>
      <c r="AB14" s="95">
        <v>3804800</v>
      </c>
      <c r="AC14" s="243">
        <v>91.74</v>
      </c>
      <c r="AD14" s="2">
        <f t="shared" si="0"/>
        <v>3.1799999999999926</v>
      </c>
      <c r="AE14" s="138">
        <f t="shared" si="1"/>
        <v>0</v>
      </c>
    </row>
    <row r="15" spans="1:40" x14ac:dyDescent="0.25">
      <c r="H15" s="72"/>
      <c r="W15" s="94">
        <v>42766</v>
      </c>
      <c r="X15" s="10">
        <v>92.32</v>
      </c>
      <c r="Y15" s="40">
        <v>92.48</v>
      </c>
      <c r="Z15" s="40">
        <v>90.28</v>
      </c>
      <c r="AA15" s="10">
        <v>91.74</v>
      </c>
      <c r="AB15" s="95">
        <v>2486500</v>
      </c>
      <c r="AC15" s="243">
        <v>91.74</v>
      </c>
      <c r="AD15" s="2">
        <f t="shared" si="0"/>
        <v>2.2000000000000028</v>
      </c>
      <c r="AE15" s="138" t="e">
        <f t="shared" si="1"/>
        <v>#DIV/0!</v>
      </c>
      <c r="AK15" s="234"/>
      <c r="AN15" s="234"/>
    </row>
    <row r="16" spans="1:40" x14ac:dyDescent="0.25">
      <c r="H16" s="72"/>
      <c r="W16" s="94">
        <v>42766</v>
      </c>
      <c r="X16" s="10" t="s">
        <v>340</v>
      </c>
      <c r="Y16" s="40"/>
      <c r="Z16" s="40"/>
      <c r="AA16" s="10"/>
      <c r="AB16" s="95"/>
      <c r="AC16" s="243"/>
      <c r="AD16" s="2">
        <f t="shared" si="0"/>
        <v>0</v>
      </c>
      <c r="AE16" s="138">
        <f t="shared" si="1"/>
        <v>-1</v>
      </c>
    </row>
    <row r="17" spans="1:40" x14ac:dyDescent="0.25">
      <c r="H17" s="72"/>
      <c r="W17" s="94">
        <v>42765</v>
      </c>
      <c r="X17" s="10">
        <v>91.43</v>
      </c>
      <c r="Y17" s="40">
        <v>93.08</v>
      </c>
      <c r="Z17" s="40">
        <v>90.22</v>
      </c>
      <c r="AA17" s="10">
        <v>92.99</v>
      </c>
      <c r="AB17" s="95">
        <v>2482200</v>
      </c>
      <c r="AC17" s="243">
        <v>92.71</v>
      </c>
      <c r="AD17" s="2">
        <f t="shared" si="0"/>
        <v>2.8599999999999994</v>
      </c>
      <c r="AE17" s="138">
        <f t="shared" si="1"/>
        <v>1.0683527744467236E-2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42762</v>
      </c>
      <c r="X18" s="10">
        <v>91.55</v>
      </c>
      <c r="Y18" s="40">
        <v>92.44</v>
      </c>
      <c r="Z18" s="40">
        <v>91.25</v>
      </c>
      <c r="AA18" s="10">
        <v>92.01</v>
      </c>
      <c r="AB18" s="95">
        <v>1705900</v>
      </c>
      <c r="AC18" s="243">
        <v>91.73</v>
      </c>
      <c r="AD18" s="2">
        <f t="shared" si="0"/>
        <v>1.1899999999999977</v>
      </c>
      <c r="AE18" s="138">
        <f t="shared" si="1"/>
        <v>1.0910293145250272E-2</v>
      </c>
    </row>
    <row r="19" spans="1:40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94">
        <v>42761</v>
      </c>
      <c r="X19" s="10">
        <v>92</v>
      </c>
      <c r="Y19" s="40">
        <v>92.64</v>
      </c>
      <c r="Z19" s="40">
        <v>90.94</v>
      </c>
      <c r="AA19" s="10">
        <v>91.01</v>
      </c>
      <c r="AB19" s="95">
        <v>2343900</v>
      </c>
      <c r="AC19" s="243">
        <v>90.74</v>
      </c>
      <c r="AD19" s="2">
        <f t="shared" si="0"/>
        <v>1.7000000000000028</v>
      </c>
      <c r="AE19" s="138">
        <f t="shared" si="1"/>
        <v>-9.280489136368697E-3</v>
      </c>
      <c r="AK19" s="234"/>
      <c r="AN19" s="234"/>
    </row>
    <row r="20" spans="1:40" x14ac:dyDescent="0.25">
      <c r="W20" s="94">
        <v>42760</v>
      </c>
      <c r="X20" s="10">
        <v>93</v>
      </c>
      <c r="Y20" s="40">
        <v>93.78</v>
      </c>
      <c r="Z20" s="40">
        <v>91.32</v>
      </c>
      <c r="AA20" s="10">
        <v>91.87</v>
      </c>
      <c r="AB20" s="95">
        <v>3220300</v>
      </c>
      <c r="AC20" s="243">
        <v>91.59</v>
      </c>
      <c r="AD20" s="2">
        <f t="shared" si="0"/>
        <v>2.460000000000008</v>
      </c>
      <c r="AE20" s="138">
        <f t="shared" si="1"/>
        <v>-4.3482987281224794E-3</v>
      </c>
    </row>
    <row r="21" spans="1:40" x14ac:dyDescent="0.25">
      <c r="W21" s="94">
        <v>42759</v>
      </c>
      <c r="X21" s="10">
        <v>90.31</v>
      </c>
      <c r="Y21" s="40">
        <v>92.74</v>
      </c>
      <c r="Z21" s="40">
        <v>90.31</v>
      </c>
      <c r="AA21" s="10">
        <v>92.27</v>
      </c>
      <c r="AB21" s="95">
        <v>4553300</v>
      </c>
      <c r="AC21" s="243">
        <v>91.99</v>
      </c>
      <c r="AD21" s="2">
        <f t="shared" si="0"/>
        <v>2.4299999999999926</v>
      </c>
      <c r="AE21" s="138">
        <f t="shared" si="1"/>
        <v>2.3248053392658452E-2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42758</v>
      </c>
      <c r="X22" s="10">
        <v>88.87</v>
      </c>
      <c r="Y22" s="40">
        <v>91.07</v>
      </c>
      <c r="Z22" s="40">
        <v>87.72</v>
      </c>
      <c r="AA22" s="10">
        <v>90.17</v>
      </c>
      <c r="AB22" s="95">
        <v>6523200</v>
      </c>
      <c r="AC22" s="243">
        <v>89.9</v>
      </c>
      <c r="AD22" s="2">
        <f t="shared" si="0"/>
        <v>3.3499999999999943</v>
      </c>
      <c r="AE22" s="138">
        <f t="shared" si="1"/>
        <v>1.6968325791855143E-2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1">
        <f t="shared" ref="H23:H42" si="4">(E23-D23)/D23</f>
        <v>-2.7005685407454214E-2</v>
      </c>
      <c r="I23" s="40"/>
      <c r="W23" s="94">
        <v>42755</v>
      </c>
      <c r="X23" s="10">
        <v>85</v>
      </c>
      <c r="Y23" s="40">
        <v>88.9</v>
      </c>
      <c r="Z23" s="40">
        <v>84.69</v>
      </c>
      <c r="AA23" s="10">
        <v>88.67</v>
      </c>
      <c r="AB23" s="95">
        <v>15776700</v>
      </c>
      <c r="AC23" s="243">
        <v>88.4</v>
      </c>
      <c r="AD23" s="2">
        <f t="shared" si="0"/>
        <v>4.210000000000008</v>
      </c>
      <c r="AE23" s="138">
        <f t="shared" si="1"/>
        <v>0.13014574277678359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si="2"/>
        <v>-175.50000000000026</v>
      </c>
      <c r="G24" s="40">
        <f t="shared" si="3"/>
        <v>3656.1000000000004</v>
      </c>
      <c r="H24" s="231">
        <f t="shared" si="4"/>
        <v>-4.8001969311561567E-2</v>
      </c>
      <c r="I24" s="40"/>
      <c r="W24" s="94">
        <v>42754</v>
      </c>
      <c r="X24" s="10">
        <v>78.87</v>
      </c>
      <c r="Y24" s="40">
        <v>79.45</v>
      </c>
      <c r="Z24" s="40">
        <v>78.180000000000007</v>
      </c>
      <c r="AA24" s="10">
        <v>78.459999999999994</v>
      </c>
      <c r="AB24" s="95">
        <v>4062400</v>
      </c>
      <c r="AC24" s="243">
        <v>78.22</v>
      </c>
      <c r="AD24" s="2">
        <f t="shared" si="0"/>
        <v>1.269999999999996</v>
      </c>
      <c r="AE24" s="138">
        <f t="shared" si="1"/>
        <v>-1.0249272428191847E-2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si="2"/>
        <v>-81.000000000000512</v>
      </c>
      <c r="G25" s="40">
        <f t="shared" si="3"/>
        <v>7312.2000000000007</v>
      </c>
      <c r="H25" s="231">
        <f t="shared" si="4"/>
        <v>-1.1077377533437339E-2</v>
      </c>
      <c r="I25" s="40"/>
      <c r="W25" s="94">
        <v>42753</v>
      </c>
      <c r="X25" s="10">
        <v>77.39</v>
      </c>
      <c r="Y25" s="40">
        <v>79.27</v>
      </c>
      <c r="Z25" s="40">
        <v>77.16</v>
      </c>
      <c r="AA25" s="10">
        <v>79.27</v>
      </c>
      <c r="AB25" s="95">
        <v>3106100</v>
      </c>
      <c r="AC25" s="243">
        <v>79.03</v>
      </c>
      <c r="AD25" s="2">
        <f t="shared" si="0"/>
        <v>2.1099999999999994</v>
      </c>
      <c r="AE25" s="138">
        <f t="shared" si="1"/>
        <v>3.0915731802765523E-2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si="2"/>
        <v>95.399999999999352</v>
      </c>
      <c r="G26" s="40">
        <f t="shared" si="3"/>
        <v>7312.2000000000007</v>
      </c>
      <c r="H26" s="231">
        <f t="shared" si="4"/>
        <v>1.304668909493714E-2</v>
      </c>
      <c r="I26" s="40"/>
      <c r="W26" s="94">
        <v>42752</v>
      </c>
      <c r="X26" s="10">
        <v>77.64</v>
      </c>
      <c r="Y26" s="40">
        <v>78.430000000000007</v>
      </c>
      <c r="Z26" s="40">
        <v>76.489999999999995</v>
      </c>
      <c r="AA26" s="10">
        <v>76.89</v>
      </c>
      <c r="AB26" s="95">
        <v>2391300</v>
      </c>
      <c r="AC26" s="243">
        <v>76.66</v>
      </c>
      <c r="AD26" s="2">
        <f t="shared" si="0"/>
        <v>1.9400000000000119</v>
      </c>
      <c r="AE26" s="138">
        <f t="shared" si="1"/>
        <v>-1.8312203867332677E-2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si="2"/>
        <v>256.36800000000022</v>
      </c>
      <c r="G27" s="40">
        <f t="shared" si="3"/>
        <v>3540.4319999999998</v>
      </c>
      <c r="H27" s="231">
        <f t="shared" si="4"/>
        <v>7.2411502325140042E-2</v>
      </c>
      <c r="I27" s="40"/>
      <c r="W27" s="94">
        <v>42748</v>
      </c>
      <c r="X27" s="10">
        <v>76.91</v>
      </c>
      <c r="Y27" s="40">
        <v>78.489999999999995</v>
      </c>
      <c r="Z27" s="40">
        <v>76.69</v>
      </c>
      <c r="AA27" s="10">
        <v>78.33</v>
      </c>
      <c r="AB27" s="95">
        <v>1963400</v>
      </c>
      <c r="AC27" s="243">
        <v>78.09</v>
      </c>
      <c r="AD27" s="2">
        <f t="shared" si="0"/>
        <v>1.7999999999999972</v>
      </c>
      <c r="AE27" s="138">
        <f t="shared" si="1"/>
        <v>2.0517511761630969E-2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si="2"/>
        <v>215.56800000000024</v>
      </c>
      <c r="G28" s="40">
        <f t="shared" si="3"/>
        <v>3540.4319999999998</v>
      </c>
      <c r="H28" s="231">
        <f t="shared" si="4"/>
        <v>6.0887484917094933E-2</v>
      </c>
      <c r="I28" s="40"/>
      <c r="W28" s="94">
        <v>42747</v>
      </c>
      <c r="X28" s="10">
        <v>76.2</v>
      </c>
      <c r="Y28" s="40">
        <v>76.91</v>
      </c>
      <c r="Z28" s="40">
        <v>74.67</v>
      </c>
      <c r="AA28" s="10">
        <v>76.75</v>
      </c>
      <c r="AB28" s="95">
        <v>4264800</v>
      </c>
      <c r="AC28" s="243">
        <v>76.52</v>
      </c>
      <c r="AD28" s="2">
        <f t="shared" si="0"/>
        <v>2.2399999999999949</v>
      </c>
      <c r="AE28" s="138">
        <f t="shared" si="1"/>
        <v>-2.1107841883075462E-2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si="2"/>
        <v>-11.231999999999829</v>
      </c>
      <c r="G29" s="40">
        <f t="shared" si="3"/>
        <v>3540.4319999999998</v>
      </c>
      <c r="H29" s="231">
        <f t="shared" si="4"/>
        <v>-3.1724942040970787E-3</v>
      </c>
      <c r="I29" s="40"/>
      <c r="W29" s="94">
        <v>42746</v>
      </c>
      <c r="X29" s="10">
        <v>77.33</v>
      </c>
      <c r="Y29" s="40">
        <v>78.72</v>
      </c>
      <c r="Z29" s="40">
        <v>76.510000000000005</v>
      </c>
      <c r="AA29" s="10">
        <v>78.41</v>
      </c>
      <c r="AB29" s="95">
        <v>2119900</v>
      </c>
      <c r="AC29" s="243">
        <v>78.17</v>
      </c>
      <c r="AD29" s="2">
        <f t="shared" si="0"/>
        <v>2.2099999999999937</v>
      </c>
      <c r="AE29" s="138">
        <f t="shared" si="1"/>
        <v>1.4141152049818473E-2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"/>
        <v>56.573999999999884</v>
      </c>
      <c r="G30" s="40">
        <f t="shared" si="3"/>
        <v>5267.826</v>
      </c>
      <c r="H30" s="231">
        <f t="shared" si="4"/>
        <v>1.0739534677113459E-2</v>
      </c>
      <c r="I30" s="40"/>
      <c r="W30" s="94">
        <v>42745</v>
      </c>
      <c r="X30" s="10">
        <v>75.69</v>
      </c>
      <c r="Y30" s="40">
        <v>77.52</v>
      </c>
      <c r="Z30" s="40">
        <v>75.66</v>
      </c>
      <c r="AA30" s="10">
        <v>77.31</v>
      </c>
      <c r="AB30" s="95">
        <v>1768600</v>
      </c>
      <c r="AC30" s="243">
        <v>77.08</v>
      </c>
      <c r="AD30" s="2">
        <f t="shared" si="0"/>
        <v>1.8599999999999994</v>
      </c>
      <c r="AE30" s="138">
        <f t="shared" si="1"/>
        <v>2.2010076902678311E-2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si="2"/>
        <v>549.77400000000023</v>
      </c>
      <c r="G31" s="40">
        <f t="shared" si="3"/>
        <v>5267.826</v>
      </c>
      <c r="H31" s="231">
        <f t="shared" si="4"/>
        <v>0.1043644949548448</v>
      </c>
      <c r="I31" s="40"/>
      <c r="W31" s="94">
        <v>42744</v>
      </c>
      <c r="X31" s="10">
        <v>75.959999999999994</v>
      </c>
      <c r="Y31" s="40">
        <v>76.959999999999994</v>
      </c>
      <c r="Z31" s="40">
        <v>75.23</v>
      </c>
      <c r="AA31" s="10">
        <v>75.650000000000006</v>
      </c>
      <c r="AB31" s="95">
        <v>2331200</v>
      </c>
      <c r="AC31" s="243">
        <v>75.42</v>
      </c>
      <c r="AD31" s="2">
        <f t="shared" si="0"/>
        <v>1.7299999999999898</v>
      </c>
      <c r="AE31" s="138">
        <f t="shared" si="1"/>
        <v>9.233239662786108E-3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si="2"/>
        <v>654.17399999999998</v>
      </c>
      <c r="G32" s="40">
        <f t="shared" si="3"/>
        <v>5267.826</v>
      </c>
      <c r="H32" s="231">
        <f t="shared" si="4"/>
        <v>0.12418291720341559</v>
      </c>
      <c r="I32" s="40"/>
      <c r="W32" s="94">
        <v>42741</v>
      </c>
      <c r="X32" s="10">
        <v>74.819999999999993</v>
      </c>
      <c r="Y32" s="40">
        <v>75.48</v>
      </c>
      <c r="Z32" s="40">
        <v>74.319999999999993</v>
      </c>
      <c r="AA32" s="10">
        <v>74.959999999999994</v>
      </c>
      <c r="AB32" s="95">
        <v>1608700</v>
      </c>
      <c r="AC32" s="243">
        <v>74.73</v>
      </c>
      <c r="AD32" s="2">
        <f t="shared" si="0"/>
        <v>1.1600000000000108</v>
      </c>
      <c r="AE32" s="138">
        <f t="shared" si="1"/>
        <v>5.1109616677875724E-3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si="2"/>
        <v>915.17400000000043</v>
      </c>
      <c r="G33" s="40">
        <f t="shared" si="3"/>
        <v>5267.826</v>
      </c>
      <c r="H33" s="231">
        <f t="shared" si="4"/>
        <v>0.17372897282484281</v>
      </c>
      <c r="I33" s="40"/>
      <c r="W33" s="94">
        <v>42740</v>
      </c>
      <c r="X33" s="10">
        <v>74.66</v>
      </c>
      <c r="Y33" s="40">
        <v>75.38</v>
      </c>
      <c r="Z33" s="40">
        <v>73.94</v>
      </c>
      <c r="AA33" s="10">
        <v>74.569999999999993</v>
      </c>
      <c r="AB33" s="95">
        <v>1832600</v>
      </c>
      <c r="AC33" s="243">
        <v>74.349999999999994</v>
      </c>
      <c r="AD33" s="2">
        <f t="shared" si="0"/>
        <v>1.4399999999999977</v>
      </c>
      <c r="AE33" s="138">
        <f t="shared" si="1"/>
        <v>-5.4842161583735782E-3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si="2"/>
        <v>881.87400000000002</v>
      </c>
      <c r="G34" s="40">
        <f t="shared" si="3"/>
        <v>5267.826</v>
      </c>
      <c r="H34" s="231">
        <f t="shared" si="4"/>
        <v>0.1674075795214193</v>
      </c>
      <c r="I34" s="40"/>
      <c r="W34" s="94">
        <v>42739</v>
      </c>
      <c r="X34" s="10">
        <v>75.459999999999994</v>
      </c>
      <c r="Y34" s="40">
        <v>75.66</v>
      </c>
      <c r="Z34" s="40">
        <v>74.5</v>
      </c>
      <c r="AA34" s="10">
        <v>74.989999999999995</v>
      </c>
      <c r="AB34" s="95">
        <v>1683900</v>
      </c>
      <c r="AC34" s="243">
        <v>74.760000000000005</v>
      </c>
      <c r="AD34" s="2">
        <f t="shared" si="0"/>
        <v>1.1599999999999966</v>
      </c>
      <c r="AE34" s="138">
        <f t="shared" si="1"/>
        <v>-2.1356113187399606E-3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si="2"/>
        <v>986.27399999999977</v>
      </c>
      <c r="G35" s="40">
        <f t="shared" si="3"/>
        <v>5267.826</v>
      </c>
      <c r="H35" s="231">
        <f t="shared" si="4"/>
        <v>0.18722600176999007</v>
      </c>
      <c r="I35" s="40"/>
      <c r="W35" s="94">
        <v>42738</v>
      </c>
      <c r="X35" s="10">
        <v>75.22</v>
      </c>
      <c r="Y35" s="40">
        <v>76.239999999999995</v>
      </c>
      <c r="Z35" s="40">
        <v>74.400000000000006</v>
      </c>
      <c r="AA35" s="10">
        <v>75.150000000000006</v>
      </c>
      <c r="AB35" s="95">
        <v>2609400</v>
      </c>
      <c r="AC35" s="243">
        <v>74.92</v>
      </c>
      <c r="AD35" s="2">
        <f t="shared" si="0"/>
        <v>1.8399999999999892</v>
      </c>
      <c r="AE35" s="138">
        <f t="shared" si="1"/>
        <v>6.4481461579797283E-3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si="2"/>
        <v>1114.9740000000004</v>
      </c>
      <c r="G36" s="40">
        <f t="shared" si="3"/>
        <v>5267.826</v>
      </c>
      <c r="H36" s="231">
        <f t="shared" si="4"/>
        <v>0.21165733264538358</v>
      </c>
      <c r="I36" s="40" t="s">
        <v>259</v>
      </c>
      <c r="O36" s="11"/>
      <c r="P36" s="259" t="s">
        <v>78</v>
      </c>
      <c r="Q36" s="259"/>
      <c r="R36" s="34"/>
      <c r="W36" s="94">
        <v>42734</v>
      </c>
      <c r="X36" s="10">
        <v>76.83</v>
      </c>
      <c r="Y36" s="40">
        <v>76.83</v>
      </c>
      <c r="Z36" s="40">
        <v>74.319999999999993</v>
      </c>
      <c r="AA36" s="10">
        <v>74.66</v>
      </c>
      <c r="AB36" s="95">
        <v>1844400</v>
      </c>
      <c r="AC36" s="243">
        <v>74.44</v>
      </c>
      <c r="AD36" s="2">
        <f t="shared" si="0"/>
        <v>2.5100000000000051</v>
      </c>
      <c r="AE36" s="138">
        <f t="shared" si="1"/>
        <v>-2.4760906589807452E-2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si="2"/>
        <v>587.67500000000018</v>
      </c>
      <c r="G37" s="40">
        <f t="shared" si="3"/>
        <v>6541.4250000000002</v>
      </c>
      <c r="H37" s="231">
        <f t="shared" si="4"/>
        <v>8.9838987682347521E-2</v>
      </c>
      <c r="I37" s="40"/>
      <c r="O37" s="2"/>
      <c r="P37" s="83">
        <v>1.1000000000000001</v>
      </c>
      <c r="Q37" s="83">
        <f>P37*$Q$4</f>
        <v>105.985</v>
      </c>
      <c r="R37" s="34"/>
      <c r="W37" s="94">
        <v>42733</v>
      </c>
      <c r="X37" s="10">
        <v>76.739999999999995</v>
      </c>
      <c r="Y37" s="40">
        <v>77.12</v>
      </c>
      <c r="Z37" s="40">
        <v>75.63</v>
      </c>
      <c r="AA37" s="10">
        <v>76.56</v>
      </c>
      <c r="AB37" s="95">
        <v>1164900</v>
      </c>
      <c r="AC37" s="243">
        <v>76.33</v>
      </c>
      <c r="AD37" s="2">
        <f t="shared" si="0"/>
        <v>1.4900000000000091</v>
      </c>
      <c r="AE37" s="138">
        <f t="shared" si="1"/>
        <v>-6.1197916666666519E-3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si="2"/>
        <v>704.27500000000032</v>
      </c>
      <c r="G38" s="40">
        <f t="shared" si="3"/>
        <v>6541.4250000000002</v>
      </c>
      <c r="H38" s="231">
        <f t="shared" si="4"/>
        <v>0.10766385000210205</v>
      </c>
      <c r="I38" s="40" t="s">
        <v>264</v>
      </c>
      <c r="O38" s="2"/>
      <c r="P38" s="83">
        <v>1.0900000000000001</v>
      </c>
      <c r="Q38" s="83">
        <f t="shared" ref="Q38:Q57" si="5">P38*$Q$4</f>
        <v>105.0215</v>
      </c>
      <c r="R38" s="34"/>
      <c r="W38" s="94">
        <v>42732</v>
      </c>
      <c r="X38" s="10">
        <v>78.47</v>
      </c>
      <c r="Y38" s="40">
        <v>78.599999999999994</v>
      </c>
      <c r="Z38" s="40">
        <v>76.91</v>
      </c>
      <c r="AA38" s="10">
        <v>77.03</v>
      </c>
      <c r="AB38" s="95">
        <v>1070600</v>
      </c>
      <c r="AC38" s="243">
        <v>76.8</v>
      </c>
      <c r="AD38" s="2">
        <f t="shared" si="0"/>
        <v>1.6899999999999977</v>
      </c>
      <c r="AE38" s="138">
        <f t="shared" si="1"/>
        <v>-1.6519400691509922E-2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si="2"/>
        <v>612.97500000000059</v>
      </c>
      <c r="G39" s="40">
        <f t="shared" si="3"/>
        <v>6541.4250000000002</v>
      </c>
      <c r="H39" s="231">
        <f t="shared" si="4"/>
        <v>9.370664648757733E-2</v>
      </c>
      <c r="I39" s="40"/>
      <c r="O39" s="2"/>
      <c r="P39" s="83">
        <v>1.08</v>
      </c>
      <c r="Q39" s="83">
        <f t="shared" si="5"/>
        <v>104.05800000000001</v>
      </c>
      <c r="R39" s="34"/>
      <c r="T39" s="91" t="s">
        <v>113</v>
      </c>
      <c r="W39" s="94">
        <v>42731</v>
      </c>
      <c r="X39" s="10">
        <v>77.900000000000006</v>
      </c>
      <c r="Y39" s="40">
        <v>78.83</v>
      </c>
      <c r="Z39" s="40">
        <v>77.66</v>
      </c>
      <c r="AA39" s="10">
        <v>78.33</v>
      </c>
      <c r="AB39" s="95">
        <v>718300</v>
      </c>
      <c r="AC39" s="243">
        <v>78.09</v>
      </c>
      <c r="AD39" s="2">
        <f t="shared" si="0"/>
        <v>1.1700000000000017</v>
      </c>
      <c r="AE39" s="138">
        <f t="shared" si="1"/>
        <v>3.7275064267352498E-3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1">
        <f t="shared" si="4"/>
        <v>0.13390444946793845</v>
      </c>
      <c r="I40" s="40"/>
      <c r="O40" s="2"/>
      <c r="P40" s="83">
        <v>1.07</v>
      </c>
      <c r="Q40" s="83">
        <f t="shared" si="5"/>
        <v>103.0945</v>
      </c>
      <c r="R40" s="83"/>
      <c r="T40" s="97" t="s">
        <v>98</v>
      </c>
      <c r="U40" s="129">
        <v>92.43</v>
      </c>
      <c r="W40" s="94">
        <v>42727</v>
      </c>
      <c r="X40" s="10">
        <v>78.22</v>
      </c>
      <c r="Y40" s="40">
        <v>78.45</v>
      </c>
      <c r="Z40" s="40">
        <v>77.62</v>
      </c>
      <c r="AA40" s="10">
        <v>78.03</v>
      </c>
      <c r="AB40" s="95">
        <v>826700</v>
      </c>
      <c r="AC40" s="243">
        <v>77.8</v>
      </c>
      <c r="AD40" s="2">
        <f t="shared" si="0"/>
        <v>0.82999999999999829</v>
      </c>
      <c r="AE40" s="138">
        <f t="shared" si="1"/>
        <v>-1.411885508920574E-3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1">
        <f t="shared" si="4"/>
        <v>1.6223446402294079</v>
      </c>
      <c r="I41" s="40"/>
      <c r="O41" s="2"/>
      <c r="P41" s="83">
        <v>1.06</v>
      </c>
      <c r="Q41" s="83">
        <f t="shared" si="5"/>
        <v>102.131</v>
      </c>
      <c r="R41" s="83"/>
      <c r="T41" s="87" t="s">
        <v>99</v>
      </c>
      <c r="U41" s="130">
        <v>92.24</v>
      </c>
      <c r="W41" s="94">
        <v>42726</v>
      </c>
      <c r="X41" s="10">
        <v>77.930000000000007</v>
      </c>
      <c r="Y41" s="40">
        <v>78.33</v>
      </c>
      <c r="Z41" s="40">
        <v>77</v>
      </c>
      <c r="AA41" s="10">
        <v>78.150000000000006</v>
      </c>
      <c r="AB41" s="95">
        <v>1705300</v>
      </c>
      <c r="AC41" s="243">
        <v>77.91</v>
      </c>
      <c r="AD41" s="2">
        <f t="shared" si="0"/>
        <v>1.3299999999999983</v>
      </c>
      <c r="AE41" s="138">
        <f t="shared" si="1"/>
        <v>1.3925039042165466E-2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1">
        <f t="shared" si="4"/>
        <v>1.7091272686111005</v>
      </c>
      <c r="I42" s="40"/>
      <c r="O42" s="2"/>
      <c r="P42" s="83">
        <v>1.05</v>
      </c>
      <c r="Q42" s="83">
        <f t="shared" si="5"/>
        <v>101.1675</v>
      </c>
      <c r="R42" s="83"/>
      <c r="T42" s="87" t="s">
        <v>100</v>
      </c>
      <c r="U42" s="130" t="s">
        <v>632</v>
      </c>
      <c r="W42" s="94">
        <v>42725</v>
      </c>
      <c r="X42" s="10">
        <v>76.66</v>
      </c>
      <c r="Y42" s="40">
        <v>77.150000000000006</v>
      </c>
      <c r="Z42" s="40">
        <v>76.010000000000005</v>
      </c>
      <c r="AA42" s="10">
        <v>77.069999999999993</v>
      </c>
      <c r="AB42" s="95">
        <v>1494900</v>
      </c>
      <c r="AC42" s="243">
        <v>76.84</v>
      </c>
      <c r="AD42" s="2">
        <f t="shared" si="0"/>
        <v>1.1400000000000006</v>
      </c>
      <c r="AE42" s="138">
        <f t="shared" si="1"/>
        <v>6.0225189840272808E-3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5"/>
        <v>100.20399999999999</v>
      </c>
      <c r="R43" s="83"/>
      <c r="T43" s="87" t="s">
        <v>101</v>
      </c>
      <c r="U43" s="130" t="s">
        <v>633</v>
      </c>
      <c r="W43" s="94">
        <v>42724</v>
      </c>
      <c r="X43" s="10">
        <v>77.52</v>
      </c>
      <c r="Y43" s="40">
        <v>77.790000000000006</v>
      </c>
      <c r="Z43" s="40">
        <v>76.319999999999993</v>
      </c>
      <c r="AA43" s="10">
        <v>76.61</v>
      </c>
      <c r="AB43" s="95">
        <v>1339400</v>
      </c>
      <c r="AC43" s="243">
        <v>76.38</v>
      </c>
      <c r="AD43" s="2">
        <f t="shared" si="0"/>
        <v>1.4700000000000131</v>
      </c>
      <c r="AE43" s="138">
        <f t="shared" si="1"/>
        <v>-1.0749902862323468E-2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5"/>
        <v>99.240499999999997</v>
      </c>
      <c r="R44" s="83"/>
      <c r="T44" s="87" t="s">
        <v>102</v>
      </c>
      <c r="U44" s="130">
        <v>92.57</v>
      </c>
      <c r="W44" s="94">
        <v>42723</v>
      </c>
      <c r="X44" s="10">
        <v>76.95</v>
      </c>
      <c r="Y44" s="40">
        <v>78.33</v>
      </c>
      <c r="Z44" s="40">
        <v>76.91</v>
      </c>
      <c r="AA44" s="10">
        <v>77.44</v>
      </c>
      <c r="AB44" s="95">
        <v>1116600</v>
      </c>
      <c r="AC44" s="243">
        <v>77.209999999999994</v>
      </c>
      <c r="AD44" s="2">
        <f t="shared" si="0"/>
        <v>1.4200000000000017</v>
      </c>
      <c r="AE44" s="138">
        <f t="shared" si="1"/>
        <v>8.2266910420474293E-3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5"/>
        <v>98.277000000000001</v>
      </c>
      <c r="R45" s="83"/>
      <c r="T45" s="87" t="s">
        <v>103</v>
      </c>
      <c r="U45" s="130">
        <v>0.87500900000000004</v>
      </c>
      <c r="W45" s="94">
        <v>42720</v>
      </c>
      <c r="X45" s="10">
        <v>77.510000000000005</v>
      </c>
      <c r="Y45" s="40">
        <v>78.59</v>
      </c>
      <c r="Z45" s="40">
        <v>76.67</v>
      </c>
      <c r="AA45" s="10">
        <v>76.81</v>
      </c>
      <c r="AB45" s="95">
        <v>2335500</v>
      </c>
      <c r="AC45" s="243">
        <v>76.58</v>
      </c>
      <c r="AD45" s="2">
        <f t="shared" si="0"/>
        <v>1.9200000000000017</v>
      </c>
      <c r="AE45" s="138">
        <f t="shared" si="1"/>
        <v>-5.196154845414469E-3</v>
      </c>
    </row>
    <row r="46" spans="1:31" x14ac:dyDescent="0.25">
      <c r="O46" s="2"/>
      <c r="P46" s="83">
        <v>1.01</v>
      </c>
      <c r="Q46" s="83">
        <f t="shared" si="5"/>
        <v>97.313499999999991</v>
      </c>
      <c r="R46" s="83"/>
      <c r="T46" s="87" t="s">
        <v>122</v>
      </c>
      <c r="U46" s="94" t="s">
        <v>432</v>
      </c>
      <c r="W46" s="94">
        <v>42719</v>
      </c>
      <c r="X46" s="10">
        <v>75.209999999999994</v>
      </c>
      <c r="Y46" s="40">
        <v>77.83</v>
      </c>
      <c r="Z46" s="40">
        <v>74.63</v>
      </c>
      <c r="AA46" s="10">
        <v>77.209999999999994</v>
      </c>
      <c r="AB46" s="95">
        <v>2330900</v>
      </c>
      <c r="AC46" s="243">
        <v>76.98</v>
      </c>
      <c r="AD46" s="2">
        <f t="shared" si="0"/>
        <v>3.2000000000000028</v>
      </c>
      <c r="AE46" s="138">
        <f t="shared" si="1"/>
        <v>2.7633159791750295E-2</v>
      </c>
    </row>
    <row r="47" spans="1:31" x14ac:dyDescent="0.25">
      <c r="O47" s="2"/>
      <c r="P47" s="83">
        <v>1</v>
      </c>
      <c r="Q47" s="83">
        <f t="shared" si="5"/>
        <v>96.35</v>
      </c>
      <c r="R47" s="83"/>
      <c r="T47" s="87"/>
      <c r="U47" s="130"/>
      <c r="W47" s="94">
        <v>42718</v>
      </c>
      <c r="X47" s="10">
        <v>76.489999999999995</v>
      </c>
      <c r="Y47" s="40">
        <v>77</v>
      </c>
      <c r="Z47" s="40">
        <v>74.62</v>
      </c>
      <c r="AA47" s="10">
        <v>75.14</v>
      </c>
      <c r="AB47" s="95">
        <v>2620900</v>
      </c>
      <c r="AC47" s="243">
        <v>74.91</v>
      </c>
      <c r="AD47" s="2">
        <f t="shared" si="0"/>
        <v>2.3799999999999955</v>
      </c>
      <c r="AE47" s="138">
        <f t="shared" si="1"/>
        <v>-2.2700587084148793E-2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5"/>
        <v>95.386499999999998</v>
      </c>
      <c r="R48" s="83"/>
      <c r="T48" s="87" t="s">
        <v>105</v>
      </c>
      <c r="U48" s="130" t="s">
        <v>634</v>
      </c>
      <c r="W48" s="94">
        <v>42717</v>
      </c>
      <c r="X48" s="10">
        <v>76.8</v>
      </c>
      <c r="Y48" s="40">
        <v>77.63</v>
      </c>
      <c r="Z48" s="40">
        <v>75.95</v>
      </c>
      <c r="AA48" s="10">
        <v>76.88</v>
      </c>
      <c r="AB48" s="95">
        <v>1714300</v>
      </c>
      <c r="AC48" s="243">
        <v>76.650000000000006</v>
      </c>
      <c r="AD48" s="2">
        <f t="shared" si="0"/>
        <v>1.6799999999999926</v>
      </c>
      <c r="AE48" s="138">
        <f t="shared" si="1"/>
        <v>8.1546757858741437E-3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5"/>
        <v>94.422999999999988</v>
      </c>
      <c r="R49" s="83"/>
      <c r="T49" s="87" t="s">
        <v>106</v>
      </c>
      <c r="U49" s="130" t="s">
        <v>635</v>
      </c>
      <c r="W49" s="94">
        <v>42716</v>
      </c>
      <c r="X49" s="10">
        <v>76.36</v>
      </c>
      <c r="Y49" s="40">
        <v>77.08</v>
      </c>
      <c r="Z49" s="40">
        <v>75.37</v>
      </c>
      <c r="AA49" s="10">
        <v>76.260000000000005</v>
      </c>
      <c r="AB49" s="95">
        <v>2302900</v>
      </c>
      <c r="AC49" s="243">
        <v>76.03</v>
      </c>
      <c r="AD49" s="2">
        <f t="shared" si="0"/>
        <v>1.7099999999999937</v>
      </c>
      <c r="AE49" s="138">
        <f t="shared" si="1"/>
        <v>-8.7353324641460395E-3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6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7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5"/>
        <v>93.459499999999991</v>
      </c>
      <c r="R50" s="83"/>
      <c r="T50" s="87" t="s">
        <v>107</v>
      </c>
      <c r="U50" s="131">
        <v>5406554</v>
      </c>
      <c r="W50" s="94">
        <v>42713</v>
      </c>
      <c r="X50" s="10">
        <v>80.599999999999994</v>
      </c>
      <c r="Y50" s="40">
        <v>81.040000000000006</v>
      </c>
      <c r="Z50" s="40">
        <v>75.650000000000006</v>
      </c>
      <c r="AA50" s="10">
        <v>76.930000000000007</v>
      </c>
      <c r="AB50" s="95">
        <v>4750200</v>
      </c>
      <c r="AC50" s="243">
        <v>76.7</v>
      </c>
      <c r="AD50" s="2">
        <f t="shared" si="0"/>
        <v>5.3900000000000006</v>
      </c>
      <c r="AE50" s="138">
        <f t="shared" si="1"/>
        <v>-3.2542885973763869E-2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6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7"/>
        <v>1838.96</v>
      </c>
      <c r="L51" s="261"/>
      <c r="M51" s="261"/>
      <c r="O51" s="2"/>
      <c r="P51" s="83">
        <v>0.96</v>
      </c>
      <c r="Q51" s="83">
        <f t="shared" si="5"/>
        <v>92.495999999999995</v>
      </c>
      <c r="R51" s="83"/>
      <c r="T51" s="87" t="s">
        <v>110</v>
      </c>
      <c r="U51" s="131">
        <v>2491520</v>
      </c>
      <c r="W51" s="94">
        <v>42712</v>
      </c>
      <c r="X51" s="10">
        <v>77.3</v>
      </c>
      <c r="Y51" s="40">
        <v>79.739999999999995</v>
      </c>
      <c r="Z51" s="40">
        <v>76.98</v>
      </c>
      <c r="AA51" s="10">
        <v>79.52</v>
      </c>
      <c r="AB51" s="95">
        <v>2716800</v>
      </c>
      <c r="AC51" s="243">
        <v>79.28</v>
      </c>
      <c r="AD51" s="2">
        <f t="shared" si="0"/>
        <v>2.7599999999999909</v>
      </c>
      <c r="AE51" s="138">
        <f t="shared" si="1"/>
        <v>2.8141615873427561E-2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6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7"/>
        <v>2024.96</v>
      </c>
      <c r="L52" s="261"/>
      <c r="M52" s="261"/>
      <c r="O52" s="2"/>
      <c r="P52" s="83">
        <v>0.95</v>
      </c>
      <c r="Q52" s="83">
        <f t="shared" si="5"/>
        <v>91.532499999999985</v>
      </c>
      <c r="R52" s="83"/>
      <c r="T52" s="87" t="s">
        <v>108</v>
      </c>
      <c r="U52" s="130" t="s">
        <v>636</v>
      </c>
      <c r="W52" s="94">
        <v>42711</v>
      </c>
      <c r="X52" s="10">
        <v>75.78</v>
      </c>
      <c r="Y52" s="40">
        <v>77.66</v>
      </c>
      <c r="Z52" s="40">
        <v>74.25</v>
      </c>
      <c r="AA52" s="10">
        <v>77.34</v>
      </c>
      <c r="AB52" s="95">
        <v>2471500</v>
      </c>
      <c r="AC52" s="243">
        <v>77.11</v>
      </c>
      <c r="AD52" s="2">
        <f t="shared" si="0"/>
        <v>3.4099999999999966</v>
      </c>
      <c r="AE52" s="138">
        <f t="shared" si="1"/>
        <v>1.5406900184356198E-2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6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7"/>
        <v>2080.4499999999998</v>
      </c>
      <c r="L53" s="261"/>
      <c r="M53" s="261"/>
      <c r="O53" s="2"/>
      <c r="P53" s="83">
        <v>0.94</v>
      </c>
      <c r="Q53" s="83">
        <f t="shared" si="5"/>
        <v>90.568999999999988</v>
      </c>
      <c r="R53" s="83"/>
      <c r="T53" s="87" t="s">
        <v>111</v>
      </c>
      <c r="U53" s="130">
        <v>20.39</v>
      </c>
      <c r="W53" s="94">
        <v>42710</v>
      </c>
      <c r="X53" s="10">
        <v>75.33</v>
      </c>
      <c r="Y53" s="40">
        <v>76.55</v>
      </c>
      <c r="Z53" s="40">
        <v>74.819999999999993</v>
      </c>
      <c r="AA53" s="10">
        <v>76.17</v>
      </c>
      <c r="AB53" s="95">
        <v>3299000</v>
      </c>
      <c r="AC53" s="243">
        <v>75.94</v>
      </c>
      <c r="AD53" s="2">
        <f t="shared" si="0"/>
        <v>1.730000000000004</v>
      </c>
      <c r="AE53" s="138">
        <f t="shared" si="1"/>
        <v>1.809894087679309E-2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6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7"/>
        <v>2203.4499999999998</v>
      </c>
      <c r="L54" s="261"/>
      <c r="M54" s="261"/>
      <c r="O54" s="2"/>
      <c r="P54" s="83">
        <v>0.93</v>
      </c>
      <c r="Q54" s="83">
        <f t="shared" si="5"/>
        <v>89.605500000000006</v>
      </c>
      <c r="R54" s="83"/>
      <c r="T54" s="87" t="s">
        <v>112</v>
      </c>
      <c r="U54" s="130">
        <v>4.7300000000000004</v>
      </c>
      <c r="W54" s="94">
        <v>42709</v>
      </c>
      <c r="X54" s="10">
        <v>73.72</v>
      </c>
      <c r="Y54" s="40">
        <v>74.98</v>
      </c>
      <c r="Z54" s="40">
        <v>73.489999999999995</v>
      </c>
      <c r="AA54" s="10">
        <v>74.819999999999993</v>
      </c>
      <c r="AB54" s="95">
        <v>2899600</v>
      </c>
      <c r="AC54" s="243">
        <v>74.59</v>
      </c>
      <c r="AD54" s="2">
        <f t="shared" si="0"/>
        <v>1.4900000000000091</v>
      </c>
      <c r="AE54" s="138">
        <f t="shared" si="1"/>
        <v>2.0103938730853477E-2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6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7"/>
        <v>2176.4499999999998</v>
      </c>
      <c r="L55" s="261"/>
      <c r="M55" s="261"/>
      <c r="O55" s="2"/>
      <c r="P55" s="83">
        <v>0.92</v>
      </c>
      <c r="Q55" s="83">
        <f t="shared" si="5"/>
        <v>88.641999999999996</v>
      </c>
      <c r="R55" s="83"/>
      <c r="T55" s="87" t="s">
        <v>109</v>
      </c>
      <c r="U55" s="130" t="s">
        <v>637</v>
      </c>
      <c r="W55" s="94">
        <v>42706</v>
      </c>
      <c r="X55" s="10">
        <v>71.69</v>
      </c>
      <c r="Y55" s="40">
        <v>73.44</v>
      </c>
      <c r="Z55" s="40">
        <v>71.650000000000006</v>
      </c>
      <c r="AA55" s="10">
        <v>73.34</v>
      </c>
      <c r="AB55" s="95">
        <v>1927100</v>
      </c>
      <c r="AC55" s="243">
        <v>73.12</v>
      </c>
      <c r="AD55" s="2">
        <f t="shared" si="0"/>
        <v>1.789999999999992</v>
      </c>
      <c r="AE55" s="138">
        <f t="shared" si="1"/>
        <v>2.1799888205701556E-2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5"/>
        <v>87.6785</v>
      </c>
      <c r="R56" s="83"/>
      <c r="W56" s="94">
        <v>42705</v>
      </c>
      <c r="X56" s="10">
        <v>76.92</v>
      </c>
      <c r="Y56" s="40">
        <v>77.069999999999993</v>
      </c>
      <c r="Z56" s="40">
        <v>71.650000000000006</v>
      </c>
      <c r="AA56" s="10">
        <v>71.78</v>
      </c>
      <c r="AB56" s="95">
        <v>4086900</v>
      </c>
      <c r="AC56" s="243">
        <v>71.56</v>
      </c>
      <c r="AD56" s="2">
        <f t="shared" si="0"/>
        <v>5.4199999999999875</v>
      </c>
      <c r="AE56" s="138">
        <f t="shared" si="1"/>
        <v>-6.6040198381623672E-2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5"/>
        <v>86.715000000000003</v>
      </c>
      <c r="R57" s="83"/>
      <c r="W57" s="94">
        <v>42704</v>
      </c>
      <c r="X57" s="10">
        <v>77.489999999999995</v>
      </c>
      <c r="Y57" s="40">
        <v>77.790000000000006</v>
      </c>
      <c r="Z57" s="40">
        <v>76.44</v>
      </c>
      <c r="AA57" s="10">
        <v>76.849999999999994</v>
      </c>
      <c r="AB57" s="95">
        <v>1595400</v>
      </c>
      <c r="AC57" s="243">
        <v>76.62</v>
      </c>
      <c r="AD57" s="2">
        <f t="shared" si="0"/>
        <v>1.3500000000000085</v>
      </c>
      <c r="AE57" s="138">
        <f t="shared" si="1"/>
        <v>-4.8058189375241867E-3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42703</v>
      </c>
      <c r="X58" s="10">
        <v>77.09</v>
      </c>
      <c r="Y58" s="40">
        <v>77.72</v>
      </c>
      <c r="Z58" s="40">
        <v>76.28</v>
      </c>
      <c r="AA58" s="10">
        <v>77.22</v>
      </c>
      <c r="AB58" s="95">
        <v>1721700</v>
      </c>
      <c r="AC58" s="243">
        <v>76.989999999999995</v>
      </c>
      <c r="AD58" s="2">
        <f t="shared" si="0"/>
        <v>1.4399999999999977</v>
      </c>
      <c r="AE58" s="138">
        <f t="shared" si="1"/>
        <v>-1.0380173867912124E-3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42702</v>
      </c>
      <c r="X59" s="10">
        <v>77.06</v>
      </c>
      <c r="Y59" s="40">
        <v>77.84</v>
      </c>
      <c r="Z59" s="40">
        <v>75.819999999999993</v>
      </c>
      <c r="AA59" s="10">
        <v>77.3</v>
      </c>
      <c r="AB59" s="95">
        <v>1807000</v>
      </c>
      <c r="AC59" s="243">
        <v>77.069999999999993</v>
      </c>
      <c r="AD59" s="2">
        <f t="shared" si="0"/>
        <v>2.0200000000000102</v>
      </c>
      <c r="AE59" s="138">
        <f t="shared" si="1"/>
        <v>3.7770252669964144E-3</v>
      </c>
    </row>
    <row r="60" spans="1:31" x14ac:dyDescent="0.25">
      <c r="W60" s="94">
        <v>42699</v>
      </c>
      <c r="X60" s="10">
        <v>78.27</v>
      </c>
      <c r="Y60" s="40">
        <v>78.31</v>
      </c>
      <c r="Z60" s="40">
        <v>76.489999999999995</v>
      </c>
      <c r="AA60" s="10">
        <v>77.010000000000005</v>
      </c>
      <c r="AB60" s="95">
        <v>1174700</v>
      </c>
      <c r="AC60" s="243">
        <v>76.78</v>
      </c>
      <c r="AD60" s="2">
        <f t="shared" si="0"/>
        <v>1.8200000000000074</v>
      </c>
      <c r="AE60" s="138">
        <f t="shared" si="1"/>
        <v>-1.6523632637376662E-2</v>
      </c>
    </row>
    <row r="61" spans="1:31" x14ac:dyDescent="0.25">
      <c r="L61" t="s">
        <v>65</v>
      </c>
      <c r="M61" s="453">
        <f>K79+M79-F79</f>
        <v>954.30999999999767</v>
      </c>
      <c r="W61" s="94">
        <v>42697</v>
      </c>
      <c r="X61" s="10">
        <v>79.209999999999994</v>
      </c>
      <c r="Y61" s="40">
        <v>79.510000000000005</v>
      </c>
      <c r="Z61" s="40">
        <v>78.02</v>
      </c>
      <c r="AA61" s="10">
        <v>78.31</v>
      </c>
      <c r="AB61" s="95">
        <v>1585100</v>
      </c>
      <c r="AC61" s="243">
        <v>78.069999999999993</v>
      </c>
      <c r="AD61" s="2">
        <f t="shared" si="0"/>
        <v>1.4900000000000091</v>
      </c>
      <c r="AE61" s="138">
        <f t="shared" si="1"/>
        <v>-1.3270980788675613E-2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42696</v>
      </c>
      <c r="X62" s="10">
        <v>79.39</v>
      </c>
      <c r="Y62" s="40">
        <v>80.14</v>
      </c>
      <c r="Z62" s="40">
        <v>78.989999999999995</v>
      </c>
      <c r="AA62" s="10">
        <v>79.36</v>
      </c>
      <c r="AB62" s="95">
        <v>1218500</v>
      </c>
      <c r="AC62" s="243">
        <v>79.12</v>
      </c>
      <c r="AD62" s="2">
        <f t="shared" si="0"/>
        <v>1.1500000000000057</v>
      </c>
      <c r="AE62" s="138">
        <f t="shared" si="1"/>
        <v>5.464480874316946E-3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42695</v>
      </c>
      <c r="X63" s="10">
        <v>78.459999999999994</v>
      </c>
      <c r="Y63" s="40">
        <v>79.13</v>
      </c>
      <c r="Z63" s="40">
        <v>78.2</v>
      </c>
      <c r="AA63" s="10">
        <v>78.930000000000007</v>
      </c>
      <c r="AB63" s="95">
        <v>1526900</v>
      </c>
      <c r="AC63" s="243">
        <v>78.69</v>
      </c>
      <c r="AD63" s="2">
        <f t="shared" si="0"/>
        <v>0.92999999999999261</v>
      </c>
      <c r="AE63" s="138">
        <f t="shared" si="1"/>
        <v>9.2343208926510822E-3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42692</v>
      </c>
      <c r="X64" s="10">
        <v>77.819999999999993</v>
      </c>
      <c r="Y64" s="40">
        <v>78.94</v>
      </c>
      <c r="Z64" s="40">
        <v>76.92</v>
      </c>
      <c r="AA64" s="10">
        <v>78.209999999999994</v>
      </c>
      <c r="AB64" s="95">
        <v>2190000</v>
      </c>
      <c r="AC64" s="243">
        <v>77.97</v>
      </c>
      <c r="AD64" s="2">
        <f t="shared" si="0"/>
        <v>2.019999999999996</v>
      </c>
      <c r="AE64" s="138">
        <f t="shared" si="1"/>
        <v>3.2166752444673374E-3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42691</v>
      </c>
      <c r="X65" s="10">
        <v>76.150000000000006</v>
      </c>
      <c r="Y65" s="40">
        <v>77.97</v>
      </c>
      <c r="Z65" s="40">
        <v>75.69</v>
      </c>
      <c r="AA65" s="10">
        <v>77.95</v>
      </c>
      <c r="AB65" s="95">
        <v>1616800</v>
      </c>
      <c r="AC65" s="243">
        <v>77.72</v>
      </c>
      <c r="AD65" s="2">
        <f t="shared" si="0"/>
        <v>2.2800000000000011</v>
      </c>
      <c r="AE65" s="138">
        <f t="shared" si="1"/>
        <v>2.4113848991962117E-2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42690</v>
      </c>
      <c r="X66" s="10">
        <v>75.36</v>
      </c>
      <c r="Y66" s="40">
        <v>76.48</v>
      </c>
      <c r="Z66" s="40">
        <v>75</v>
      </c>
      <c r="AA66" s="10">
        <v>76.12</v>
      </c>
      <c r="AB66" s="95">
        <v>1630800</v>
      </c>
      <c r="AC66" s="243">
        <v>75.89</v>
      </c>
      <c r="AD66" s="2">
        <f t="shared" si="0"/>
        <v>1.480000000000004</v>
      </c>
      <c r="AE66" s="138">
        <f t="shared" si="1"/>
        <v>2.509907529722577E-3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42689</v>
      </c>
      <c r="X67" s="10">
        <v>74.180000000000007</v>
      </c>
      <c r="Y67" s="40">
        <v>76.25</v>
      </c>
      <c r="Z67" s="40">
        <v>73.72</v>
      </c>
      <c r="AA67" s="10">
        <v>75.930000000000007</v>
      </c>
      <c r="AB67" s="95">
        <v>2101100</v>
      </c>
      <c r="AC67" s="243">
        <v>75.7</v>
      </c>
      <c r="AD67" s="2">
        <f t="shared" si="0"/>
        <v>2.5300000000000011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42689</v>
      </c>
      <c r="X68" s="10" t="s">
        <v>340</v>
      </c>
      <c r="Y68" s="40"/>
      <c r="Z68" s="40"/>
      <c r="AA68" s="10"/>
      <c r="AB68" s="95"/>
      <c r="AC68" s="243"/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42688</v>
      </c>
      <c r="X69" s="10">
        <v>74.790000000000006</v>
      </c>
      <c r="Y69" s="40">
        <v>74.819999999999993</v>
      </c>
      <c r="Z69" s="40">
        <v>73.59</v>
      </c>
      <c r="AA69" s="10">
        <v>74.040000000000006</v>
      </c>
      <c r="AB69" s="95">
        <v>2614900</v>
      </c>
      <c r="AC69" s="243">
        <v>73.540000000000006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197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7" priority="27">
      <formula>F40&gt;0</formula>
    </cfRule>
    <cfRule type="expression" dxfId="466" priority="28">
      <formula>F40&lt;0</formula>
    </cfRule>
  </conditionalFormatting>
  <conditionalFormatting sqref="F40:F45">
    <cfRule type="expression" dxfId="465" priority="29">
      <formula>F40&gt;0</formula>
    </cfRule>
    <cfRule type="expression" dxfId="464" priority="30">
      <formula>F40&lt;0</formula>
    </cfRule>
  </conditionalFormatting>
  <conditionalFormatting sqref="H40:H45">
    <cfRule type="expression" dxfId="463" priority="25">
      <formula>H40&gt;0</formula>
    </cfRule>
    <cfRule type="expression" dxfId="462" priority="26">
      <formula>H40&lt;0</formula>
    </cfRule>
  </conditionalFormatting>
  <conditionalFormatting sqref="F23:F39">
    <cfRule type="expression" dxfId="461" priority="11">
      <formula>F23&gt;0</formula>
    </cfRule>
    <cfRule type="expression" dxfId="460" priority="12">
      <formula>F23&lt;0</formula>
    </cfRule>
  </conditionalFormatting>
  <conditionalFormatting sqref="H23:H39">
    <cfRule type="expression" dxfId="459" priority="9">
      <formula>H23&gt;0</formula>
    </cfRule>
    <cfRule type="expression" dxfId="458" priority="10">
      <formula>H23&lt;0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42783</v>
      </c>
      <c r="X2" s="41">
        <v>71.3</v>
      </c>
      <c r="Y2" s="41">
        <v>71.66</v>
      </c>
      <c r="Z2" s="41">
        <v>71.16</v>
      </c>
      <c r="AA2" s="41">
        <v>71.66</v>
      </c>
      <c r="AB2" s="104">
        <v>558800</v>
      </c>
      <c r="AC2" s="9">
        <v>71.66</v>
      </c>
      <c r="AD2" s="2">
        <f>Y2-Z2</f>
        <v>0.5</v>
      </c>
      <c r="AE2" s="138">
        <f>AC2/AC3-1</f>
        <v>1.3974287311346867E-3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71.66</v>
      </c>
      <c r="W3" s="123">
        <v>42782</v>
      </c>
      <c r="X3" s="41">
        <v>71.45</v>
      </c>
      <c r="Y3" s="41">
        <v>71.83</v>
      </c>
      <c r="Z3" s="41">
        <v>71.14</v>
      </c>
      <c r="AA3" s="41">
        <v>71.56</v>
      </c>
      <c r="AB3" s="104">
        <v>1219000</v>
      </c>
      <c r="AC3" s="9">
        <v>71.56</v>
      </c>
      <c r="AD3" s="2">
        <f t="shared" ref="AD3:AD66" si="0">Y3-Z3</f>
        <v>0.68999999999999773</v>
      </c>
      <c r="AE3" s="138">
        <f t="shared" ref="AE3:AE66" si="1">AC3/AC4-1</f>
        <v>9.7915792418534764E-4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71.66</v>
      </c>
      <c r="R4" s="502">
        <v>1.4E-3</v>
      </c>
      <c r="T4" s="1"/>
      <c r="W4" s="123">
        <v>42781</v>
      </c>
      <c r="X4" s="41">
        <v>71.19</v>
      </c>
      <c r="Y4" s="41">
        <v>71.59</v>
      </c>
      <c r="Z4" s="41">
        <v>70.88</v>
      </c>
      <c r="AA4" s="41">
        <v>71.489999999999995</v>
      </c>
      <c r="AB4" s="104">
        <v>1067500</v>
      </c>
      <c r="AC4" s="9">
        <v>71.489999999999995</v>
      </c>
      <c r="AD4" s="2">
        <f t="shared" si="0"/>
        <v>0.71000000000000796</v>
      </c>
      <c r="AE4" s="138">
        <f t="shared" si="1"/>
        <v>-5.5920592758296195E-4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42780</v>
      </c>
      <c r="X5" s="41">
        <v>71.319999999999993</v>
      </c>
      <c r="Y5" s="41">
        <v>71.55</v>
      </c>
      <c r="Z5" s="41">
        <v>71.06</v>
      </c>
      <c r="AA5" s="41">
        <v>71.53</v>
      </c>
      <c r="AB5" s="104">
        <v>643200</v>
      </c>
      <c r="AC5" s="9">
        <v>71.53</v>
      </c>
      <c r="AD5" s="2">
        <f t="shared" si="0"/>
        <v>0.48999999999999488</v>
      </c>
      <c r="AE5" s="138">
        <f t="shared" si="1"/>
        <v>6.9949636261879E-4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42779</v>
      </c>
      <c r="X6" s="41">
        <v>70.790000000000006</v>
      </c>
      <c r="Y6" s="41">
        <v>71.5</v>
      </c>
      <c r="Z6" s="41">
        <v>70.63</v>
      </c>
      <c r="AA6" s="41">
        <v>71.48</v>
      </c>
      <c r="AB6" s="104">
        <v>701800</v>
      </c>
      <c r="AC6" s="9">
        <v>71.48</v>
      </c>
      <c r="AD6" s="2">
        <f t="shared" si="0"/>
        <v>0.87000000000000455</v>
      </c>
      <c r="AE6" s="138">
        <f t="shared" si="1"/>
        <v>1.3325772611284314E-2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42776</v>
      </c>
      <c r="X7" s="41">
        <v>70.27</v>
      </c>
      <c r="Y7" s="41">
        <v>70.75</v>
      </c>
      <c r="Z7" s="41">
        <v>70.14</v>
      </c>
      <c r="AA7" s="41">
        <v>70.540000000000006</v>
      </c>
      <c r="AB7" s="104">
        <v>530400</v>
      </c>
      <c r="AC7" s="9">
        <v>70.540000000000006</v>
      </c>
      <c r="AD7" s="2">
        <f t="shared" si="0"/>
        <v>0.60999999999999943</v>
      </c>
      <c r="AE7" s="138">
        <f t="shared" si="1"/>
        <v>1.205164992826413E-2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183</v>
      </c>
      <c r="P8" s="34"/>
      <c r="Q8" s="2">
        <f>K18+M18-F18+Q2*Q4</f>
        <v>0</v>
      </c>
      <c r="R8" s="166"/>
      <c r="W8" s="123">
        <v>42775</v>
      </c>
      <c r="X8" s="41">
        <v>69.319999999999993</v>
      </c>
      <c r="Y8" s="41">
        <v>70.099999999999994</v>
      </c>
      <c r="Z8" s="41">
        <v>69.319999999999993</v>
      </c>
      <c r="AA8" s="41">
        <v>69.7</v>
      </c>
      <c r="AB8" s="104">
        <v>714700</v>
      </c>
      <c r="AC8" s="9">
        <v>69.7</v>
      </c>
      <c r="AD8" s="2">
        <f t="shared" si="0"/>
        <v>0.78000000000000114</v>
      </c>
      <c r="AE8" s="138">
        <f t="shared" si="1"/>
        <v>5.4818234275824107E-3</v>
      </c>
      <c r="AL8" s="234"/>
      <c r="AO8" s="234"/>
    </row>
    <row r="9" spans="1:42" x14ac:dyDescent="0.25">
      <c r="O9" s="11" t="s">
        <v>213</v>
      </c>
      <c r="Q9" s="138">
        <f>IF(Q2=0, 0, Q8/Q6)</f>
        <v>0</v>
      </c>
      <c r="W9" s="123">
        <v>42774</v>
      </c>
      <c r="X9" s="41">
        <v>69.19</v>
      </c>
      <c r="Y9" s="41">
        <v>69.41</v>
      </c>
      <c r="Z9" s="41">
        <v>68.400000000000006</v>
      </c>
      <c r="AA9" s="41">
        <v>69.319999999999993</v>
      </c>
      <c r="AB9" s="104">
        <v>675300</v>
      </c>
      <c r="AC9" s="9">
        <v>69.319999999999993</v>
      </c>
      <c r="AD9" s="2">
        <f t="shared" si="0"/>
        <v>1.0099999999999909</v>
      </c>
      <c r="AE9" s="138">
        <f t="shared" si="1"/>
        <v>3.1837916063675031E-3</v>
      </c>
      <c r="AL9" s="234"/>
      <c r="AO9" s="234"/>
    </row>
    <row r="10" spans="1:42" x14ac:dyDescent="0.25">
      <c r="O10" s="11" t="s">
        <v>212</v>
      </c>
      <c r="P10" s="34"/>
      <c r="Q10" s="2">
        <f>M36</f>
        <v>121.94999999999982</v>
      </c>
      <c r="W10" s="123">
        <v>42773</v>
      </c>
      <c r="X10" s="41">
        <v>68.53</v>
      </c>
      <c r="Y10" s="41">
        <v>69.25</v>
      </c>
      <c r="Z10" s="41">
        <v>68.53</v>
      </c>
      <c r="AA10" s="41">
        <v>69.099999999999994</v>
      </c>
      <c r="AB10" s="104">
        <v>763500</v>
      </c>
      <c r="AC10" s="9">
        <v>69.099999999999994</v>
      </c>
      <c r="AD10" s="2">
        <f t="shared" si="0"/>
        <v>0.71999999999999886</v>
      </c>
      <c r="AE10" s="138">
        <f t="shared" si="1"/>
        <v>7.1418160617984228E-3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42772</v>
      </c>
      <c r="X11" s="41">
        <v>68.989999999999995</v>
      </c>
      <c r="Y11" s="41">
        <v>69.17</v>
      </c>
      <c r="Z11" s="41">
        <v>68.27</v>
      </c>
      <c r="AA11" s="41">
        <v>68.61</v>
      </c>
      <c r="AB11" s="104">
        <v>785400</v>
      </c>
      <c r="AC11" s="9">
        <v>68.61</v>
      </c>
      <c r="AD11" s="2">
        <f t="shared" si="0"/>
        <v>0.90000000000000568</v>
      </c>
      <c r="AE11" s="138">
        <f t="shared" si="1"/>
        <v>-1.0242354298903522E-2</v>
      </c>
      <c r="AL11" s="234"/>
      <c r="AO11" s="234"/>
    </row>
    <row r="12" spans="1:42" x14ac:dyDescent="0.25">
      <c r="W12" s="123">
        <v>42769</v>
      </c>
      <c r="X12" s="41">
        <v>69.25</v>
      </c>
      <c r="Y12" s="41">
        <v>69.72</v>
      </c>
      <c r="Z12" s="41">
        <v>68.849999999999994</v>
      </c>
      <c r="AA12" s="41">
        <v>69.319999999999993</v>
      </c>
      <c r="AB12" s="104">
        <v>937600</v>
      </c>
      <c r="AC12" s="9">
        <v>69.319999999999993</v>
      </c>
      <c r="AD12" s="2">
        <f t="shared" si="0"/>
        <v>0.87000000000000455</v>
      </c>
      <c r="AE12" s="138">
        <f t="shared" si="1"/>
        <v>5.8038305281484792E-3</v>
      </c>
      <c r="AL12" s="234"/>
      <c r="AO12" s="234"/>
    </row>
    <row r="13" spans="1:42" x14ac:dyDescent="0.25">
      <c r="W13" s="123">
        <v>42768</v>
      </c>
      <c r="X13" s="41">
        <v>69.239999999999995</v>
      </c>
      <c r="Y13" s="41">
        <v>69.31</v>
      </c>
      <c r="Z13" s="41">
        <v>68.59</v>
      </c>
      <c r="AA13" s="41">
        <v>68.92</v>
      </c>
      <c r="AB13" s="104">
        <v>1273900</v>
      </c>
      <c r="AC13" s="9">
        <v>68.92</v>
      </c>
      <c r="AD13" s="2">
        <f t="shared" si="0"/>
        <v>0.71999999999999886</v>
      </c>
      <c r="AE13" s="138">
        <f t="shared" si="1"/>
        <v>-2.1717098595626094E-3</v>
      </c>
    </row>
    <row r="14" spans="1:42" x14ac:dyDescent="0.25">
      <c r="W14" s="123">
        <v>42767</v>
      </c>
      <c r="X14" s="41">
        <v>69.45</v>
      </c>
      <c r="Y14" s="41">
        <v>69.78</v>
      </c>
      <c r="Z14" s="41">
        <v>68.73</v>
      </c>
      <c r="AA14" s="41">
        <v>69.069999999999993</v>
      </c>
      <c r="AB14" s="104">
        <v>1300400</v>
      </c>
      <c r="AC14" s="9">
        <v>69.069999999999993</v>
      </c>
      <c r="AD14" s="2">
        <f t="shared" si="0"/>
        <v>1.0499999999999972</v>
      </c>
      <c r="AE14" s="138">
        <f t="shared" si="1"/>
        <v>-6.4729574223245656E-3</v>
      </c>
    </row>
    <row r="15" spans="1:42" x14ac:dyDescent="0.25">
      <c r="V15" s="2"/>
      <c r="W15" s="123">
        <v>42766</v>
      </c>
      <c r="X15" s="41">
        <v>69.95</v>
      </c>
      <c r="Y15" s="41">
        <v>70.319999999999993</v>
      </c>
      <c r="Z15" s="41">
        <v>69.38</v>
      </c>
      <c r="AA15" s="41">
        <v>69.52</v>
      </c>
      <c r="AB15" s="104">
        <v>1395200</v>
      </c>
      <c r="AC15" s="9">
        <v>69.52</v>
      </c>
      <c r="AD15" s="2">
        <f t="shared" si="0"/>
        <v>0.93999999999999773</v>
      </c>
      <c r="AE15" s="138">
        <f t="shared" si="1"/>
        <v>-3.5832019492618716E-3</v>
      </c>
      <c r="AL15" s="234"/>
      <c r="AO15" s="234"/>
      <c r="AP15" s="234"/>
    </row>
    <row r="16" spans="1:42" x14ac:dyDescent="0.25">
      <c r="V16" s="2"/>
      <c r="W16" s="123">
        <v>42765</v>
      </c>
      <c r="X16" s="41">
        <v>69.92</v>
      </c>
      <c r="Y16" s="41">
        <v>70.16</v>
      </c>
      <c r="Z16" s="41">
        <v>69.28</v>
      </c>
      <c r="AA16" s="41">
        <v>69.77</v>
      </c>
      <c r="AB16" s="104">
        <v>891000</v>
      </c>
      <c r="AC16" s="9">
        <v>69.77</v>
      </c>
      <c r="AD16" s="2">
        <f t="shared" si="0"/>
        <v>0.87999999999999545</v>
      </c>
      <c r="AE16" s="138">
        <f t="shared" si="1"/>
        <v>-7.5391180654338363E-3</v>
      </c>
    </row>
    <row r="17" spans="1:42" x14ac:dyDescent="0.25">
      <c r="V17" s="2"/>
      <c r="W17" s="123">
        <v>42762</v>
      </c>
      <c r="X17" s="41">
        <v>70.25</v>
      </c>
      <c r="Y17" s="41">
        <v>70.75</v>
      </c>
      <c r="Z17" s="41">
        <v>69.989999999999995</v>
      </c>
      <c r="AA17" s="41">
        <v>70.3</v>
      </c>
      <c r="AB17" s="104">
        <v>756600</v>
      </c>
      <c r="AC17" s="9">
        <v>70.3</v>
      </c>
      <c r="AD17" s="2">
        <f t="shared" si="0"/>
        <v>0.76000000000000512</v>
      </c>
      <c r="AE17" s="138">
        <f t="shared" si="1"/>
        <v>2.4240695850563654E-3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42761</v>
      </c>
      <c r="X18" s="41">
        <v>69.930000000000007</v>
      </c>
      <c r="Y18" s="41">
        <v>70.36</v>
      </c>
      <c r="Z18" s="41">
        <v>69.540000000000006</v>
      </c>
      <c r="AA18" s="41">
        <v>70.13</v>
      </c>
      <c r="AB18" s="104">
        <v>1287300</v>
      </c>
      <c r="AC18" s="9">
        <v>70.13</v>
      </c>
      <c r="AD18" s="2">
        <f t="shared" si="0"/>
        <v>0.81999999999999318</v>
      </c>
      <c r="AE18" s="138">
        <f t="shared" si="1"/>
        <v>2.0002857551078002E-3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42760</v>
      </c>
      <c r="X19" s="41">
        <v>71.11</v>
      </c>
      <c r="Y19" s="41">
        <v>71.48</v>
      </c>
      <c r="Z19" s="41">
        <v>69.94</v>
      </c>
      <c r="AA19" s="41">
        <v>69.989999999999995</v>
      </c>
      <c r="AB19" s="104">
        <v>2645100</v>
      </c>
      <c r="AC19" s="9">
        <v>69.989999999999995</v>
      </c>
      <c r="AD19" s="2">
        <f t="shared" si="0"/>
        <v>1.5400000000000063</v>
      </c>
      <c r="AE19" s="138">
        <f t="shared" si="1"/>
        <v>-1.6026992830029507E-2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42759</v>
      </c>
      <c r="X20" s="41">
        <v>70.45</v>
      </c>
      <c r="Y20" s="41">
        <v>71.41</v>
      </c>
      <c r="Z20" s="41">
        <v>70.25</v>
      </c>
      <c r="AA20" s="41">
        <v>71.13</v>
      </c>
      <c r="AB20" s="104">
        <v>2101900</v>
      </c>
      <c r="AC20" s="9">
        <v>71.13</v>
      </c>
      <c r="AD20" s="2">
        <f t="shared" si="0"/>
        <v>1.1599999999999966</v>
      </c>
      <c r="AE20" s="138">
        <f t="shared" si="1"/>
        <v>1.2094479225953192E-2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42758</v>
      </c>
      <c r="X21" s="41">
        <v>69.7</v>
      </c>
      <c r="Y21" s="41">
        <v>70.47</v>
      </c>
      <c r="Z21" s="41">
        <v>69.38</v>
      </c>
      <c r="AA21" s="41">
        <v>70.28</v>
      </c>
      <c r="AB21" s="104">
        <v>984400</v>
      </c>
      <c r="AC21" s="9">
        <v>70.28</v>
      </c>
      <c r="AD21" s="2">
        <f t="shared" si="0"/>
        <v>1.0900000000000034</v>
      </c>
      <c r="AE21" s="138">
        <f t="shared" si="1"/>
        <v>2.2818026240729594E-3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42755</v>
      </c>
      <c r="X22" s="41">
        <v>69</v>
      </c>
      <c r="Y22" s="41">
        <v>70.19</v>
      </c>
      <c r="Z22" s="41">
        <v>68.89</v>
      </c>
      <c r="AA22" s="41">
        <v>70.12</v>
      </c>
      <c r="AB22" s="104">
        <v>1316800</v>
      </c>
      <c r="AC22" s="9">
        <v>70.12</v>
      </c>
      <c r="AD22" s="2">
        <f t="shared" si="0"/>
        <v>1.2999999999999972</v>
      </c>
      <c r="AE22" s="138">
        <f t="shared" si="1"/>
        <v>1.8889857599535098E-2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42754</v>
      </c>
      <c r="X23" s="41">
        <v>70.41</v>
      </c>
      <c r="Y23" s="41">
        <v>70.41</v>
      </c>
      <c r="Z23" s="41">
        <v>68.680000000000007</v>
      </c>
      <c r="AA23" s="41">
        <v>68.819999999999993</v>
      </c>
      <c r="AB23" s="104">
        <v>2520300</v>
      </c>
      <c r="AC23" s="9">
        <v>68.819999999999993</v>
      </c>
      <c r="AD23" s="2">
        <f t="shared" si="0"/>
        <v>1.7299999999999898</v>
      </c>
      <c r="AE23" s="138">
        <f t="shared" si="1"/>
        <v>-1.3333333333333419E-2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42753</v>
      </c>
      <c r="X24" s="41">
        <v>69.84</v>
      </c>
      <c r="Y24" s="41">
        <v>70.319999999999993</v>
      </c>
      <c r="Z24" s="41">
        <v>69.430000000000007</v>
      </c>
      <c r="AA24" s="41">
        <v>69.75</v>
      </c>
      <c r="AB24" s="104">
        <v>1339500</v>
      </c>
      <c r="AC24" s="9">
        <v>69.75</v>
      </c>
      <c r="AD24" s="2">
        <f t="shared" si="0"/>
        <v>0.88999999999998636</v>
      </c>
      <c r="AE24" s="138">
        <f t="shared" si="1"/>
        <v>-7.8236130867709308E-3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42752</v>
      </c>
      <c r="X25" s="41">
        <v>70.989999999999995</v>
      </c>
      <c r="Y25" s="41">
        <v>71.569999999999993</v>
      </c>
      <c r="Z25" s="41">
        <v>70.14</v>
      </c>
      <c r="AA25" s="41">
        <v>70.3</v>
      </c>
      <c r="AB25" s="104">
        <v>1201000</v>
      </c>
      <c r="AC25" s="9">
        <v>70.3</v>
      </c>
      <c r="AD25" s="2">
        <f t="shared" si="0"/>
        <v>1.4299999999999926</v>
      </c>
      <c r="AE25" s="138">
        <f t="shared" si="1"/>
        <v>-9.8591549295774517E-3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42748</v>
      </c>
      <c r="X26" s="41">
        <v>70.64</v>
      </c>
      <c r="Y26" s="41">
        <v>71.5</v>
      </c>
      <c r="Z26" s="41">
        <v>70.44</v>
      </c>
      <c r="AA26" s="41">
        <v>71</v>
      </c>
      <c r="AB26" s="104">
        <v>629600</v>
      </c>
      <c r="AC26" s="9">
        <v>71</v>
      </c>
      <c r="AD26" s="2">
        <f t="shared" si="0"/>
        <v>1.0600000000000023</v>
      </c>
      <c r="AE26" s="138">
        <f t="shared" si="1"/>
        <v>6.0932407538614175E-3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42747</v>
      </c>
      <c r="X27" s="41">
        <v>71.03</v>
      </c>
      <c r="Y27" s="41">
        <v>71.150000000000006</v>
      </c>
      <c r="Z27" s="41">
        <v>70.09</v>
      </c>
      <c r="AA27" s="41">
        <v>70.569999999999993</v>
      </c>
      <c r="AB27" s="104">
        <v>1208200</v>
      </c>
      <c r="AC27" s="9">
        <v>70.569999999999993</v>
      </c>
      <c r="AD27" s="2">
        <f t="shared" si="0"/>
        <v>1.0600000000000023</v>
      </c>
      <c r="AE27" s="138">
        <f t="shared" si="1"/>
        <v>9.9290780141836343E-4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42746</v>
      </c>
      <c r="X28" s="41">
        <v>69.400000000000006</v>
      </c>
      <c r="Y28" s="41">
        <v>70.67</v>
      </c>
      <c r="Z28" s="41">
        <v>69.209999999999994</v>
      </c>
      <c r="AA28" s="41">
        <v>70.5</v>
      </c>
      <c r="AB28" s="104">
        <v>891100</v>
      </c>
      <c r="AC28" s="9">
        <v>70.5</v>
      </c>
      <c r="AD28" s="2">
        <f t="shared" si="0"/>
        <v>1.460000000000008</v>
      </c>
      <c r="AE28" s="138">
        <f t="shared" si="1"/>
        <v>1.7462837350266991E-2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42745</v>
      </c>
      <c r="X29" s="41">
        <v>68.94</v>
      </c>
      <c r="Y29" s="41">
        <v>69.73</v>
      </c>
      <c r="Z29" s="41">
        <v>68.89</v>
      </c>
      <c r="AA29" s="41">
        <v>69.290000000000006</v>
      </c>
      <c r="AB29" s="104">
        <v>757700</v>
      </c>
      <c r="AC29" s="9">
        <v>69.290000000000006</v>
      </c>
      <c r="AD29" s="2">
        <f t="shared" si="0"/>
        <v>0.84000000000000341</v>
      </c>
      <c r="AE29" s="138">
        <f t="shared" si="1"/>
        <v>7.5614366729679361E-3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42744</v>
      </c>
      <c r="X30" s="41">
        <v>68.95</v>
      </c>
      <c r="Y30" s="41">
        <v>69.08</v>
      </c>
      <c r="Z30" s="41">
        <v>68.41</v>
      </c>
      <c r="AA30" s="41">
        <v>68.77</v>
      </c>
      <c r="AB30" s="104">
        <v>947500</v>
      </c>
      <c r="AC30" s="9">
        <v>68.77</v>
      </c>
      <c r="AD30" s="2">
        <f t="shared" si="0"/>
        <v>0.67000000000000171</v>
      </c>
      <c r="AE30" s="138">
        <f t="shared" si="1"/>
        <v>-5.0636574074075513E-3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42741</v>
      </c>
      <c r="X31" s="41">
        <v>69.400000000000006</v>
      </c>
      <c r="Y31" s="41">
        <v>69.94</v>
      </c>
      <c r="Z31" s="41">
        <v>69.06</v>
      </c>
      <c r="AA31" s="41">
        <v>69.12</v>
      </c>
      <c r="AB31" s="104">
        <v>960800</v>
      </c>
      <c r="AC31" s="9">
        <v>69.12</v>
      </c>
      <c r="AD31" s="2">
        <f t="shared" si="0"/>
        <v>0.87999999999999545</v>
      </c>
      <c r="AE31" s="138">
        <f t="shared" si="1"/>
        <v>-4.7516198704103951E-3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42740</v>
      </c>
      <c r="X32" s="41">
        <v>68.959999999999994</v>
      </c>
      <c r="Y32" s="41">
        <v>69.989999999999995</v>
      </c>
      <c r="Z32" s="41">
        <v>68.53</v>
      </c>
      <c r="AA32" s="41">
        <v>69.45</v>
      </c>
      <c r="AB32" s="104">
        <v>924200</v>
      </c>
      <c r="AC32" s="9">
        <v>69.45</v>
      </c>
      <c r="AD32" s="2">
        <f t="shared" si="0"/>
        <v>1.4599999999999937</v>
      </c>
      <c r="AE32" s="138">
        <f t="shared" si="1"/>
        <v>7.6900754497968293E-3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42739</v>
      </c>
      <c r="X33" s="41">
        <v>68.47</v>
      </c>
      <c r="Y33" s="41">
        <v>69.06</v>
      </c>
      <c r="Z33" s="41">
        <v>68.13</v>
      </c>
      <c r="AA33" s="41">
        <v>68.92</v>
      </c>
      <c r="AB33" s="104">
        <v>1193700</v>
      </c>
      <c r="AC33" s="9">
        <v>68.92</v>
      </c>
      <c r="AD33" s="2">
        <f t="shared" si="0"/>
        <v>0.93000000000000682</v>
      </c>
      <c r="AE33" s="138">
        <f t="shared" si="1"/>
        <v>2.3311061618411344E-2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42738</v>
      </c>
      <c r="X34" s="41">
        <v>67.709999999999994</v>
      </c>
      <c r="Y34" s="41">
        <v>68.430000000000007</v>
      </c>
      <c r="Z34" s="41">
        <v>67.08</v>
      </c>
      <c r="AA34" s="41">
        <v>67.349999999999994</v>
      </c>
      <c r="AB34" s="104">
        <v>764400</v>
      </c>
      <c r="AC34" s="9">
        <v>67.349999999999994</v>
      </c>
      <c r="AD34" s="2">
        <f t="shared" si="0"/>
        <v>1.3500000000000085</v>
      </c>
      <c r="AE34" s="138">
        <f t="shared" si="1"/>
        <v>-7.4183976261144036E-4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42734</v>
      </c>
      <c r="X35" s="41">
        <v>68.150000000000006</v>
      </c>
      <c r="Y35" s="41">
        <v>68.37</v>
      </c>
      <c r="Z35" s="41">
        <v>67.180000000000007</v>
      </c>
      <c r="AA35" s="41">
        <v>67.400000000000006</v>
      </c>
      <c r="AB35" s="104">
        <v>526400</v>
      </c>
      <c r="AC35" s="9">
        <v>67.400000000000006</v>
      </c>
      <c r="AD35" s="2">
        <f t="shared" si="0"/>
        <v>1.1899999999999977</v>
      </c>
      <c r="AE35" s="138">
        <f t="shared" si="1"/>
        <v>-8.6777467274598008E-3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212</v>
      </c>
      <c r="M36" s="2">
        <f>K54+M54-F54</f>
        <v>121.94999999999982</v>
      </c>
      <c r="W36" s="123">
        <v>42733</v>
      </c>
      <c r="X36" s="41">
        <v>68.02</v>
      </c>
      <c r="Y36" s="41">
        <v>68.17</v>
      </c>
      <c r="Z36" s="41">
        <v>67.739999999999995</v>
      </c>
      <c r="AA36" s="41">
        <v>67.989999999999995</v>
      </c>
      <c r="AB36" s="104">
        <v>496100</v>
      </c>
      <c r="AC36" s="9">
        <v>67.989999999999995</v>
      </c>
      <c r="AD36" s="2">
        <f t="shared" si="0"/>
        <v>0.43000000000000682</v>
      </c>
      <c r="AE36" s="138">
        <f t="shared" si="1"/>
        <v>5.0258684405024567E-3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42732</v>
      </c>
      <c r="X37" s="41">
        <v>67.47</v>
      </c>
      <c r="Y37" s="41">
        <v>68.459999999999994</v>
      </c>
      <c r="Z37" s="41">
        <v>67.33</v>
      </c>
      <c r="AA37" s="41">
        <v>67.650000000000006</v>
      </c>
      <c r="AB37" s="104">
        <v>734600</v>
      </c>
      <c r="AC37" s="9">
        <v>67.650000000000006</v>
      </c>
      <c r="AD37" s="2">
        <f t="shared" si="0"/>
        <v>1.1299999999999955</v>
      </c>
      <c r="AE37" s="138">
        <f t="shared" si="1"/>
        <v>-1.6233766233766378E-3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42731</v>
      </c>
      <c r="X38" s="41">
        <v>67.790000000000006</v>
      </c>
      <c r="Y38" s="41">
        <v>67.930000000000007</v>
      </c>
      <c r="Z38" s="41">
        <v>67.599999999999994</v>
      </c>
      <c r="AA38" s="41">
        <v>67.760000000000005</v>
      </c>
      <c r="AB38" s="104">
        <v>260600</v>
      </c>
      <c r="AC38" s="9">
        <v>67.760000000000005</v>
      </c>
      <c r="AD38" s="2">
        <f t="shared" si="0"/>
        <v>0.33000000000001251</v>
      </c>
      <c r="AE38" s="138">
        <f t="shared" si="1"/>
        <v>2.2186067149829736E-3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42727</v>
      </c>
      <c r="X39" s="41">
        <v>67.739999999999995</v>
      </c>
      <c r="Y39" s="41">
        <v>67.86</v>
      </c>
      <c r="Z39" s="41">
        <v>67.400000000000006</v>
      </c>
      <c r="AA39" s="41">
        <v>67.61</v>
      </c>
      <c r="AB39" s="104">
        <v>412200</v>
      </c>
      <c r="AC39" s="9">
        <v>67.61</v>
      </c>
      <c r="AD39" s="2">
        <f t="shared" si="0"/>
        <v>0.45999999999999375</v>
      </c>
      <c r="AE39" s="138">
        <f t="shared" si="1"/>
        <v>-2.5081144880495509E-3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42726</v>
      </c>
      <c r="X40" s="41">
        <v>67.78</v>
      </c>
      <c r="Y40" s="41">
        <v>68.010000000000005</v>
      </c>
      <c r="Z40" s="41">
        <v>67.459999999999994</v>
      </c>
      <c r="AA40" s="41">
        <v>67.78</v>
      </c>
      <c r="AB40" s="104">
        <v>460300</v>
      </c>
      <c r="AC40" s="9">
        <v>67.78</v>
      </c>
      <c r="AD40" s="2">
        <f t="shared" si="0"/>
        <v>0.55000000000001137</v>
      </c>
      <c r="AE40" s="138">
        <f t="shared" si="1"/>
        <v>-3.2352941176470029E-3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42725</v>
      </c>
      <c r="X41" s="41">
        <v>67.94</v>
      </c>
      <c r="Y41" s="41">
        <v>68.44</v>
      </c>
      <c r="Z41" s="41">
        <v>67.69</v>
      </c>
      <c r="AA41" s="41">
        <v>68</v>
      </c>
      <c r="AB41" s="104">
        <v>614300</v>
      </c>
      <c r="AC41" s="9">
        <v>68</v>
      </c>
      <c r="AD41" s="2">
        <f t="shared" si="0"/>
        <v>0.75</v>
      </c>
      <c r="AE41" s="138">
        <f t="shared" si="1"/>
        <v>1.4727540500736325E-3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42724</v>
      </c>
      <c r="X42" s="41">
        <v>67.319999999999993</v>
      </c>
      <c r="Y42" s="41">
        <v>68.319999999999993</v>
      </c>
      <c r="Z42" s="41">
        <v>67.3</v>
      </c>
      <c r="AA42" s="41">
        <v>67.900000000000006</v>
      </c>
      <c r="AB42" s="104">
        <v>1344400</v>
      </c>
      <c r="AC42" s="9">
        <v>67.900000000000006</v>
      </c>
      <c r="AD42" s="2">
        <f t="shared" si="0"/>
        <v>1.019999999999996</v>
      </c>
      <c r="AE42" s="138">
        <f t="shared" si="1"/>
        <v>1.1922503725782629E-2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78.826000000000008</v>
      </c>
      <c r="T43" s="139" t="s">
        <v>98</v>
      </c>
      <c r="U43" s="140">
        <v>71.56</v>
      </c>
      <c r="W43" s="123">
        <v>42723</v>
      </c>
      <c r="X43" s="41">
        <v>66.92</v>
      </c>
      <c r="Y43" s="41">
        <v>67.290000000000006</v>
      </c>
      <c r="Z43" s="41">
        <v>66.78</v>
      </c>
      <c r="AA43" s="41">
        <v>67.099999999999994</v>
      </c>
      <c r="AB43" s="104">
        <v>481800</v>
      </c>
      <c r="AC43" s="9">
        <v>67.099999999999994</v>
      </c>
      <c r="AD43" s="2">
        <f t="shared" si="0"/>
        <v>0.51000000000000512</v>
      </c>
      <c r="AE43" s="138">
        <f t="shared" si="1"/>
        <v>2.9815146094214207E-4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78.109400000000008</v>
      </c>
      <c r="T44" s="108" t="s">
        <v>99</v>
      </c>
      <c r="U44" s="106">
        <v>71.3</v>
      </c>
      <c r="W44" s="123">
        <v>42720</v>
      </c>
      <c r="X44" s="41">
        <v>67.13</v>
      </c>
      <c r="Y44" s="41">
        <v>67.569999999999993</v>
      </c>
      <c r="Z44" s="41">
        <v>66.77</v>
      </c>
      <c r="AA44" s="41">
        <v>67.08</v>
      </c>
      <c r="AB44" s="104">
        <v>744600</v>
      </c>
      <c r="AC44" s="9">
        <v>67.08</v>
      </c>
      <c r="AD44" s="2">
        <f t="shared" si="0"/>
        <v>0.79999999999999716</v>
      </c>
      <c r="AE44" s="138">
        <f t="shared" si="1"/>
        <v>-5.9594755661507293E-4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77.392800000000008</v>
      </c>
      <c r="Q45" s="2"/>
      <c r="T45" s="108" t="s">
        <v>100</v>
      </c>
      <c r="U45" s="106" t="s">
        <v>129</v>
      </c>
      <c r="W45" s="123">
        <v>42719</v>
      </c>
      <c r="X45" s="41">
        <v>66.64</v>
      </c>
      <c r="Y45" s="41">
        <v>67.709999999999994</v>
      </c>
      <c r="Z45" s="41">
        <v>66.58</v>
      </c>
      <c r="AA45" s="41">
        <v>67.12</v>
      </c>
      <c r="AB45" s="104">
        <v>978200</v>
      </c>
      <c r="AC45" s="9">
        <v>67.12</v>
      </c>
      <c r="AD45" s="2">
        <f t="shared" si="0"/>
        <v>1.1299999999999955</v>
      </c>
      <c r="AE45" s="138">
        <f t="shared" si="1"/>
        <v>2.5392083644510954E-3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76.676199999999994</v>
      </c>
      <c r="Q46" s="2"/>
      <c r="T46" s="108" t="s">
        <v>101</v>
      </c>
      <c r="U46" s="106" t="s">
        <v>129</v>
      </c>
      <c r="W46" s="123">
        <v>42718</v>
      </c>
      <c r="X46" s="41">
        <v>68.44</v>
      </c>
      <c r="Y46" s="41">
        <v>68.75</v>
      </c>
      <c r="Z46" s="41">
        <v>66.849999999999994</v>
      </c>
      <c r="AA46" s="41">
        <v>66.95</v>
      </c>
      <c r="AB46" s="104">
        <v>988900</v>
      </c>
      <c r="AC46" s="9">
        <v>66.95</v>
      </c>
      <c r="AD46" s="2">
        <f t="shared" si="0"/>
        <v>1.9000000000000057</v>
      </c>
      <c r="AE46" s="138">
        <f t="shared" si="1"/>
        <v>-2.1627940961566616E-2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75.959599999999995</v>
      </c>
      <c r="Q47" s="2"/>
      <c r="T47" s="108" t="s">
        <v>102</v>
      </c>
      <c r="U47" s="106">
        <v>70.95</v>
      </c>
      <c r="W47" s="123">
        <v>42717</v>
      </c>
      <c r="X47" s="41">
        <v>68.42</v>
      </c>
      <c r="Y47" s="41">
        <v>69.319999999999993</v>
      </c>
      <c r="Z47" s="41">
        <v>68.260000000000005</v>
      </c>
      <c r="AA47" s="41">
        <v>68.430000000000007</v>
      </c>
      <c r="AB47" s="104">
        <v>1328200</v>
      </c>
      <c r="AC47" s="9">
        <v>68.430000000000007</v>
      </c>
      <c r="AD47" s="2">
        <f t="shared" si="0"/>
        <v>1.0599999999999881</v>
      </c>
      <c r="AE47" s="138">
        <f t="shared" si="1"/>
        <v>3.961267605633978E-3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75.242999999999995</v>
      </c>
      <c r="Q48" s="2"/>
      <c r="T48" s="108" t="s">
        <v>103</v>
      </c>
      <c r="U48" s="106">
        <v>1.18781</v>
      </c>
      <c r="W48" s="123">
        <v>42716</v>
      </c>
      <c r="X48" s="41">
        <v>67.400000000000006</v>
      </c>
      <c r="Y48" s="41">
        <v>68.510000000000005</v>
      </c>
      <c r="Z48" s="41">
        <v>66.89</v>
      </c>
      <c r="AA48" s="41">
        <v>68.16</v>
      </c>
      <c r="AB48" s="104">
        <v>4194800</v>
      </c>
      <c r="AC48" s="9">
        <v>68.16</v>
      </c>
      <c r="AD48" s="2">
        <f t="shared" si="0"/>
        <v>1.6200000000000045</v>
      </c>
      <c r="AE48" s="138">
        <f t="shared" si="1"/>
        <v>-1.9562715765247374E-2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74.526399999999995</v>
      </c>
      <c r="Q49" s="2"/>
      <c r="T49" s="108" t="s">
        <v>104</v>
      </c>
      <c r="U49" s="106" t="s">
        <v>129</v>
      </c>
      <c r="W49" s="123">
        <v>42713</v>
      </c>
      <c r="X49" s="41">
        <v>69.58</v>
      </c>
      <c r="Y49" s="41">
        <v>70</v>
      </c>
      <c r="Z49" s="41">
        <v>69.25</v>
      </c>
      <c r="AA49" s="41">
        <v>69.52</v>
      </c>
      <c r="AB49" s="104">
        <v>1701000</v>
      </c>
      <c r="AC49" s="9">
        <v>69.52</v>
      </c>
      <c r="AD49" s="2">
        <f t="shared" si="0"/>
        <v>0.75</v>
      </c>
      <c r="AE49" s="138">
        <f t="shared" si="1"/>
        <v>-4.7244094488189115E-3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73.809799999999996</v>
      </c>
      <c r="Q50" s="2"/>
      <c r="T50" s="108"/>
      <c r="U50" s="106"/>
      <c r="W50" s="123">
        <v>42712</v>
      </c>
      <c r="X50" s="41">
        <v>69.19</v>
      </c>
      <c r="Y50" s="41">
        <v>69.92</v>
      </c>
      <c r="Z50" s="41">
        <v>68.56</v>
      </c>
      <c r="AA50" s="41">
        <v>69.849999999999994</v>
      </c>
      <c r="AB50" s="104">
        <v>984400</v>
      </c>
      <c r="AC50" s="9">
        <v>69.849999999999994</v>
      </c>
      <c r="AD50" s="2">
        <f t="shared" si="0"/>
        <v>1.3599999999999994</v>
      </c>
      <c r="AE50" s="138">
        <f t="shared" si="1"/>
        <v>9.9768652400231694E-3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73.093199999999996</v>
      </c>
      <c r="Q51" s="2"/>
      <c r="T51" s="108" t="s">
        <v>105</v>
      </c>
      <c r="U51" s="106" t="s">
        <v>638</v>
      </c>
      <c r="W51" s="123">
        <v>42711</v>
      </c>
      <c r="X51" s="41">
        <v>67.459999999999994</v>
      </c>
      <c r="Y51" s="41">
        <v>69.22</v>
      </c>
      <c r="Z51" s="41">
        <v>67.33</v>
      </c>
      <c r="AA51" s="41">
        <v>69.16</v>
      </c>
      <c r="AB51" s="104">
        <v>1006100</v>
      </c>
      <c r="AC51" s="9">
        <v>69.16</v>
      </c>
      <c r="AD51" s="2">
        <f t="shared" si="0"/>
        <v>1.8900000000000006</v>
      </c>
      <c r="AE51" s="138" t="e">
        <f>AC51/AC52-1</f>
        <v>#DIV/0!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72.376599999999996</v>
      </c>
      <c r="Q52" s="2"/>
      <c r="T52" s="108" t="s">
        <v>106</v>
      </c>
      <c r="U52" s="106" t="s">
        <v>639</v>
      </c>
      <c r="W52" s="123">
        <v>42711</v>
      </c>
      <c r="X52" s="41" t="s">
        <v>337</v>
      </c>
      <c r="Y52" s="41"/>
      <c r="Z52" s="41"/>
      <c r="AA52" s="41"/>
      <c r="AB52" s="104"/>
      <c r="AC52" s="9"/>
      <c r="AD52" s="2">
        <f t="shared" si="0"/>
        <v>0</v>
      </c>
      <c r="AE52" s="138">
        <f t="shared" si="1"/>
        <v>-1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71.66</v>
      </c>
      <c r="Q53" s="2"/>
      <c r="T53" s="108" t="s">
        <v>107</v>
      </c>
      <c r="U53" s="107">
        <v>559758</v>
      </c>
      <c r="W53" s="123">
        <v>42710</v>
      </c>
      <c r="X53" s="41">
        <v>67.5</v>
      </c>
      <c r="Y53" s="41">
        <v>67.849999999999994</v>
      </c>
      <c r="Z53" s="41">
        <v>67.22</v>
      </c>
      <c r="AA53" s="41">
        <v>67.7</v>
      </c>
      <c r="AB53" s="104">
        <v>814800</v>
      </c>
      <c r="AC53" s="9">
        <v>67.42</v>
      </c>
      <c r="AD53" s="2">
        <f t="shared" si="0"/>
        <v>0.62999999999999545</v>
      </c>
      <c r="AE53" s="138">
        <f t="shared" si="1"/>
        <v>-1.0371906949177001E-3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70.943399999999997</v>
      </c>
      <c r="Q54" s="2"/>
      <c r="T54" s="108" t="s">
        <v>110</v>
      </c>
      <c r="U54" s="107">
        <v>1026520</v>
      </c>
      <c r="W54" s="123">
        <v>42709</v>
      </c>
      <c r="X54" s="41">
        <v>67.650000000000006</v>
      </c>
      <c r="Y54" s="41">
        <v>68.209999999999994</v>
      </c>
      <c r="Z54" s="41">
        <v>67.48</v>
      </c>
      <c r="AA54" s="41">
        <v>67.77</v>
      </c>
      <c r="AB54" s="104">
        <v>778100</v>
      </c>
      <c r="AC54" s="9">
        <v>67.489999999999995</v>
      </c>
      <c r="AD54" s="2">
        <f t="shared" si="0"/>
        <v>0.72999999999998977</v>
      </c>
      <c r="AE54" s="138">
        <f t="shared" si="1"/>
        <v>4.6144685918425576E-3</v>
      </c>
    </row>
    <row r="55" spans="1:42" x14ac:dyDescent="0.25">
      <c r="O55" s="83">
        <v>0.98</v>
      </c>
      <c r="P55" s="83">
        <f t="shared" si="2"/>
        <v>70.226799999999997</v>
      </c>
      <c r="T55" s="108" t="s">
        <v>108</v>
      </c>
      <c r="U55" s="106" t="s">
        <v>640</v>
      </c>
      <c r="W55" s="123">
        <v>42706</v>
      </c>
      <c r="X55" s="41">
        <v>67.78</v>
      </c>
      <c r="Y55" s="41">
        <v>68.06</v>
      </c>
      <c r="Z55" s="41">
        <v>67.239999999999995</v>
      </c>
      <c r="AA55" s="41">
        <v>67.459999999999994</v>
      </c>
      <c r="AB55" s="104">
        <v>697000</v>
      </c>
      <c r="AC55" s="9">
        <v>67.180000000000007</v>
      </c>
      <c r="AD55" s="2">
        <f t="shared" si="0"/>
        <v>0.82000000000000739</v>
      </c>
      <c r="AE55" s="138">
        <f t="shared" si="1"/>
        <v>-4.2982066103451899E-3</v>
      </c>
    </row>
    <row r="56" spans="1:42" x14ac:dyDescent="0.25">
      <c r="O56" s="83">
        <v>0.97</v>
      </c>
      <c r="P56" s="83">
        <f t="shared" si="2"/>
        <v>69.510199999999998</v>
      </c>
      <c r="T56" s="108" t="s">
        <v>111</v>
      </c>
      <c r="U56" s="106">
        <v>20.079999999999998</v>
      </c>
      <c r="W56" s="123">
        <v>42705</v>
      </c>
      <c r="X56" s="41">
        <v>66.819999999999993</v>
      </c>
      <c r="Y56" s="41">
        <v>67.87</v>
      </c>
      <c r="Z56" s="41">
        <v>66.819999999999993</v>
      </c>
      <c r="AA56" s="41">
        <v>67.75</v>
      </c>
      <c r="AB56" s="104">
        <v>861700</v>
      </c>
      <c r="AC56" s="9">
        <v>67.47</v>
      </c>
      <c r="AD56" s="2">
        <f t="shared" si="0"/>
        <v>1.0500000000000114</v>
      </c>
      <c r="AE56" s="138">
        <f t="shared" si="1"/>
        <v>1.3824192336589158E-2</v>
      </c>
    </row>
    <row r="57" spans="1:42" x14ac:dyDescent="0.25">
      <c r="O57" s="83">
        <v>0.96</v>
      </c>
      <c r="P57" s="83">
        <f t="shared" si="2"/>
        <v>68.793599999999998</v>
      </c>
      <c r="T57" s="108" t="s">
        <v>112</v>
      </c>
      <c r="U57" s="106">
        <v>3.57</v>
      </c>
      <c r="W57" s="123">
        <v>42704</v>
      </c>
      <c r="X57" s="41">
        <v>67.11</v>
      </c>
      <c r="Y57" s="41">
        <v>67.599999999999994</v>
      </c>
      <c r="Z57" s="41">
        <v>66.790000000000006</v>
      </c>
      <c r="AA57" s="41">
        <v>66.83</v>
      </c>
      <c r="AB57" s="104">
        <v>1552700</v>
      </c>
      <c r="AC57" s="9">
        <v>66.55</v>
      </c>
      <c r="AD57" s="2">
        <f t="shared" si="0"/>
        <v>0.80999999999998806</v>
      </c>
      <c r="AE57" s="138">
        <f t="shared" si="1"/>
        <v>6.0141332130503322E-4</v>
      </c>
      <c r="AL57" s="234"/>
      <c r="AO57" s="234"/>
    </row>
    <row r="58" spans="1:42" x14ac:dyDescent="0.25">
      <c r="O58" s="83">
        <v>0.95</v>
      </c>
      <c r="P58" s="83">
        <f t="shared" si="2"/>
        <v>68.076999999999998</v>
      </c>
      <c r="T58" s="108" t="s">
        <v>109</v>
      </c>
      <c r="U58" s="106" t="s">
        <v>357</v>
      </c>
      <c r="W58" s="123">
        <v>42703</v>
      </c>
      <c r="X58" s="41">
        <v>66.45</v>
      </c>
      <c r="Y58" s="41">
        <v>67.17</v>
      </c>
      <c r="Z58" s="41">
        <v>66.22</v>
      </c>
      <c r="AA58" s="41">
        <v>66.790000000000006</v>
      </c>
      <c r="AB58" s="104">
        <v>737900</v>
      </c>
      <c r="AC58" s="9">
        <v>66.510000000000005</v>
      </c>
      <c r="AD58" s="2">
        <f t="shared" si="0"/>
        <v>0.95000000000000284</v>
      </c>
      <c r="AE58" s="138">
        <f t="shared" si="1"/>
        <v>2.4114544084401501E-3</v>
      </c>
    </row>
    <row r="59" spans="1:42" x14ac:dyDescent="0.25">
      <c r="O59" s="83">
        <v>0.94</v>
      </c>
      <c r="P59" s="83">
        <f t="shared" si="2"/>
        <v>67.360399999999998</v>
      </c>
      <c r="W59" s="123">
        <v>42702</v>
      </c>
      <c r="X59" s="41">
        <v>66.75</v>
      </c>
      <c r="Y59" s="41">
        <v>66.91</v>
      </c>
      <c r="Z59" s="41">
        <v>66.42</v>
      </c>
      <c r="AA59" s="41">
        <v>66.63</v>
      </c>
      <c r="AB59" s="104">
        <v>867200</v>
      </c>
      <c r="AC59" s="9">
        <v>66.349999999999994</v>
      </c>
      <c r="AD59" s="2">
        <f t="shared" si="0"/>
        <v>0.48999999999999488</v>
      </c>
      <c r="AE59" s="138">
        <f t="shared" si="1"/>
        <v>-1.3546056592415034E-3</v>
      </c>
      <c r="AL59" s="234"/>
    </row>
    <row r="60" spans="1:42" x14ac:dyDescent="0.25">
      <c r="O60" s="83">
        <v>0.93</v>
      </c>
      <c r="P60" s="83">
        <f t="shared" si="2"/>
        <v>66.643799999999999</v>
      </c>
      <c r="W60" s="123">
        <v>42699</v>
      </c>
      <c r="X60" s="41">
        <v>66.16</v>
      </c>
      <c r="Y60" s="41">
        <v>66.900000000000006</v>
      </c>
      <c r="Z60" s="41">
        <v>65.959999999999994</v>
      </c>
      <c r="AA60" s="41">
        <v>66.72</v>
      </c>
      <c r="AB60" s="104">
        <v>299800</v>
      </c>
      <c r="AC60" s="9">
        <v>66.44</v>
      </c>
      <c r="AD60" s="2">
        <f t="shared" si="0"/>
        <v>0.94000000000001194</v>
      </c>
      <c r="AE60" s="138">
        <f t="shared" si="1"/>
        <v>1.0187015356545537E-2</v>
      </c>
    </row>
    <row r="61" spans="1:42" x14ac:dyDescent="0.25">
      <c r="O61" s="83">
        <v>0.92</v>
      </c>
      <c r="P61" s="83">
        <f t="shared" si="2"/>
        <v>65.927199999999999</v>
      </c>
      <c r="W61" s="123">
        <v>42697</v>
      </c>
      <c r="X61" s="41">
        <v>65.73</v>
      </c>
      <c r="Y61" s="41">
        <v>66.180000000000007</v>
      </c>
      <c r="Z61" s="41">
        <v>65.7</v>
      </c>
      <c r="AA61" s="41">
        <v>66.05</v>
      </c>
      <c r="AB61" s="104">
        <v>491900</v>
      </c>
      <c r="AC61" s="9">
        <v>65.77</v>
      </c>
      <c r="AD61" s="2">
        <f t="shared" si="0"/>
        <v>0.48000000000000398</v>
      </c>
      <c r="AE61" s="138">
        <f t="shared" si="1"/>
        <v>-7.5964752354906739E-4</v>
      </c>
      <c r="AL61" s="234"/>
      <c r="AO61" s="234"/>
    </row>
    <row r="62" spans="1:42" x14ac:dyDescent="0.25">
      <c r="O62" s="83">
        <v>0.91</v>
      </c>
      <c r="P62" s="83">
        <f t="shared" si="2"/>
        <v>65.210599999999999</v>
      </c>
      <c r="W62" s="123">
        <v>42696</v>
      </c>
      <c r="X62" s="41">
        <v>66.209999999999994</v>
      </c>
      <c r="Y62" s="41">
        <v>66.34</v>
      </c>
      <c r="Z62" s="41">
        <v>65.900000000000006</v>
      </c>
      <c r="AA62" s="41">
        <v>66.099999999999994</v>
      </c>
      <c r="AB62" s="104">
        <v>958200</v>
      </c>
      <c r="AC62" s="9">
        <v>65.819999999999993</v>
      </c>
      <c r="AD62" s="2">
        <f t="shared" si="0"/>
        <v>0.43999999999999773</v>
      </c>
      <c r="AE62" s="138">
        <f t="shared" si="1"/>
        <v>1.8264840182646847E-3</v>
      </c>
    </row>
    <row r="63" spans="1:42" x14ac:dyDescent="0.25">
      <c r="O63" s="83">
        <v>0.9</v>
      </c>
      <c r="P63" s="83">
        <f t="shared" si="2"/>
        <v>64.494</v>
      </c>
      <c r="W63" s="123">
        <v>42695</v>
      </c>
      <c r="X63" s="41">
        <v>64.67</v>
      </c>
      <c r="Y63" s="41">
        <v>66.08</v>
      </c>
      <c r="Z63" s="41">
        <v>64.67</v>
      </c>
      <c r="AA63" s="41">
        <v>65.97</v>
      </c>
      <c r="AB63" s="104">
        <v>1405000</v>
      </c>
      <c r="AC63" s="9">
        <v>65.7</v>
      </c>
      <c r="AD63" s="2">
        <f t="shared" si="0"/>
        <v>1.4099999999999966</v>
      </c>
      <c r="AE63" s="138">
        <f t="shared" si="1"/>
        <v>2.4641297567061793E-2</v>
      </c>
      <c r="AL63" s="234"/>
      <c r="AO63" s="234"/>
      <c r="AP63" s="234"/>
    </row>
    <row r="64" spans="1:42" x14ac:dyDescent="0.25">
      <c r="W64" s="123">
        <v>42692</v>
      </c>
      <c r="X64" s="41">
        <v>63.93</v>
      </c>
      <c r="Y64" s="41">
        <v>64.47</v>
      </c>
      <c r="Z64" s="41">
        <v>63.71</v>
      </c>
      <c r="AA64" s="41">
        <v>64.39</v>
      </c>
      <c r="AB64" s="104">
        <v>676400</v>
      </c>
      <c r="AC64" s="9">
        <v>64.12</v>
      </c>
      <c r="AD64" s="2">
        <f t="shared" si="0"/>
        <v>0.75999999999999801</v>
      </c>
      <c r="AE64" s="138">
        <f t="shared" si="1"/>
        <v>3.2858707557503752E-3</v>
      </c>
    </row>
    <row r="65" spans="23:41" x14ac:dyDescent="0.25">
      <c r="W65" s="123">
        <v>42691</v>
      </c>
      <c r="X65" s="41">
        <v>63.58</v>
      </c>
      <c r="Y65" s="41">
        <v>64.47</v>
      </c>
      <c r="Z65" s="41">
        <v>63.41</v>
      </c>
      <c r="AA65" s="41">
        <v>64.180000000000007</v>
      </c>
      <c r="AB65" s="104">
        <v>1019700</v>
      </c>
      <c r="AC65" s="9">
        <v>63.91</v>
      </c>
      <c r="AD65" s="2">
        <f t="shared" si="0"/>
        <v>1.0600000000000023</v>
      </c>
      <c r="AE65" s="138">
        <f t="shared" si="1"/>
        <v>1.075438873952228E-2</v>
      </c>
      <c r="AL65" s="234"/>
      <c r="AO65" s="234"/>
    </row>
    <row r="66" spans="23:41" x14ac:dyDescent="0.25">
      <c r="W66" s="123">
        <v>42690</v>
      </c>
      <c r="X66" s="41">
        <v>63.88</v>
      </c>
      <c r="Y66" s="41">
        <v>64</v>
      </c>
      <c r="Z66" s="41">
        <v>63.19</v>
      </c>
      <c r="AA66" s="41">
        <v>63.49</v>
      </c>
      <c r="AB66" s="104">
        <v>936100</v>
      </c>
      <c r="AC66" s="9">
        <v>63.23</v>
      </c>
      <c r="AD66" s="2">
        <f t="shared" si="0"/>
        <v>0.81000000000000227</v>
      </c>
      <c r="AE66" s="138">
        <f t="shared" si="1"/>
        <v>-1.2956603184514637E-2</v>
      </c>
    </row>
    <row r="67" spans="23:41" x14ac:dyDescent="0.25">
      <c r="W67" s="123">
        <v>42689</v>
      </c>
      <c r="X67" s="41">
        <v>63.98</v>
      </c>
      <c r="Y67" s="41">
        <v>64.45</v>
      </c>
      <c r="Z67" s="41">
        <v>63.49</v>
      </c>
      <c r="AA67" s="41">
        <v>64.33</v>
      </c>
      <c r="AB67" s="104">
        <v>894600</v>
      </c>
      <c r="AC67" s="9">
        <v>64.06</v>
      </c>
      <c r="AD67" s="2">
        <f>Y67-Z67</f>
        <v>0.96000000000000085</v>
      </c>
      <c r="AE67" s="138">
        <f>AC67/AC68-1</f>
        <v>9.1367359798362191E-3</v>
      </c>
      <c r="AL67" s="234"/>
    </row>
    <row r="68" spans="23:41" x14ac:dyDescent="0.25">
      <c r="W68" s="123">
        <v>42688</v>
      </c>
      <c r="X68" s="41">
        <v>63.58</v>
      </c>
      <c r="Y68" s="41">
        <v>63.89</v>
      </c>
      <c r="Z68" s="41">
        <v>62.97</v>
      </c>
      <c r="AA68" s="41">
        <v>63.75</v>
      </c>
      <c r="AB68" s="104">
        <v>1770600</v>
      </c>
      <c r="AC68" s="9">
        <v>63.48</v>
      </c>
      <c r="AD68" s="2">
        <f>Y68-Z68</f>
        <v>0.92000000000000171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3" priority="39">
      <formula>Q12&gt;0</formula>
    </cfRule>
    <cfRule type="expression" dxfId="4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1" priority="33">
      <formula>F25&gt;0</formula>
    </cfRule>
    <cfRule type="expression" dxfId="450" priority="34">
      <formula>F25&lt;0</formula>
    </cfRule>
  </conditionalFormatting>
  <conditionalFormatting sqref="F30">
    <cfRule type="expression" dxfId="449" priority="31">
      <formula>F30&gt;0</formula>
    </cfRule>
    <cfRule type="expression" dxfId="448" priority="32">
      <formula>F30&lt;0</formula>
    </cfRule>
  </conditionalFormatting>
  <conditionalFormatting sqref="F31">
    <cfRule type="expression" dxfId="447" priority="29">
      <formula>F31&gt;0</formula>
    </cfRule>
    <cfRule type="expression" dxfId="446" priority="30">
      <formula>F31&lt;0</formula>
    </cfRule>
  </conditionalFormatting>
  <conditionalFormatting sqref="F32:F34">
    <cfRule type="expression" dxfId="445" priority="27">
      <formula>F32&gt;0</formula>
    </cfRule>
    <cfRule type="expression" dxfId="444" priority="28">
      <formula>F32&lt;0</formula>
    </cfRule>
  </conditionalFormatting>
  <conditionalFormatting sqref="H25:H29">
    <cfRule type="expression" dxfId="443" priority="25">
      <formula>H25&gt;0</formula>
    </cfRule>
    <cfRule type="expression" dxfId="442" priority="26">
      <formula>H25&lt;0</formula>
    </cfRule>
  </conditionalFormatting>
  <conditionalFormatting sqref="H30">
    <cfRule type="expression" dxfId="441" priority="23">
      <formula>H30&gt;0</formula>
    </cfRule>
    <cfRule type="expression" dxfId="440" priority="24">
      <formula>H30&lt;0</formula>
    </cfRule>
  </conditionalFormatting>
  <conditionalFormatting sqref="H31">
    <cfRule type="expression" dxfId="439" priority="21">
      <formula>H31&gt;0</formula>
    </cfRule>
    <cfRule type="expression" dxfId="438" priority="22">
      <formula>H31&lt;0</formula>
    </cfRule>
  </conditionalFormatting>
  <conditionalFormatting sqref="H32:H34">
    <cfRule type="expression" dxfId="437" priority="19">
      <formula>H32&gt;0</formula>
    </cfRule>
    <cfRule type="expression" dxfId="436" priority="20">
      <formula>H32&lt;0</formula>
    </cfRule>
  </conditionalFormatting>
  <conditionalFormatting sqref="F35">
    <cfRule type="expression" dxfId="435" priority="17">
      <formula>F35&gt;0</formula>
    </cfRule>
    <cfRule type="expression" dxfId="434" priority="18">
      <formula>F35&lt;0</formula>
    </cfRule>
  </conditionalFormatting>
  <conditionalFormatting sqref="H35">
    <cfRule type="expression" dxfId="433" priority="15">
      <formula>H35&gt;0</formula>
    </cfRule>
    <cfRule type="expression" dxfId="432" priority="16">
      <formula>H35&lt;0</formula>
    </cfRule>
  </conditionalFormatting>
  <conditionalFormatting sqref="F36">
    <cfRule type="expression" dxfId="431" priority="13">
      <formula>F36&gt;0</formula>
    </cfRule>
    <cfRule type="expression" dxfId="430" priority="14">
      <formula>F36&lt;0</formula>
    </cfRule>
  </conditionalFormatting>
  <conditionalFormatting sqref="H36">
    <cfRule type="expression" dxfId="429" priority="11">
      <formula>H36&gt;0</formula>
    </cfRule>
    <cfRule type="expression" dxfId="428" priority="12">
      <formula>H36&lt;0</formula>
    </cfRule>
  </conditionalFormatting>
  <conditionalFormatting sqref="H23:H24">
    <cfRule type="expression" dxfId="427" priority="5">
      <formula>H23&gt;0</formula>
    </cfRule>
    <cfRule type="expression" dxfId="426" priority="6">
      <formula>H23&lt;0</formula>
    </cfRule>
  </conditionalFormatting>
  <conditionalFormatting sqref="F23:F24">
    <cfRule type="expression" dxfId="425" priority="7">
      <formula>F23&gt;0</formula>
    </cfRule>
    <cfRule type="expression" dxfId="424" priority="8">
      <formula>F23&lt;0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244</v>
      </c>
      <c r="W2" s="94">
        <v>42783</v>
      </c>
      <c r="X2" s="10">
        <v>57.58</v>
      </c>
      <c r="Y2" s="10">
        <v>58.1</v>
      </c>
      <c r="Z2" s="10">
        <v>57.45</v>
      </c>
      <c r="AA2" s="10">
        <v>58.09</v>
      </c>
      <c r="AB2" s="95">
        <v>15765900</v>
      </c>
      <c r="AC2" s="10">
        <v>58.09</v>
      </c>
      <c r="AD2" s="2">
        <f>Y2-Z2</f>
        <v>0.64999999999999858</v>
      </c>
      <c r="AE2" s="138">
        <f>AC2/AC3-1</f>
        <v>-5.1617343427379225E-4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>C3*D3+E3</f>
        <v>2183.1999999999998</v>
      </c>
      <c r="G3" s="629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53.921874999999986</v>
      </c>
      <c r="T3" s="121"/>
      <c r="W3" s="94">
        <v>42782</v>
      </c>
      <c r="X3" s="10">
        <v>58.36</v>
      </c>
      <c r="Y3" s="10">
        <v>58.36</v>
      </c>
      <c r="Z3" s="10">
        <v>57.51</v>
      </c>
      <c r="AA3" s="10">
        <v>58.12</v>
      </c>
      <c r="AB3" s="95">
        <v>14626300</v>
      </c>
      <c r="AC3" s="10">
        <v>58.12</v>
      </c>
      <c r="AD3" s="2">
        <f>Y3-Z3</f>
        <v>0.85000000000000142</v>
      </c>
      <c r="AE3" s="138">
        <f>AC3/AC4-1</f>
        <v>-7.3441502988897955E-3</v>
      </c>
      <c r="AN3" s="234"/>
    </row>
    <row r="4" spans="1:40" x14ac:dyDescent="0.25">
      <c r="B4" s="456">
        <v>42740</v>
      </c>
      <c r="C4" s="4">
        <v>40</v>
      </c>
      <c r="D4" s="3">
        <v>54.9</v>
      </c>
      <c r="E4" s="3">
        <v>0</v>
      </c>
      <c r="F4" s="3">
        <f>C4*D4+E4</f>
        <v>2196</v>
      </c>
      <c r="G4" s="456">
        <v>42781</v>
      </c>
      <c r="H4" s="82">
        <v>40</v>
      </c>
      <c r="I4" s="44">
        <v>58.48</v>
      </c>
      <c r="J4" s="44">
        <v>0.05</v>
      </c>
      <c r="K4" s="44">
        <f>H4*I4-J4</f>
        <v>2339.1499999999996</v>
      </c>
      <c r="L4" s="74"/>
      <c r="M4" s="4"/>
      <c r="O4" s="11" t="s">
        <v>66</v>
      </c>
      <c r="Q4" s="55">
        <v>58.09</v>
      </c>
      <c r="R4" s="502">
        <v>-5.0000000000000001E-4</v>
      </c>
      <c r="T4" s="121"/>
      <c r="W4" s="94">
        <v>42781</v>
      </c>
      <c r="X4" s="10">
        <v>58.1</v>
      </c>
      <c r="Y4" s="10">
        <v>59.01</v>
      </c>
      <c r="Z4" s="10">
        <v>57.89</v>
      </c>
      <c r="AA4" s="10">
        <v>58.55</v>
      </c>
      <c r="AB4" s="95">
        <v>25281300</v>
      </c>
      <c r="AC4" s="10">
        <v>58.55</v>
      </c>
      <c r="AD4" s="2">
        <f t="shared" ref="AD4:AD67" si="0">Y4-Z4</f>
        <v>1.1199999999999974</v>
      </c>
      <c r="AE4" s="138">
        <f t="shared" ref="AE4:AE66" si="1">AC4/AC5-1</f>
        <v>9.830976198689223E-3</v>
      </c>
      <c r="AK4" s="234"/>
      <c r="AN4" s="234"/>
    </row>
    <row r="5" spans="1:40" x14ac:dyDescent="0.25">
      <c r="B5" s="500">
        <v>42767</v>
      </c>
      <c r="C5" s="7">
        <v>40</v>
      </c>
      <c r="D5" s="44">
        <v>56.68</v>
      </c>
      <c r="E5" s="44">
        <v>0</v>
      </c>
      <c r="F5" s="44">
        <f>C5*D5+E5</f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4647.2000000000007</v>
      </c>
      <c r="W5" s="94">
        <v>42780</v>
      </c>
      <c r="X5" s="10">
        <v>57.13</v>
      </c>
      <c r="Y5" s="10">
        <v>58</v>
      </c>
      <c r="Z5" s="10">
        <v>56.99</v>
      </c>
      <c r="AA5" s="10">
        <v>57.98</v>
      </c>
      <c r="AB5" s="95">
        <v>16268200</v>
      </c>
      <c r="AC5" s="10">
        <v>57.98</v>
      </c>
      <c r="AD5" s="2">
        <f t="shared" si="0"/>
        <v>1.009999999999998</v>
      </c>
      <c r="AE5" s="138">
        <f t="shared" si="1"/>
        <v>1.5767344078486234E-2</v>
      </c>
      <c r="AK5" s="234"/>
      <c r="AN5" s="234"/>
    </row>
    <row r="6" spans="1:40" x14ac:dyDescent="0.25">
      <c r="B6" s="500">
        <v>42782</v>
      </c>
      <c r="C6" s="4">
        <v>40</v>
      </c>
      <c r="D6" s="3">
        <v>57.85</v>
      </c>
      <c r="E6" s="3">
        <v>0</v>
      </c>
      <c r="F6" s="3">
        <f>C6*D6+E6</f>
        <v>2314</v>
      </c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4313.7499999999991</v>
      </c>
      <c r="W6" s="94">
        <v>42779</v>
      </c>
      <c r="X6" s="10">
        <v>57.07</v>
      </c>
      <c r="Y6" s="10">
        <v>57.51</v>
      </c>
      <c r="Z6" s="10">
        <v>56.89</v>
      </c>
      <c r="AA6" s="10">
        <v>57.08</v>
      </c>
      <c r="AB6" s="95">
        <v>15325300</v>
      </c>
      <c r="AC6" s="10">
        <v>57.08</v>
      </c>
      <c r="AD6" s="2">
        <f t="shared" si="0"/>
        <v>0.61999999999999744</v>
      </c>
      <c r="AE6" s="138">
        <f t="shared" si="1"/>
        <v>3.8691523039042774E-3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1161.7300000000077</v>
      </c>
      <c r="R7" s="30">
        <v>42800</v>
      </c>
      <c r="T7" s="85"/>
      <c r="W7" s="94">
        <v>42776</v>
      </c>
      <c r="X7" s="10">
        <v>57.02</v>
      </c>
      <c r="Y7" s="10">
        <v>57.04</v>
      </c>
      <c r="Z7" s="10">
        <v>56.66</v>
      </c>
      <c r="AA7" s="10">
        <v>56.86</v>
      </c>
      <c r="AB7" s="95">
        <v>12268100</v>
      </c>
      <c r="AC7" s="10">
        <v>56.86</v>
      </c>
      <c r="AD7" s="2">
        <f t="shared" si="0"/>
        <v>0.38000000000000256</v>
      </c>
      <c r="AE7" s="138">
        <f t="shared" si="1"/>
        <v>2.2915564956813572E-3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183</v>
      </c>
      <c r="Q8" s="2">
        <f>K18+M18-F18+Q2*Q4</f>
        <v>333.45000000000164</v>
      </c>
      <c r="W8" s="94">
        <v>42775</v>
      </c>
      <c r="X8" s="10">
        <v>55.63</v>
      </c>
      <c r="Y8" s="10">
        <v>56.77</v>
      </c>
      <c r="Z8" s="10">
        <v>55.63</v>
      </c>
      <c r="AA8" s="10">
        <v>56.73</v>
      </c>
      <c r="AB8" s="95">
        <v>15907800</v>
      </c>
      <c r="AC8" s="10">
        <v>56.73</v>
      </c>
      <c r="AD8" s="2">
        <f t="shared" si="0"/>
        <v>1.1400000000000006</v>
      </c>
      <c r="AE8" s="138">
        <f t="shared" si="1"/>
        <v>1.9773503505302825E-2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213</v>
      </c>
      <c r="P9"/>
      <c r="Q9" s="138">
        <f>IF(Q2=0, 0, Q8/Q6)</f>
        <v>7.7299333526514455E-2</v>
      </c>
      <c r="W9" s="94">
        <v>42774</v>
      </c>
      <c r="X9" s="10">
        <v>56.21</v>
      </c>
      <c r="Y9" s="10">
        <v>56.21</v>
      </c>
      <c r="Z9" s="10">
        <v>55.17</v>
      </c>
      <c r="AA9" s="10">
        <v>55.63</v>
      </c>
      <c r="AB9" s="95">
        <v>18592200</v>
      </c>
      <c r="AC9" s="10">
        <v>55.63</v>
      </c>
      <c r="AD9" s="2">
        <f t="shared" si="0"/>
        <v>1.0399999999999991</v>
      </c>
      <c r="AE9" s="138">
        <f t="shared" si="1"/>
        <v>-1.2602058927937532E-2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212</v>
      </c>
      <c r="Q10" s="2">
        <f>M106</f>
        <v>828.28000000000611</v>
      </c>
      <c r="W10" s="94">
        <v>42773</v>
      </c>
      <c r="X10" s="10">
        <v>56.86</v>
      </c>
      <c r="Y10" s="10">
        <v>57.19</v>
      </c>
      <c r="Z10" s="10">
        <v>56.27</v>
      </c>
      <c r="AA10" s="10">
        <v>56.34</v>
      </c>
      <c r="AB10" s="95">
        <v>14937400</v>
      </c>
      <c r="AC10" s="10">
        <v>56.34</v>
      </c>
      <c r="AD10" s="2">
        <f t="shared" si="0"/>
        <v>0.9199999999999946</v>
      </c>
      <c r="AE10" s="138">
        <f t="shared" si="1"/>
        <v>-3.7135278514587311E-3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2.6200000000000001E-2</v>
      </c>
      <c r="W11" s="94">
        <v>42772</v>
      </c>
      <c r="X11" s="10">
        <v>57.08</v>
      </c>
      <c r="Y11" s="10">
        <v>57.41</v>
      </c>
      <c r="Z11" s="10">
        <v>56.49</v>
      </c>
      <c r="AA11" s="10">
        <v>56.55</v>
      </c>
      <c r="AB11" s="95">
        <v>13940200</v>
      </c>
      <c r="AC11" s="10">
        <v>56.55</v>
      </c>
      <c r="AD11" s="2">
        <f t="shared" si="0"/>
        <v>0.9199999999999946</v>
      </c>
      <c r="AE11" s="138">
        <f t="shared" si="1"/>
        <v>-1.2572027239392436E-2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42769</v>
      </c>
      <c r="X12" s="10">
        <v>56.88</v>
      </c>
      <c r="Y12" s="10">
        <v>57.29</v>
      </c>
      <c r="Z12" s="10">
        <v>56.43</v>
      </c>
      <c r="AA12" s="10">
        <v>57.27</v>
      </c>
      <c r="AB12" s="95">
        <v>19879800</v>
      </c>
      <c r="AC12" s="10">
        <v>57.27</v>
      </c>
      <c r="AD12" s="2">
        <f t="shared" si="0"/>
        <v>0.85999999999999943</v>
      </c>
      <c r="AE12" s="138">
        <f t="shared" si="1"/>
        <v>2.7264573991031549E-2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42768</v>
      </c>
      <c r="X13" s="10">
        <v>55.57</v>
      </c>
      <c r="Y13" s="10">
        <v>55.96</v>
      </c>
      <c r="Z13" s="10">
        <v>55.4</v>
      </c>
      <c r="AA13" s="10">
        <v>55.75</v>
      </c>
      <c r="AB13" s="95">
        <v>13044400</v>
      </c>
      <c r="AC13" s="10">
        <v>55.75</v>
      </c>
      <c r="AD13" s="2">
        <f t="shared" si="0"/>
        <v>0.56000000000000227</v>
      </c>
      <c r="AE13" s="138">
        <f t="shared" si="1"/>
        <v>-2.8617420854945008E-3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42767</v>
      </c>
      <c r="X14" s="10">
        <v>56.54</v>
      </c>
      <c r="Y14" s="10">
        <v>57.07</v>
      </c>
      <c r="Z14" s="10">
        <v>55.77</v>
      </c>
      <c r="AA14" s="10">
        <v>55.91</v>
      </c>
      <c r="AB14" s="95">
        <v>21157700</v>
      </c>
      <c r="AC14" s="10">
        <v>55.91</v>
      </c>
      <c r="AD14" s="2">
        <f t="shared" si="0"/>
        <v>1.2999999999999972</v>
      </c>
      <c r="AE14" s="138" t="e">
        <f t="shared" si="1"/>
        <v>#DIV/0!</v>
      </c>
    </row>
    <row r="15" spans="1:40" x14ac:dyDescent="0.25">
      <c r="H15" s="72"/>
      <c r="W15" s="94">
        <v>42767</v>
      </c>
      <c r="X15" s="10" t="s">
        <v>187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  <c r="AK15" s="234"/>
      <c r="AN15" s="234"/>
    </row>
    <row r="16" spans="1:40" x14ac:dyDescent="0.25">
      <c r="H16" s="72"/>
      <c r="W16" s="94">
        <v>42766</v>
      </c>
      <c r="X16" s="10">
        <v>55.98</v>
      </c>
      <c r="Y16" s="10">
        <v>56.38</v>
      </c>
      <c r="Z16" s="10">
        <v>55.8</v>
      </c>
      <c r="AA16" s="10">
        <v>56.33</v>
      </c>
      <c r="AB16" s="95">
        <v>22409100</v>
      </c>
      <c r="AC16" s="10">
        <v>55.95</v>
      </c>
      <c r="AD16" s="2">
        <f t="shared" si="0"/>
        <v>0.5800000000000054</v>
      </c>
      <c r="AE16" s="138">
        <f t="shared" si="1"/>
        <v>4.4883303411131781E-3</v>
      </c>
    </row>
    <row r="17" spans="1:40" x14ac:dyDescent="0.25">
      <c r="H17" s="72"/>
      <c r="W17" s="94">
        <v>42765</v>
      </c>
      <c r="X17" s="10">
        <v>56.12</v>
      </c>
      <c r="Y17" s="10">
        <v>56.32</v>
      </c>
      <c r="Z17" s="10">
        <v>55.75</v>
      </c>
      <c r="AA17" s="10">
        <v>56.08</v>
      </c>
      <c r="AB17" s="95">
        <v>15961400</v>
      </c>
      <c r="AC17" s="10">
        <v>55.7</v>
      </c>
      <c r="AD17" s="2">
        <f t="shared" si="0"/>
        <v>0.57000000000000028</v>
      </c>
      <c r="AE17" s="138">
        <f t="shared" si="1"/>
        <v>-9.0731186621597626E-3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11131.599999999999</v>
      </c>
      <c r="G18" s="14"/>
      <c r="H18" s="73">
        <f>SUM(H2:H17)</f>
        <v>120</v>
      </c>
      <c r="I18" s="18"/>
      <c r="J18" s="18"/>
      <c r="K18" s="18">
        <f>SUM(K2:K17)</f>
        <v>6817.8499999999995</v>
      </c>
      <c r="L18" s="18"/>
      <c r="M18" s="18">
        <f>SUM(M2:M17)</f>
        <v>0</v>
      </c>
      <c r="W18" s="94">
        <v>42762</v>
      </c>
      <c r="X18" s="10">
        <v>57.03</v>
      </c>
      <c r="Y18" s="10">
        <v>57.11</v>
      </c>
      <c r="Z18" s="10">
        <v>56.41</v>
      </c>
      <c r="AA18" s="10">
        <v>56.59</v>
      </c>
      <c r="AB18" s="95">
        <v>17186200</v>
      </c>
      <c r="AC18" s="10">
        <v>56.21</v>
      </c>
      <c r="AD18" s="2">
        <f t="shared" si="0"/>
        <v>0.70000000000000284</v>
      </c>
      <c r="AE18" s="138">
        <f t="shared" si="1"/>
        <v>-1.021306568057756E-2</v>
      </c>
    </row>
    <row r="19" spans="1:40" ht="15.75" thickBot="1" x14ac:dyDescent="0.3">
      <c r="A19" s="355" t="s">
        <v>197</v>
      </c>
      <c r="B19" s="356"/>
      <c r="C19" s="357">
        <f>SumByColor($A$19,C2:C17)</f>
        <v>160</v>
      </c>
      <c r="D19" s="357"/>
      <c r="E19" s="357"/>
      <c r="F19" s="358">
        <f>SumByColor($A$19,F2:F17)</f>
        <v>6621</v>
      </c>
      <c r="G19" s="357"/>
      <c r="H19" s="357">
        <f>SumByColor($A$19,H2:H17)</f>
        <v>120</v>
      </c>
      <c r="I19" s="357"/>
      <c r="J19" s="357"/>
      <c r="K19" s="358">
        <f>SumByColor($A$19,K2:K17)</f>
        <v>6818</v>
      </c>
      <c r="L19" s="357"/>
      <c r="M19" s="358">
        <f>SumByColor($A$19,M2:M17)</f>
        <v>0</v>
      </c>
      <c r="W19" s="94">
        <v>42761</v>
      </c>
      <c r="X19" s="10">
        <v>56.61</v>
      </c>
      <c r="Y19" s="10">
        <v>57.33</v>
      </c>
      <c r="Z19" s="10">
        <v>56.59</v>
      </c>
      <c r="AA19" s="10">
        <v>57.18</v>
      </c>
      <c r="AB19" s="95">
        <v>23769800</v>
      </c>
      <c r="AC19" s="10">
        <v>56.79</v>
      </c>
      <c r="AD19" s="2">
        <f t="shared" si="0"/>
        <v>0.73999999999999488</v>
      </c>
      <c r="AE19" s="138">
        <f t="shared" si="1"/>
        <v>9.7795163584637468E-3</v>
      </c>
      <c r="AK19" s="234"/>
      <c r="AN19" s="234"/>
    </row>
    <row r="20" spans="1:40" x14ac:dyDescent="0.25">
      <c r="W20" s="94">
        <v>42760</v>
      </c>
      <c r="X20" s="10">
        <v>55.38</v>
      </c>
      <c r="Y20" s="10">
        <v>56.83</v>
      </c>
      <c r="Z20" s="10">
        <v>55.28</v>
      </c>
      <c r="AA20" s="10">
        <v>56.62</v>
      </c>
      <c r="AB20" s="95">
        <v>32252100</v>
      </c>
      <c r="AC20" s="10">
        <v>56.24</v>
      </c>
      <c r="AD20" s="2">
        <f t="shared" si="0"/>
        <v>1.5499999999999972</v>
      </c>
      <c r="AE20" s="138">
        <f t="shared" si="1"/>
        <v>3.5155531014172681E-2</v>
      </c>
    </row>
    <row r="21" spans="1:40" x14ac:dyDescent="0.25">
      <c r="W21" s="94">
        <v>42759</v>
      </c>
      <c r="X21" s="10">
        <v>54.36</v>
      </c>
      <c r="Y21" s="10">
        <v>55.07</v>
      </c>
      <c r="Z21" s="10">
        <v>54.13</v>
      </c>
      <c r="AA21" s="10">
        <v>54.7</v>
      </c>
      <c r="AB21" s="95">
        <v>18523300</v>
      </c>
      <c r="AC21" s="10">
        <v>54.33</v>
      </c>
      <c r="AD21" s="2">
        <f t="shared" si="0"/>
        <v>0.93999999999999773</v>
      </c>
      <c r="AE21" s="138">
        <f t="shared" si="1"/>
        <v>8.3518930957682258E-3</v>
      </c>
      <c r="AK21" s="234"/>
      <c r="AN21" s="234"/>
    </row>
    <row r="22" spans="1:40" x14ac:dyDescent="0.25">
      <c r="W22" s="94">
        <v>42758</v>
      </c>
      <c r="X22" s="10">
        <v>54.71</v>
      </c>
      <c r="Y22" s="10">
        <v>55</v>
      </c>
      <c r="Z22" s="10">
        <v>54.15</v>
      </c>
      <c r="AA22" s="10">
        <v>54.25</v>
      </c>
      <c r="AB22" s="95">
        <v>17227400</v>
      </c>
      <c r="AC22" s="10">
        <v>53.88</v>
      </c>
      <c r="AD22" s="2">
        <f t="shared" si="0"/>
        <v>0.85000000000000142</v>
      </c>
      <c r="AE22" s="138">
        <f t="shared" si="1"/>
        <v>-1.4990859232175469E-2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42755</v>
      </c>
      <c r="X23" s="10">
        <v>54.75</v>
      </c>
      <c r="Y23" s="10">
        <v>55.11</v>
      </c>
      <c r="Z23" s="10">
        <v>54.62</v>
      </c>
      <c r="AA23" s="10">
        <v>55.07</v>
      </c>
      <c r="AB23" s="95">
        <v>24160800</v>
      </c>
      <c r="AC23" s="10">
        <v>54.7</v>
      </c>
      <c r="AD23" s="2">
        <f t="shared" si="0"/>
        <v>0.49000000000000199</v>
      </c>
      <c r="AE23" s="138">
        <f t="shared" si="1"/>
        <v>9.0389227079874512E-3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:F33" si="2">C24*(E24-D24)</f>
        <v>16.800000000000068</v>
      </c>
      <c r="G24" s="40">
        <f t="shared" ref="G24:G33" si="3">D24*C24</f>
        <v>2171.1999999999998</v>
      </c>
      <c r="H24" s="231">
        <f t="shared" ref="H24:H33" si="4">(E24-D24)/D24</f>
        <v>7.7376565954311296E-3</v>
      </c>
      <c r="I24" s="40"/>
      <c r="W24" s="94">
        <v>42754</v>
      </c>
      <c r="X24" s="10">
        <v>54.24</v>
      </c>
      <c r="Y24" s="10">
        <v>54.77</v>
      </c>
      <c r="Z24" s="10">
        <v>53.86</v>
      </c>
      <c r="AA24" s="10">
        <v>54.58</v>
      </c>
      <c r="AB24" s="95">
        <v>20906900</v>
      </c>
      <c r="AC24" s="10">
        <v>54.21</v>
      </c>
      <c r="AD24" s="2">
        <f t="shared" si="0"/>
        <v>0.91000000000000369</v>
      </c>
      <c r="AE24" s="138">
        <f t="shared" si="1"/>
        <v>5.7513914656772691E-3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si="2"/>
        <v>11.999999999999886</v>
      </c>
      <c r="G25" s="40">
        <f t="shared" si="3"/>
        <v>4354.3999999999996</v>
      </c>
      <c r="H25" s="231">
        <f t="shared" si="4"/>
        <v>2.7558331802314639E-3</v>
      </c>
      <c r="I25" s="40"/>
      <c r="W25" s="94">
        <v>42753</v>
      </c>
      <c r="X25" s="10">
        <v>53.78</v>
      </c>
      <c r="Y25" s="10">
        <v>54.29</v>
      </c>
      <c r="Z25" s="10">
        <v>53.34</v>
      </c>
      <c r="AA25" s="10">
        <v>54.27</v>
      </c>
      <c r="AB25" s="95">
        <v>21186700</v>
      </c>
      <c r="AC25" s="10">
        <v>53.9</v>
      </c>
      <c r="AD25" s="2">
        <f t="shared" si="0"/>
        <v>0.94999999999999574</v>
      </c>
      <c r="AE25" s="138">
        <f t="shared" si="1"/>
        <v>8.9853987270684943E-3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si="2"/>
        <v>71.195999999999913</v>
      </c>
      <c r="G26" s="40">
        <f t="shared" si="3"/>
        <v>6550.4040000000005</v>
      </c>
      <c r="H26" s="231">
        <f t="shared" si="4"/>
        <v>1.0868947930539843E-2</v>
      </c>
      <c r="I26" s="40"/>
      <c r="W26" s="94">
        <v>42752</v>
      </c>
      <c r="X26" s="10">
        <v>54.8</v>
      </c>
      <c r="Y26" s="10">
        <v>54.96</v>
      </c>
      <c r="Z26" s="10">
        <v>53.58</v>
      </c>
      <c r="AA26" s="10">
        <v>53.78</v>
      </c>
      <c r="AB26" s="95">
        <v>26974400</v>
      </c>
      <c r="AC26" s="10">
        <v>53.42</v>
      </c>
      <c r="AD26" s="2">
        <f t="shared" si="0"/>
        <v>1.3800000000000026</v>
      </c>
      <c r="AE26" s="138">
        <f t="shared" si="1"/>
        <v>-2.7666545322169611E-2</v>
      </c>
    </row>
    <row r="27" spans="1:40" x14ac:dyDescent="0.25">
      <c r="A27" t="s">
        <v>390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si="2"/>
        <v>-0.80400000000025784</v>
      </c>
      <c r="G27" s="40">
        <f t="shared" si="3"/>
        <v>6550.4040000000005</v>
      </c>
      <c r="H27" s="231">
        <f t="shared" si="4"/>
        <v>-1.2274052104271094E-4</v>
      </c>
      <c r="I27" s="40"/>
      <c r="W27" s="94">
        <v>42748</v>
      </c>
      <c r="X27" s="10">
        <v>55.11</v>
      </c>
      <c r="Y27" s="10">
        <v>56.2</v>
      </c>
      <c r="Z27" s="10">
        <v>54.65</v>
      </c>
      <c r="AA27" s="10">
        <v>55.31</v>
      </c>
      <c r="AB27" s="95">
        <v>37231600</v>
      </c>
      <c r="AC27" s="10">
        <v>54.94</v>
      </c>
      <c r="AD27" s="2">
        <f t="shared" si="0"/>
        <v>1.5500000000000043</v>
      </c>
      <c r="AE27" s="138">
        <f t="shared" si="1"/>
        <v>1.4963975614261882E-2</v>
      </c>
    </row>
    <row r="28" spans="1:40" x14ac:dyDescent="0.25">
      <c r="A28" t="s">
        <v>408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2"/>
        <v>28.752000000000066</v>
      </c>
      <c r="G28" s="40">
        <f t="shared" si="3"/>
        <v>4353.6480000000001</v>
      </c>
      <c r="H28" s="231">
        <f t="shared" si="4"/>
        <v>6.6041168234087979E-3</v>
      </c>
      <c r="I28" s="40"/>
      <c r="W28" s="94">
        <v>42747</v>
      </c>
      <c r="X28" s="10">
        <v>54.65</v>
      </c>
      <c r="Y28" s="10">
        <v>54.78</v>
      </c>
      <c r="Z28" s="10">
        <v>53.9</v>
      </c>
      <c r="AA28" s="10">
        <v>54.5</v>
      </c>
      <c r="AB28" s="95">
        <v>20566600</v>
      </c>
      <c r="AC28" s="10">
        <v>54.13</v>
      </c>
      <c r="AD28" s="2">
        <f t="shared" si="0"/>
        <v>0.88000000000000256</v>
      </c>
      <c r="AE28" s="138">
        <f t="shared" si="1"/>
        <v>-5.5116663604629634E-3</v>
      </c>
    </row>
    <row r="29" spans="1:40" x14ac:dyDescent="0.25">
      <c r="A29" t="s">
        <v>408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si="2"/>
        <v>175.95199999999977</v>
      </c>
      <c r="G29" s="40">
        <f t="shared" si="3"/>
        <v>4353.6480000000001</v>
      </c>
      <c r="H29" s="231">
        <f t="shared" si="4"/>
        <v>4.0414842908751414E-2</v>
      </c>
      <c r="I29" s="40"/>
      <c r="W29" s="94">
        <v>42746</v>
      </c>
      <c r="X29" s="10">
        <v>54.6</v>
      </c>
      <c r="Y29" s="10">
        <v>54.8</v>
      </c>
      <c r="Z29" s="10">
        <v>53.72</v>
      </c>
      <c r="AA29" s="10">
        <v>54.8</v>
      </c>
      <c r="AB29" s="95">
        <v>21100600</v>
      </c>
      <c r="AC29" s="10">
        <v>54.43</v>
      </c>
      <c r="AD29" s="2">
        <f t="shared" si="0"/>
        <v>1.0799999999999983</v>
      </c>
      <c r="AE29" s="138">
        <f t="shared" si="1"/>
        <v>3.3179723502303471E-3</v>
      </c>
    </row>
    <row r="30" spans="1:40" x14ac:dyDescent="0.25">
      <c r="A30" t="s">
        <v>449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2"/>
        <v>133.89599999999973</v>
      </c>
      <c r="G30" s="40">
        <f t="shared" si="3"/>
        <v>4338.9040000000005</v>
      </c>
      <c r="H30" s="231">
        <f t="shared" si="4"/>
        <v>3.085940596980245E-2</v>
      </c>
      <c r="I30" s="40"/>
      <c r="W30" s="94">
        <v>42745</v>
      </c>
      <c r="X30" s="10">
        <v>54.35</v>
      </c>
      <c r="Y30" s="10">
        <v>55.18</v>
      </c>
      <c r="Z30" s="10">
        <v>54.26</v>
      </c>
      <c r="AA30" s="10">
        <v>54.62</v>
      </c>
      <c r="AB30" s="95">
        <v>17978200</v>
      </c>
      <c r="AC30" s="10">
        <v>54.25</v>
      </c>
      <c r="AD30" s="2">
        <f t="shared" si="0"/>
        <v>0.92000000000000171</v>
      </c>
      <c r="AE30" s="138">
        <f t="shared" si="1"/>
        <v>7.054018934471884E-3</v>
      </c>
    </row>
    <row r="31" spans="1:40" x14ac:dyDescent="0.25">
      <c r="A31" t="s">
        <v>472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si="2"/>
        <v>242.69600000000025</v>
      </c>
      <c r="G31" s="40">
        <f t="shared" si="3"/>
        <v>4338.9040000000005</v>
      </c>
      <c r="H31" s="231">
        <f t="shared" si="4"/>
        <v>5.5934862813281937E-2</v>
      </c>
      <c r="I31" s="40"/>
      <c r="W31" s="94">
        <v>42744</v>
      </c>
      <c r="X31" s="10">
        <v>54.68</v>
      </c>
      <c r="Y31" s="10">
        <v>54.81</v>
      </c>
      <c r="Z31" s="10">
        <v>54.18</v>
      </c>
      <c r="AA31" s="10">
        <v>54.24</v>
      </c>
      <c r="AB31" s="95">
        <v>21665600</v>
      </c>
      <c r="AC31" s="10">
        <v>53.87</v>
      </c>
      <c r="AD31" s="2">
        <f t="shared" si="0"/>
        <v>0.63000000000000256</v>
      </c>
      <c r="AE31" s="138">
        <f t="shared" si="1"/>
        <v>-1.4633254069873813E-2</v>
      </c>
    </row>
    <row r="32" spans="1:40" x14ac:dyDescent="0.25">
      <c r="A32" t="s">
        <v>518</v>
      </c>
      <c r="B32" s="193">
        <v>42781</v>
      </c>
      <c r="C32" s="10">
        <v>40</v>
      </c>
      <c r="D32" s="200">
        <v>49.9938</v>
      </c>
      <c r="E32" s="40">
        <v>58.48</v>
      </c>
      <c r="F32" s="40">
        <f t="shared" si="2"/>
        <v>339.44799999999987</v>
      </c>
      <c r="G32" s="40">
        <f t="shared" si="3"/>
        <v>1999.752</v>
      </c>
      <c r="H32" s="231">
        <f t="shared" si="4"/>
        <v>0.1697450483859998</v>
      </c>
      <c r="I32" s="40"/>
      <c r="W32" s="94">
        <v>42741</v>
      </c>
      <c r="X32" s="10">
        <v>55.26</v>
      </c>
      <c r="Y32" s="10">
        <v>55.57</v>
      </c>
      <c r="Z32" s="10">
        <v>54.7</v>
      </c>
      <c r="AA32" s="10">
        <v>55.04</v>
      </c>
      <c r="AB32" s="95">
        <v>18715900</v>
      </c>
      <c r="AC32" s="10">
        <v>54.67</v>
      </c>
      <c r="AD32" s="2">
        <f t="shared" si="0"/>
        <v>0.86999999999999744</v>
      </c>
      <c r="AE32" s="138">
        <f t="shared" si="1"/>
        <v>-2.5542784163473664E-3</v>
      </c>
    </row>
    <row r="33" spans="1:31" x14ac:dyDescent="0.25">
      <c r="A33" t="s">
        <v>408</v>
      </c>
      <c r="B33" s="193">
        <v>42782</v>
      </c>
      <c r="C33" s="10">
        <v>80</v>
      </c>
      <c r="D33" s="200">
        <v>53.921900000000001</v>
      </c>
      <c r="E33" s="40">
        <v>58.12</v>
      </c>
      <c r="F33" s="40">
        <f t="shared" si="2"/>
        <v>335.84799999999973</v>
      </c>
      <c r="G33" s="40">
        <f t="shared" si="3"/>
        <v>4313.7520000000004</v>
      </c>
      <c r="H33" s="231">
        <f t="shared" si="4"/>
        <v>7.7855194271715139E-2</v>
      </c>
      <c r="I33" s="40"/>
      <c r="W33" s="94">
        <v>42740</v>
      </c>
      <c r="X33" s="10">
        <v>55.49</v>
      </c>
      <c r="Y33" s="10">
        <v>55.82</v>
      </c>
      <c r="Z33" s="10">
        <v>54.48</v>
      </c>
      <c r="AA33" s="10">
        <v>55.18</v>
      </c>
      <c r="AB33" s="95">
        <v>18831600</v>
      </c>
      <c r="AC33" s="10">
        <v>54.81</v>
      </c>
      <c r="AD33" s="2">
        <f t="shared" si="0"/>
        <v>1.3400000000000034</v>
      </c>
      <c r="AE33" s="138">
        <f t="shared" si="1"/>
        <v>-1.5448176755882836E-2</v>
      </c>
    </row>
    <row r="34" spans="1:31" x14ac:dyDescent="0.25">
      <c r="B34" s="193"/>
      <c r="C34" s="10"/>
      <c r="D34" s="200"/>
      <c r="E34" s="40"/>
      <c r="F34" s="40"/>
      <c r="G34" s="40"/>
      <c r="H34" s="231"/>
      <c r="I34" s="40"/>
      <c r="W34" s="94">
        <v>42739</v>
      </c>
      <c r="X34" s="10">
        <v>56.16</v>
      </c>
      <c r="Y34" s="10">
        <v>56.31</v>
      </c>
      <c r="Z34" s="10">
        <v>55.61</v>
      </c>
      <c r="AA34" s="10">
        <v>56.05</v>
      </c>
      <c r="AB34" s="95">
        <v>15036100</v>
      </c>
      <c r="AC34" s="10">
        <v>55.67</v>
      </c>
      <c r="AD34" s="2">
        <f t="shared" si="0"/>
        <v>0.70000000000000284</v>
      </c>
      <c r="AE34" s="138">
        <f t="shared" si="1"/>
        <v>8.9895720963695247E-4</v>
      </c>
    </row>
    <row r="35" spans="1:31" x14ac:dyDescent="0.25">
      <c r="B35" s="193"/>
      <c r="C35" s="10"/>
      <c r="D35" s="200"/>
      <c r="E35" s="40"/>
      <c r="F35" s="40"/>
      <c r="G35" s="40"/>
      <c r="H35" s="231"/>
      <c r="I35" s="40"/>
      <c r="W35" s="94">
        <v>42738</v>
      </c>
      <c r="X35" s="10">
        <v>55.67</v>
      </c>
      <c r="Y35" s="10">
        <v>56.35</v>
      </c>
      <c r="Z35" s="10">
        <v>55.46</v>
      </c>
      <c r="AA35" s="10">
        <v>56</v>
      </c>
      <c r="AB35" s="95">
        <v>22063800</v>
      </c>
      <c r="AC35" s="10">
        <v>55.62</v>
      </c>
      <c r="AD35" s="2">
        <f t="shared" si="0"/>
        <v>0.89000000000000057</v>
      </c>
      <c r="AE35" s="138">
        <f t="shared" si="1"/>
        <v>1.6075995615637551E-2</v>
      </c>
    </row>
    <row r="36" spans="1:31" x14ac:dyDescent="0.25">
      <c r="B36" s="193"/>
      <c r="C36" s="10"/>
      <c r="D36" s="200"/>
      <c r="E36" s="40"/>
      <c r="F36" s="40"/>
      <c r="G36" s="40"/>
      <c r="H36" s="231"/>
      <c r="I36" s="40"/>
      <c r="W36" s="94">
        <v>42734</v>
      </c>
      <c r="X36" s="10">
        <v>54.89</v>
      </c>
      <c r="Y36" s="10">
        <v>55.36</v>
      </c>
      <c r="Z36" s="10">
        <v>54.79</v>
      </c>
      <c r="AA36" s="10">
        <v>55.11</v>
      </c>
      <c r="AB36" s="95">
        <v>15095500</v>
      </c>
      <c r="AC36" s="10">
        <v>54.74</v>
      </c>
      <c r="AD36" s="2">
        <f t="shared" si="0"/>
        <v>0.57000000000000028</v>
      </c>
      <c r="AE36" s="138">
        <f t="shared" si="1"/>
        <v>4.9568569854967492E-3</v>
      </c>
    </row>
    <row r="37" spans="1:31" x14ac:dyDescent="0.25">
      <c r="B37" s="193"/>
      <c r="C37" s="10"/>
      <c r="D37" s="200"/>
      <c r="E37" s="40"/>
      <c r="F37" s="40"/>
      <c r="G37" s="40"/>
      <c r="H37" s="231"/>
      <c r="I37" s="40"/>
      <c r="W37" s="94">
        <v>42733</v>
      </c>
      <c r="X37" s="10">
        <v>55.19</v>
      </c>
      <c r="Y37" s="10">
        <v>55.46</v>
      </c>
      <c r="Z37" s="10">
        <v>54.48</v>
      </c>
      <c r="AA37" s="10">
        <v>54.84</v>
      </c>
      <c r="AB37" s="95">
        <v>15933500</v>
      </c>
      <c r="AC37" s="10">
        <v>54.47</v>
      </c>
      <c r="AD37" s="2">
        <f t="shared" si="0"/>
        <v>0.98000000000000398</v>
      </c>
      <c r="AE37" s="138">
        <f t="shared" si="1"/>
        <v>-8.7352138307552618E-3</v>
      </c>
    </row>
    <row r="38" spans="1:31" x14ac:dyDescent="0.25">
      <c r="W38" s="94">
        <v>42732</v>
      </c>
      <c r="X38" s="10">
        <v>55.98</v>
      </c>
      <c r="Y38" s="10">
        <v>56.08</v>
      </c>
      <c r="Z38" s="10">
        <v>55.27</v>
      </c>
      <c r="AA38" s="10">
        <v>55.32</v>
      </c>
      <c r="AB38" s="95">
        <v>10609100</v>
      </c>
      <c r="AC38" s="10">
        <v>54.95</v>
      </c>
      <c r="AD38" s="2">
        <f t="shared" si="0"/>
        <v>0.80999999999999517</v>
      </c>
      <c r="AE38" s="138">
        <f t="shared" si="1"/>
        <v>-1.1157099154219807E-2</v>
      </c>
    </row>
    <row r="39" spans="1:31" ht="20.25" thickBot="1" x14ac:dyDescent="0.35">
      <c r="O39" s="11"/>
      <c r="P39" s="644" t="s">
        <v>78</v>
      </c>
      <c r="Q39" s="644"/>
      <c r="R39" s="34"/>
      <c r="W39" s="94">
        <v>42731</v>
      </c>
      <c r="X39" s="10">
        <v>55.9</v>
      </c>
      <c r="Y39" s="10">
        <v>56.1</v>
      </c>
      <c r="Z39" s="10">
        <v>55.84</v>
      </c>
      <c r="AA39" s="10">
        <v>55.95</v>
      </c>
      <c r="AB39" s="95">
        <v>8893900</v>
      </c>
      <c r="AC39" s="10">
        <v>55.57</v>
      </c>
      <c r="AD39" s="2">
        <f t="shared" si="0"/>
        <v>0.25999999999999801</v>
      </c>
      <c r="AE39" s="138">
        <f t="shared" si="1"/>
        <v>-1.7992083483264754E-4</v>
      </c>
    </row>
    <row r="40" spans="1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63.899000000000008</v>
      </c>
      <c r="R40" s="34"/>
      <c r="W40" s="94">
        <v>42727</v>
      </c>
      <c r="X40" s="10">
        <v>55.78</v>
      </c>
      <c r="Y40" s="10">
        <v>55.98</v>
      </c>
      <c r="Z40" s="10">
        <v>55.62</v>
      </c>
      <c r="AA40" s="10">
        <v>55.96</v>
      </c>
      <c r="AB40" s="95">
        <v>8313000</v>
      </c>
      <c r="AC40" s="10">
        <v>55.58</v>
      </c>
      <c r="AD40" s="2">
        <f t="shared" si="0"/>
        <v>0.35999999999999943</v>
      </c>
      <c r="AE40" s="138">
        <f t="shared" si="1"/>
        <v>3.7926675094817064E-3</v>
      </c>
    </row>
    <row r="41" spans="1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5">C41*(E41-D41)</f>
        <v>-4.0000000000000568</v>
      </c>
      <c r="G41" s="381">
        <f t="shared" ref="G41:G63" si="6">D41*C41</f>
        <v>2020</v>
      </c>
      <c r="H41" s="382">
        <f t="shared" ref="H41:H63" si="7">(E41-D41)/D41</f>
        <v>-1.9801980198020084E-3</v>
      </c>
      <c r="I41" s="381"/>
      <c r="O41" s="2"/>
      <c r="P41" s="83">
        <v>1.0900000000000001</v>
      </c>
      <c r="Q41" s="83">
        <f t="shared" ref="Q41:Q60" si="8">P41*$Q$4</f>
        <v>63.318100000000008</v>
      </c>
      <c r="R41" s="34"/>
      <c r="W41" s="94">
        <v>42726</v>
      </c>
      <c r="X41" s="10">
        <v>55.76</v>
      </c>
      <c r="Y41" s="10">
        <v>56.03</v>
      </c>
      <c r="Z41" s="10">
        <v>55.5</v>
      </c>
      <c r="AA41" s="10">
        <v>55.75</v>
      </c>
      <c r="AB41" s="95">
        <v>14515500</v>
      </c>
      <c r="AC41" s="10">
        <v>55.37</v>
      </c>
      <c r="AD41" s="2">
        <f t="shared" si="0"/>
        <v>0.53000000000000114</v>
      </c>
      <c r="AE41" s="138">
        <f t="shared" si="1"/>
        <v>7.2293511657317566E-4</v>
      </c>
    </row>
    <row r="42" spans="1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5"/>
        <v>-115.99999999999994</v>
      </c>
      <c r="G42" s="381">
        <f t="shared" si="6"/>
        <v>2020</v>
      </c>
      <c r="H42" s="382">
        <f t="shared" si="7"/>
        <v>-5.74257425742574E-2</v>
      </c>
      <c r="I42" s="381"/>
      <c r="O42" s="2"/>
      <c r="P42" s="83">
        <v>1.08</v>
      </c>
      <c r="Q42" s="83">
        <f t="shared" si="8"/>
        <v>62.737200000000009</v>
      </c>
      <c r="R42" s="34"/>
      <c r="T42" s="91" t="s">
        <v>113</v>
      </c>
      <c r="W42" s="94">
        <v>42725</v>
      </c>
      <c r="X42" s="10">
        <v>56.09</v>
      </c>
      <c r="Y42" s="10">
        <v>56.09</v>
      </c>
      <c r="Z42" s="10">
        <v>55.64</v>
      </c>
      <c r="AA42" s="10">
        <v>55.71</v>
      </c>
      <c r="AB42" s="95">
        <v>14058400</v>
      </c>
      <c r="AC42" s="10">
        <v>55.33</v>
      </c>
      <c r="AD42" s="2">
        <f t="shared" si="0"/>
        <v>0.45000000000000284</v>
      </c>
      <c r="AE42" s="138">
        <f t="shared" si="1"/>
        <v>-6.9992821249102999E-3</v>
      </c>
    </row>
    <row r="43" spans="1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5"/>
        <v>-56.200000000000045</v>
      </c>
      <c r="G43" s="381">
        <f t="shared" si="6"/>
        <v>2005</v>
      </c>
      <c r="H43" s="382">
        <f t="shared" si="7"/>
        <v>-2.8029925187032442E-2</v>
      </c>
      <c r="I43" s="381" t="s">
        <v>185</v>
      </c>
      <c r="O43" s="2"/>
      <c r="P43" s="83">
        <v>1.07</v>
      </c>
      <c r="Q43" s="83">
        <f t="shared" si="8"/>
        <v>62.156300000000009</v>
      </c>
      <c r="R43" s="83"/>
      <c r="T43" s="97" t="s">
        <v>98</v>
      </c>
      <c r="U43" s="98">
        <v>58.12</v>
      </c>
      <c r="W43" s="94">
        <v>42724</v>
      </c>
      <c r="X43" s="10">
        <v>55.47</v>
      </c>
      <c r="Y43" s="10">
        <v>56.32</v>
      </c>
      <c r="Z43" s="10">
        <v>55.15</v>
      </c>
      <c r="AA43" s="10">
        <v>56.1</v>
      </c>
      <c r="AB43" s="95">
        <v>19245300</v>
      </c>
      <c r="AC43" s="10">
        <v>55.72</v>
      </c>
      <c r="AD43" s="2">
        <f t="shared" si="0"/>
        <v>1.1700000000000017</v>
      </c>
      <c r="AE43" s="138">
        <f t="shared" si="1"/>
        <v>1.5861440291704554E-2</v>
      </c>
    </row>
    <row r="44" spans="1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5"/>
        <v>-22.199999999999989</v>
      </c>
      <c r="G44" s="381">
        <f t="shared" si="6"/>
        <v>2005</v>
      </c>
      <c r="H44" s="382">
        <f t="shared" si="7"/>
        <v>-1.1072319201995006E-2</v>
      </c>
      <c r="I44" s="381"/>
      <c r="O44" s="2"/>
      <c r="P44" s="83">
        <v>1.06</v>
      </c>
      <c r="Q44" s="83">
        <f t="shared" si="8"/>
        <v>61.575400000000009</v>
      </c>
      <c r="R44" s="83"/>
      <c r="T44" s="87" t="s">
        <v>99</v>
      </c>
      <c r="U44" s="88">
        <v>57.58</v>
      </c>
      <c r="W44" s="94">
        <v>42723</v>
      </c>
      <c r="X44" s="10">
        <v>55.18</v>
      </c>
      <c r="Y44" s="10">
        <v>55.47</v>
      </c>
      <c r="Z44" s="10">
        <v>54.65</v>
      </c>
      <c r="AA44" s="10">
        <v>55.22</v>
      </c>
      <c r="AB44" s="95">
        <v>16801400</v>
      </c>
      <c r="AC44" s="10">
        <v>54.85</v>
      </c>
      <c r="AD44" s="2">
        <f t="shared" si="0"/>
        <v>0.82000000000000028</v>
      </c>
      <c r="AE44" s="138">
        <f t="shared" si="1"/>
        <v>-2.1830089139530662E-3</v>
      </c>
    </row>
    <row r="45" spans="1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5"/>
        <v>-53.400000000000034</v>
      </c>
      <c r="G45" s="381">
        <f t="shared" si="6"/>
        <v>2005</v>
      </c>
      <c r="H45" s="382">
        <f t="shared" si="7"/>
        <v>-2.6633416458852886E-2</v>
      </c>
      <c r="I45" s="381"/>
      <c r="O45" s="2"/>
      <c r="P45" s="83">
        <v>1.05</v>
      </c>
      <c r="Q45" s="83">
        <f t="shared" si="8"/>
        <v>60.994500000000009</v>
      </c>
      <c r="R45" s="83"/>
      <c r="T45" s="87" t="s">
        <v>100</v>
      </c>
      <c r="U45" s="88" t="s">
        <v>129</v>
      </c>
      <c r="W45" s="94">
        <v>42720</v>
      </c>
      <c r="X45" s="10">
        <v>55.49</v>
      </c>
      <c r="Y45" s="10">
        <v>55.65</v>
      </c>
      <c r="Z45" s="10">
        <v>54.92</v>
      </c>
      <c r="AA45" s="10">
        <v>55.34</v>
      </c>
      <c r="AB45" s="95">
        <v>33171800</v>
      </c>
      <c r="AC45" s="10">
        <v>54.97</v>
      </c>
      <c r="AD45" s="2">
        <f t="shared" si="0"/>
        <v>0.72999999999999687</v>
      </c>
      <c r="AE45" s="138">
        <f t="shared" si="1"/>
        <v>2.7362276541407216E-3</v>
      </c>
    </row>
    <row r="46" spans="1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5"/>
        <v>-5.8000000000001251</v>
      </c>
      <c r="G46" s="381">
        <f t="shared" si="6"/>
        <v>2005</v>
      </c>
      <c r="H46" s="382">
        <f t="shared" si="7"/>
        <v>-2.8927680798005611E-3</v>
      </c>
      <c r="I46" s="381"/>
      <c r="O46" s="2"/>
      <c r="P46" s="83">
        <v>1.04</v>
      </c>
      <c r="Q46" s="83">
        <f t="shared" si="8"/>
        <v>60.413600000000002</v>
      </c>
      <c r="R46" s="83"/>
      <c r="T46" s="87" t="s">
        <v>101</v>
      </c>
      <c r="U46" s="88" t="s">
        <v>129</v>
      </c>
      <c r="W46" s="94">
        <v>42719</v>
      </c>
      <c r="X46" s="10">
        <v>55.17</v>
      </c>
      <c r="Y46" s="10">
        <v>56.25</v>
      </c>
      <c r="Z46" s="10">
        <v>54.9</v>
      </c>
      <c r="AA46" s="10">
        <v>55.19</v>
      </c>
      <c r="AB46" s="95">
        <v>31345900</v>
      </c>
      <c r="AC46" s="10">
        <v>54.82</v>
      </c>
      <c r="AD46" s="2">
        <f t="shared" si="0"/>
        <v>1.3500000000000014</v>
      </c>
      <c r="AE46" s="138">
        <f t="shared" si="1"/>
        <v>9.0189582182955697E-3</v>
      </c>
    </row>
    <row r="47" spans="1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5"/>
        <v>-53.799999999999955</v>
      </c>
      <c r="G47" s="381">
        <f t="shared" si="6"/>
        <v>3900.2</v>
      </c>
      <c r="H47" s="382">
        <f t="shared" si="7"/>
        <v>-1.3794164401825536E-2</v>
      </c>
      <c r="I47" s="381"/>
      <c r="O47" s="2"/>
      <c r="P47" s="83">
        <v>1.03</v>
      </c>
      <c r="Q47" s="83">
        <f t="shared" si="8"/>
        <v>59.832700000000003</v>
      </c>
      <c r="R47" s="83"/>
      <c r="T47" s="87" t="s">
        <v>102</v>
      </c>
      <c r="U47" s="88">
        <v>58.42</v>
      </c>
      <c r="W47" s="94">
        <v>42718</v>
      </c>
      <c r="X47" s="10">
        <v>54.74</v>
      </c>
      <c r="Y47" s="10">
        <v>55.62</v>
      </c>
      <c r="Z47" s="10">
        <v>54.03</v>
      </c>
      <c r="AA47" s="10">
        <v>54.7</v>
      </c>
      <c r="AB47" s="95">
        <v>54590600</v>
      </c>
      <c r="AC47" s="10">
        <v>54.33</v>
      </c>
      <c r="AD47" s="2">
        <f t="shared" si="0"/>
        <v>1.5899999999999963</v>
      </c>
      <c r="AE47" s="138">
        <f t="shared" si="1"/>
        <v>-2.0375045077533405E-2</v>
      </c>
    </row>
    <row r="48" spans="1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5"/>
        <v>-134.5999999999998</v>
      </c>
      <c r="G48" s="381">
        <f t="shared" si="6"/>
        <v>3900.2</v>
      </c>
      <c r="H48" s="382">
        <f t="shared" si="7"/>
        <v>-3.451105071534788E-2</v>
      </c>
      <c r="I48" s="381"/>
      <c r="O48" s="2"/>
      <c r="P48" s="83">
        <v>1.02</v>
      </c>
      <c r="Q48" s="83">
        <f t="shared" si="8"/>
        <v>59.251800000000003</v>
      </c>
      <c r="R48" s="83"/>
      <c r="T48" s="87" t="s">
        <v>103</v>
      </c>
      <c r="U48" s="88">
        <v>1.0102800000000001</v>
      </c>
      <c r="W48" s="94">
        <v>42717</v>
      </c>
      <c r="X48" s="10">
        <v>55.85</v>
      </c>
      <c r="Y48" s="10">
        <v>56.21</v>
      </c>
      <c r="Z48" s="10">
        <v>55.29</v>
      </c>
      <c r="AA48" s="10">
        <v>55.84</v>
      </c>
      <c r="AB48" s="95">
        <v>24355600</v>
      </c>
      <c r="AC48" s="10">
        <v>55.46</v>
      </c>
      <c r="AD48" s="2">
        <f t="shared" si="0"/>
        <v>0.92000000000000171</v>
      </c>
      <c r="AE48" s="138">
        <f t="shared" si="1"/>
        <v>1.0830324909747446E-3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5"/>
        <v>17.360000000000184</v>
      </c>
      <c r="G49" s="381">
        <f t="shared" si="6"/>
        <v>1943.84</v>
      </c>
      <c r="H49" s="382">
        <f t="shared" si="7"/>
        <v>8.9307761955717477E-3</v>
      </c>
      <c r="I49" s="381"/>
      <c r="O49" s="2"/>
      <c r="P49" s="83">
        <v>1.01</v>
      </c>
      <c r="Q49" s="83">
        <f t="shared" si="8"/>
        <v>58.670900000000003</v>
      </c>
      <c r="R49" s="83"/>
      <c r="T49" s="87" t="s">
        <v>104</v>
      </c>
      <c r="U49" s="89" t="s">
        <v>380</v>
      </c>
      <c r="W49" s="94">
        <v>42716</v>
      </c>
      <c r="X49" s="10">
        <v>56.5</v>
      </c>
      <c r="Y49" s="10">
        <v>57.1</v>
      </c>
      <c r="Z49" s="10">
        <v>55.55</v>
      </c>
      <c r="AA49" s="10">
        <v>55.78</v>
      </c>
      <c r="AB49" s="95">
        <v>27886200</v>
      </c>
      <c r="AC49" s="10">
        <v>55.4</v>
      </c>
      <c r="AD49" s="2">
        <f t="shared" si="0"/>
        <v>1.5500000000000043</v>
      </c>
      <c r="AE49" s="138">
        <f t="shared" si="1"/>
        <v>-2.3788546255506637E-2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5"/>
        <v>17.3599999999999</v>
      </c>
      <c r="G50" s="381">
        <f t="shared" si="6"/>
        <v>3885.84</v>
      </c>
      <c r="H50" s="382">
        <f t="shared" si="7"/>
        <v>4.4675025219772044E-3</v>
      </c>
      <c r="I50" s="381"/>
      <c r="O50" s="2"/>
      <c r="P50" s="83">
        <v>1</v>
      </c>
      <c r="Q50" s="83">
        <f t="shared" si="8"/>
        <v>58.09</v>
      </c>
      <c r="R50" s="83"/>
      <c r="T50" s="87"/>
      <c r="U50" s="88"/>
      <c r="W50" s="94">
        <v>42713</v>
      </c>
      <c r="X50" s="10">
        <v>56.91</v>
      </c>
      <c r="Y50" s="10">
        <v>57.24</v>
      </c>
      <c r="Z50" s="10">
        <v>56.49</v>
      </c>
      <c r="AA50" s="10">
        <v>57.14</v>
      </c>
      <c r="AB50" s="95">
        <v>20331200</v>
      </c>
      <c r="AC50" s="10">
        <v>56.75</v>
      </c>
      <c r="AD50" s="2">
        <f t="shared" si="0"/>
        <v>0.75</v>
      </c>
      <c r="AE50" s="138">
        <f t="shared" si="1"/>
        <v>-2.6362038664322629E-3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5"/>
        <v>163.75999999999976</v>
      </c>
      <c r="G51" s="381">
        <f t="shared" si="6"/>
        <v>3885.84</v>
      </c>
      <c r="H51" s="382">
        <f t="shared" si="7"/>
        <v>4.214275420501095E-2</v>
      </c>
      <c r="I51" s="381"/>
      <c r="O51" s="2"/>
      <c r="P51" s="83">
        <v>0.99</v>
      </c>
      <c r="Q51" s="83">
        <f t="shared" si="8"/>
        <v>57.509100000000004</v>
      </c>
      <c r="R51" s="83"/>
      <c r="T51" s="87" t="s">
        <v>105</v>
      </c>
      <c r="U51" s="88" t="s">
        <v>641</v>
      </c>
      <c r="W51" s="94">
        <v>42712</v>
      </c>
      <c r="X51" s="10">
        <v>57.29</v>
      </c>
      <c r="Y51" s="10">
        <v>58.02</v>
      </c>
      <c r="Z51" s="10">
        <v>56.71</v>
      </c>
      <c r="AA51" s="10">
        <v>57.29</v>
      </c>
      <c r="AB51" s="95">
        <v>39828600</v>
      </c>
      <c r="AC51" s="10">
        <v>56.9</v>
      </c>
      <c r="AD51" s="2">
        <f t="shared" si="0"/>
        <v>1.3100000000000023</v>
      </c>
      <c r="AE51" s="138">
        <f t="shared" si="1"/>
        <v>1.7577781683941751E-4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5"/>
        <v>189.72000000000008</v>
      </c>
      <c r="G52" s="381">
        <f t="shared" si="6"/>
        <v>1847.08</v>
      </c>
      <c r="H52" s="382">
        <f t="shared" si="7"/>
        <v>0.10271347207484251</v>
      </c>
      <c r="I52" s="381"/>
      <c r="O52" s="2"/>
      <c r="P52" s="83">
        <v>0.98</v>
      </c>
      <c r="Q52" s="83">
        <f t="shared" si="8"/>
        <v>56.928200000000004</v>
      </c>
      <c r="R52" s="83"/>
      <c r="T52" s="87" t="s">
        <v>106</v>
      </c>
      <c r="U52" s="88" t="s">
        <v>642</v>
      </c>
      <c r="W52" s="94">
        <v>42711</v>
      </c>
      <c r="X52" s="10">
        <v>55.55</v>
      </c>
      <c r="Y52" s="10">
        <v>57.29</v>
      </c>
      <c r="Z52" s="10">
        <v>55.23</v>
      </c>
      <c r="AA52" s="10">
        <v>57.28</v>
      </c>
      <c r="AB52" s="95">
        <v>46617000</v>
      </c>
      <c r="AC52" s="10">
        <v>56.89</v>
      </c>
      <c r="AD52" s="2">
        <f t="shared" si="0"/>
        <v>2.0600000000000023</v>
      </c>
      <c r="AE52" s="138">
        <f t="shared" si="1"/>
        <v>3.0989488945269983E-2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5"/>
        <v>150.91999999999985</v>
      </c>
      <c r="G53" s="381">
        <f t="shared" si="6"/>
        <v>3847.48</v>
      </c>
      <c r="H53" s="382">
        <f t="shared" si="7"/>
        <v>3.9225674987264349E-2</v>
      </c>
      <c r="I53" s="381"/>
      <c r="O53" s="2"/>
      <c r="P53" s="83">
        <v>0.97</v>
      </c>
      <c r="Q53" s="83">
        <f t="shared" si="8"/>
        <v>56.347300000000004</v>
      </c>
      <c r="R53" s="83"/>
      <c r="T53" s="87" t="s">
        <v>107</v>
      </c>
      <c r="U53" s="90">
        <v>15783230</v>
      </c>
      <c r="W53" s="94">
        <v>42710</v>
      </c>
      <c r="X53" s="10">
        <v>54.45</v>
      </c>
      <c r="Y53" s="10">
        <v>55.57</v>
      </c>
      <c r="Z53" s="10">
        <v>54.22</v>
      </c>
      <c r="AA53" s="10">
        <v>55.55</v>
      </c>
      <c r="AB53" s="95">
        <v>30706700</v>
      </c>
      <c r="AC53" s="10">
        <v>55.18</v>
      </c>
      <c r="AD53" s="2">
        <f t="shared" si="0"/>
        <v>1.3500000000000014</v>
      </c>
      <c r="AE53" s="138">
        <f t="shared" si="1"/>
        <v>2.2230455724342457E-2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5"/>
        <v>88.520000000000323</v>
      </c>
      <c r="G54" s="381">
        <f t="shared" si="6"/>
        <v>3847.48</v>
      </c>
      <c r="H54" s="382">
        <f t="shared" si="7"/>
        <v>2.3007267094305967E-2</v>
      </c>
      <c r="I54" s="381"/>
      <c r="O54" s="2"/>
      <c r="P54" s="83">
        <v>0.96</v>
      </c>
      <c r="Q54" s="83">
        <f t="shared" si="8"/>
        <v>55.766400000000004</v>
      </c>
      <c r="R54" s="83"/>
      <c r="T54" s="87" t="s">
        <v>110</v>
      </c>
      <c r="U54" s="90">
        <v>21623500</v>
      </c>
      <c r="W54" s="94">
        <v>42709</v>
      </c>
      <c r="X54" s="10">
        <v>53.9</v>
      </c>
      <c r="Y54" s="10">
        <v>54.53</v>
      </c>
      <c r="Z54" s="10">
        <v>53.87</v>
      </c>
      <c r="AA54" s="10">
        <v>54.35</v>
      </c>
      <c r="AB54" s="95">
        <v>24793900</v>
      </c>
      <c r="AC54" s="10">
        <v>53.98</v>
      </c>
      <c r="AD54" s="2">
        <f t="shared" si="0"/>
        <v>0.66000000000000369</v>
      </c>
      <c r="AE54" s="138">
        <f t="shared" si="1"/>
        <v>1.4280345734686062E-2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5"/>
        <v>88.824999999999719</v>
      </c>
      <c r="G55" s="381">
        <f t="shared" si="6"/>
        <v>5293.4750000000004</v>
      </c>
      <c r="H55" s="382">
        <f t="shared" si="7"/>
        <v>1.678009247233617E-2</v>
      </c>
      <c r="I55" s="381"/>
      <c r="O55" s="2"/>
      <c r="P55" s="83">
        <v>0.95</v>
      </c>
      <c r="Q55" s="83">
        <f t="shared" si="8"/>
        <v>55.185499999999998</v>
      </c>
      <c r="R55" s="83"/>
      <c r="T55" s="87" t="s">
        <v>108</v>
      </c>
      <c r="U55" s="88" t="s">
        <v>643</v>
      </c>
      <c r="W55" s="94">
        <v>42706</v>
      </c>
      <c r="X55" s="10">
        <v>54.24</v>
      </c>
      <c r="Y55" s="10">
        <v>54.27</v>
      </c>
      <c r="Z55" s="10">
        <v>53.31</v>
      </c>
      <c r="AA55" s="10">
        <v>53.58</v>
      </c>
      <c r="AB55" s="95">
        <v>21894700</v>
      </c>
      <c r="AC55" s="10">
        <v>53.22</v>
      </c>
      <c r="AD55" s="2">
        <f t="shared" si="0"/>
        <v>0.96000000000000085</v>
      </c>
      <c r="AE55" s="138">
        <f>AC55/AC56-1</f>
        <v>-1.3896609227348478E-2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5"/>
        <v>16.170000000000613</v>
      </c>
      <c r="G56" s="381">
        <f t="shared" si="6"/>
        <v>5293.53</v>
      </c>
      <c r="H56" s="382">
        <f t="shared" si="7"/>
        <v>3.0546724019700679E-3</v>
      </c>
      <c r="I56" s="381"/>
      <c r="O56" s="2"/>
      <c r="P56" s="83">
        <v>0.94</v>
      </c>
      <c r="Q56" s="83">
        <f t="shared" si="8"/>
        <v>54.604599999999998</v>
      </c>
      <c r="R56" s="83"/>
      <c r="T56" s="87" t="s">
        <v>111</v>
      </c>
      <c r="U56" s="88">
        <v>14.56</v>
      </c>
      <c r="W56" s="94">
        <v>42705</v>
      </c>
      <c r="X56" s="10">
        <v>53.13</v>
      </c>
      <c r="Y56" s="10">
        <v>54.47</v>
      </c>
      <c r="Z56" s="10">
        <v>53.06</v>
      </c>
      <c r="AA56" s="10">
        <v>54.34</v>
      </c>
      <c r="AB56" s="95">
        <v>35623100</v>
      </c>
      <c r="AC56" s="10">
        <v>53.97</v>
      </c>
      <c r="AD56" s="2">
        <f t="shared" si="0"/>
        <v>1.4099999999999966</v>
      </c>
      <c r="AE56" s="138">
        <f t="shared" si="1"/>
        <v>2.6826484018264818E-2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5"/>
        <v>-55.275000000000531</v>
      </c>
      <c r="G57" s="381">
        <f t="shared" si="6"/>
        <v>5293.4750000000004</v>
      </c>
      <c r="H57" s="382">
        <f t="shared" si="7"/>
        <v>-1.0442100888357937E-2</v>
      </c>
      <c r="I57" s="381"/>
      <c r="O57" s="2"/>
      <c r="P57" s="83">
        <v>0.93</v>
      </c>
      <c r="Q57" s="83">
        <f t="shared" si="8"/>
        <v>54.023700000000005</v>
      </c>
      <c r="R57" s="83"/>
      <c r="T57" s="87" t="s">
        <v>112</v>
      </c>
      <c r="U57" s="88">
        <v>3.99</v>
      </c>
      <c r="W57" s="94">
        <v>42704</v>
      </c>
      <c r="X57" s="10">
        <v>52.48</v>
      </c>
      <c r="Y57" s="10">
        <v>53.16</v>
      </c>
      <c r="Z57" s="10">
        <v>52.3</v>
      </c>
      <c r="AA57" s="10">
        <v>52.92</v>
      </c>
      <c r="AB57" s="95">
        <v>26567200</v>
      </c>
      <c r="AC57" s="10">
        <v>52.56</v>
      </c>
      <c r="AD57" s="2">
        <f t="shared" si="0"/>
        <v>0.85999999999999943</v>
      </c>
      <c r="AE57" s="138">
        <f t="shared" si="1"/>
        <v>2.0384391380314559E-2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5"/>
        <v>122.07999999999998</v>
      </c>
      <c r="G58" s="381">
        <f t="shared" si="6"/>
        <v>3321.92</v>
      </c>
      <c r="H58" s="382">
        <f t="shared" si="7"/>
        <v>3.6749831422791632E-2</v>
      </c>
      <c r="I58" s="381"/>
      <c r="O58" s="2"/>
      <c r="P58" s="83">
        <v>0.92</v>
      </c>
      <c r="Q58" s="83">
        <f t="shared" si="8"/>
        <v>53.442800000000005</v>
      </c>
      <c r="R58" s="83"/>
      <c r="T58" s="87" t="s">
        <v>109</v>
      </c>
      <c r="U58" s="88" t="s">
        <v>644</v>
      </c>
      <c r="W58" s="94">
        <v>42703</v>
      </c>
      <c r="X58" s="10">
        <v>51.56</v>
      </c>
      <c r="Y58" s="10">
        <v>52.13</v>
      </c>
      <c r="Z58" s="10">
        <v>51.56</v>
      </c>
      <c r="AA58" s="10">
        <v>51.86</v>
      </c>
      <c r="AB58" s="95">
        <v>16267300</v>
      </c>
      <c r="AC58" s="10">
        <v>51.51</v>
      </c>
      <c r="AD58" s="2">
        <f t="shared" si="0"/>
        <v>0.57000000000000028</v>
      </c>
      <c r="AE58" s="138">
        <f t="shared" si="1"/>
        <v>5.4655475307436863E-3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5"/>
        <v>242.46000000000015</v>
      </c>
      <c r="G59" s="381">
        <f t="shared" si="6"/>
        <v>2307.54</v>
      </c>
      <c r="H59" s="382">
        <f t="shared" si="7"/>
        <v>0.10507293481369778</v>
      </c>
      <c r="I59" s="381"/>
      <c r="O59" s="2"/>
      <c r="P59" s="83">
        <v>0.91</v>
      </c>
      <c r="Q59" s="83">
        <f t="shared" si="8"/>
        <v>52.861900000000006</v>
      </c>
      <c r="R59" s="83"/>
      <c r="W59" s="94">
        <v>42702</v>
      </c>
      <c r="X59" s="10">
        <v>52.12</v>
      </c>
      <c r="Y59" s="10">
        <v>52.48</v>
      </c>
      <c r="Z59" s="10">
        <v>51.39</v>
      </c>
      <c r="AA59" s="10">
        <v>51.58</v>
      </c>
      <c r="AB59" s="95">
        <v>26518500</v>
      </c>
      <c r="AC59" s="10">
        <v>51.23</v>
      </c>
      <c r="AD59" s="2">
        <f t="shared" si="0"/>
        <v>1.0899999999999963</v>
      </c>
      <c r="AE59" s="138">
        <f t="shared" si="1"/>
        <v>-1.9896690262100725E-2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5"/>
        <v>237.75999999999954</v>
      </c>
      <c r="G60" s="381">
        <f t="shared" si="6"/>
        <v>3777.4400000000005</v>
      </c>
      <c r="H60" s="382">
        <f t="shared" si="7"/>
        <v>6.2942098352323145E-2</v>
      </c>
      <c r="I60" s="381"/>
      <c r="O60" s="2"/>
      <c r="P60" s="83">
        <v>0.9</v>
      </c>
      <c r="Q60" s="83">
        <f t="shared" si="8"/>
        <v>52.281000000000006</v>
      </c>
      <c r="R60" s="83"/>
      <c r="W60" s="94">
        <v>42699</v>
      </c>
      <c r="X60" s="10">
        <v>52.4</v>
      </c>
      <c r="Y60" s="10">
        <v>52.62</v>
      </c>
      <c r="Z60" s="10">
        <v>52.04</v>
      </c>
      <c r="AA60" s="10">
        <v>52.62</v>
      </c>
      <c r="AB60" s="95">
        <v>9635500</v>
      </c>
      <c r="AC60" s="10">
        <v>52.27</v>
      </c>
      <c r="AD60" s="2">
        <f t="shared" si="0"/>
        <v>0.57999999999999829</v>
      </c>
      <c r="AE60" s="138">
        <f t="shared" si="1"/>
        <v>8.8785948658560709E-3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5"/>
        <v>264.73000000000013</v>
      </c>
      <c r="G61" s="381">
        <f t="shared" si="6"/>
        <v>2259.77</v>
      </c>
      <c r="H61" s="382">
        <f t="shared" si="7"/>
        <v>0.11714909039415522</v>
      </c>
      <c r="I61" s="381"/>
      <c r="W61" s="94">
        <v>42697</v>
      </c>
      <c r="X61" s="10">
        <v>52.45</v>
      </c>
      <c r="Y61" s="10">
        <v>52.63</v>
      </c>
      <c r="Z61" s="10">
        <v>51.95</v>
      </c>
      <c r="AA61" s="10">
        <v>52.16</v>
      </c>
      <c r="AB61" s="95">
        <v>19986800</v>
      </c>
      <c r="AC61" s="10">
        <v>51.81</v>
      </c>
      <c r="AD61" s="2">
        <f t="shared" si="0"/>
        <v>0.67999999999999972</v>
      </c>
      <c r="AE61" s="138">
        <f t="shared" si="1"/>
        <v>-1.1567379988431936E-3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5"/>
        <v>152.12800000000016</v>
      </c>
      <c r="G62" s="381">
        <f t="shared" si="6"/>
        <v>3715.0720000000001</v>
      </c>
      <c r="H62" s="382">
        <f t="shared" si="7"/>
        <v>4.0948869900771817E-2</v>
      </c>
      <c r="I62" s="381"/>
      <c r="W62" s="94">
        <v>42696</v>
      </c>
      <c r="X62" s="10">
        <v>52.43</v>
      </c>
      <c r="Y62" s="10">
        <v>52.58</v>
      </c>
      <c r="Z62" s="10">
        <v>51.81</v>
      </c>
      <c r="AA62" s="10">
        <v>52.22</v>
      </c>
      <c r="AB62" s="95">
        <v>22816900</v>
      </c>
      <c r="AC62" s="10">
        <v>51.87</v>
      </c>
      <c r="AD62" s="2">
        <f t="shared" si="0"/>
        <v>0.76999999999999602</v>
      </c>
      <c r="AE62" s="138">
        <f t="shared" si="1"/>
        <v>1.9316206297081973E-3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5"/>
        <v>35.360000000000014</v>
      </c>
      <c r="G63" s="381">
        <f t="shared" si="6"/>
        <v>3715.04</v>
      </c>
      <c r="H63" s="382">
        <f t="shared" si="7"/>
        <v>9.5180671002196501E-3</v>
      </c>
      <c r="I63" s="381"/>
      <c r="W63" s="94">
        <v>42695</v>
      </c>
      <c r="X63" s="10">
        <v>52.85</v>
      </c>
      <c r="Y63" s="10">
        <v>52.98</v>
      </c>
      <c r="Z63" s="10">
        <v>52.02</v>
      </c>
      <c r="AA63" s="10">
        <v>52.12</v>
      </c>
      <c r="AB63" s="95">
        <v>23587200</v>
      </c>
      <c r="AC63" s="10">
        <v>51.77</v>
      </c>
      <c r="AD63" s="2">
        <f t="shared" si="0"/>
        <v>0.95999999999999375</v>
      </c>
      <c r="AE63" s="138">
        <f t="shared" si="1"/>
        <v>-1.3152878383530298E-2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:F82" si="9">C64*(E64-D64)</f>
        <v>-27.040000000000077</v>
      </c>
      <c r="G64" s="381">
        <f t="shared" ref="G64:G82" si="10">D64*C64</f>
        <v>3715.04</v>
      </c>
      <c r="H64" s="382">
        <f t="shared" ref="H64:H82" si="11">(E64-D64)/D64</f>
        <v>-7.2785219001679866E-3</v>
      </c>
      <c r="I64" s="468">
        <v>45</v>
      </c>
      <c r="W64" s="94">
        <v>42692</v>
      </c>
      <c r="X64" s="10">
        <v>52.45</v>
      </c>
      <c r="Y64" s="10">
        <v>52.98</v>
      </c>
      <c r="Z64" s="10">
        <v>51.99</v>
      </c>
      <c r="AA64" s="10">
        <v>52.82</v>
      </c>
      <c r="AB64" s="95">
        <v>29673400</v>
      </c>
      <c r="AC64" s="10">
        <v>52.46</v>
      </c>
      <c r="AD64" s="2">
        <f t="shared" si="0"/>
        <v>0.98999999999999488</v>
      </c>
      <c r="AE64" s="138">
        <f t="shared" si="1"/>
        <v>6.1373225930188013E-3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si="9"/>
        <v>47.327999999999975</v>
      </c>
      <c r="G65" s="381">
        <f t="shared" si="10"/>
        <v>3715.0720000000001</v>
      </c>
      <c r="H65" s="382">
        <f t="shared" si="11"/>
        <v>1.2739457001102529E-2</v>
      </c>
      <c r="I65" s="381"/>
      <c r="W65" s="94">
        <v>42691</v>
      </c>
      <c r="X65" s="10">
        <v>51.39</v>
      </c>
      <c r="Y65" s="10">
        <v>52.9</v>
      </c>
      <c r="Z65" s="10">
        <v>50.96</v>
      </c>
      <c r="AA65" s="10">
        <v>52.49</v>
      </c>
      <c r="AB65" s="95">
        <v>29205900</v>
      </c>
      <c r="AC65" s="10">
        <v>52.14</v>
      </c>
      <c r="AD65" s="2">
        <f t="shared" si="0"/>
        <v>1.9399999999999977</v>
      </c>
      <c r="AE65" s="138">
        <f t="shared" si="1"/>
        <v>1.5780245470485177E-2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si="9"/>
        <v>-18.272000000000048</v>
      </c>
      <c r="G66" s="381">
        <f t="shared" si="10"/>
        <v>3715.0720000000001</v>
      </c>
      <c r="H66" s="382">
        <f t="shared" si="11"/>
        <v>-4.9183434399118096E-3</v>
      </c>
      <c r="I66" s="381"/>
      <c r="W66" s="94">
        <v>42690</v>
      </c>
      <c r="X66" s="10">
        <v>51.79</v>
      </c>
      <c r="Y66" s="10">
        <v>52.17</v>
      </c>
      <c r="Z66" s="10">
        <v>51.36</v>
      </c>
      <c r="AA66" s="10">
        <v>51.68</v>
      </c>
      <c r="AB66" s="95">
        <v>26996200</v>
      </c>
      <c r="AC66" s="10">
        <v>51.33</v>
      </c>
      <c r="AD66" s="2">
        <f t="shared" si="0"/>
        <v>0.81000000000000227</v>
      </c>
      <c r="AE66" s="138">
        <f t="shared" si="1"/>
        <v>-1.7419601837672327E-2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si="9"/>
        <v>131.32799999999975</v>
      </c>
      <c r="G67" s="381">
        <f t="shared" si="10"/>
        <v>3715.0720000000001</v>
      </c>
      <c r="H67" s="382">
        <f t="shared" si="11"/>
        <v>3.5350055126791555E-2</v>
      </c>
      <c r="I67" s="381"/>
      <c r="W67" s="94">
        <v>42689</v>
      </c>
      <c r="X67" s="10">
        <v>52.38</v>
      </c>
      <c r="Y67" s="10">
        <v>52.59</v>
      </c>
      <c r="Z67" s="10">
        <v>51.54</v>
      </c>
      <c r="AA67" s="10">
        <v>52.59</v>
      </c>
      <c r="AB67" s="95">
        <v>39437900</v>
      </c>
      <c r="AC67" s="10">
        <v>52.24</v>
      </c>
      <c r="AD67" s="2">
        <f t="shared" si="0"/>
        <v>1.0500000000000043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si="9"/>
        <v>152.928</v>
      </c>
      <c r="G68" s="381">
        <f t="shared" si="10"/>
        <v>3715.0720000000001</v>
      </c>
      <c r="H68" s="382">
        <f t="shared" si="11"/>
        <v>4.1164208930540243E-2</v>
      </c>
      <c r="I68" s="381"/>
      <c r="W68" s="94">
        <v>42688</v>
      </c>
      <c r="X68" s="10">
        <v>51.91</v>
      </c>
      <c r="Y68" s="10">
        <v>54.06</v>
      </c>
      <c r="Z68" s="10">
        <v>51.91</v>
      </c>
      <c r="AA68" s="10">
        <v>53.22</v>
      </c>
      <c r="AB68" s="95">
        <v>59154400</v>
      </c>
      <c r="AC68" s="10">
        <v>52.86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9"/>
        <v>105.63300000000041</v>
      </c>
      <c r="G69" s="381">
        <f t="shared" si="10"/>
        <v>5142.4669999999996</v>
      </c>
      <c r="H69" s="382">
        <f t="shared" si="11"/>
        <v>2.0541308286470369E-2</v>
      </c>
      <c r="I69" s="381" t="s">
        <v>245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si="9"/>
        <v>168.33300000000042</v>
      </c>
      <c r="G70" s="381">
        <f t="shared" si="10"/>
        <v>5142.4669999999996</v>
      </c>
      <c r="H70" s="382">
        <f t="shared" si="11"/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si="9"/>
        <v>178.23300000000003</v>
      </c>
      <c r="G71" s="381">
        <f t="shared" si="10"/>
        <v>5142.4669999999996</v>
      </c>
      <c r="H71" s="382">
        <f t="shared" si="11"/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si="9"/>
        <v>204.63300000000027</v>
      </c>
      <c r="G72" s="381">
        <f t="shared" si="10"/>
        <v>5142.4669999999996</v>
      </c>
      <c r="H72" s="382">
        <f t="shared" si="11"/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si="9"/>
        <v>170.53300000000002</v>
      </c>
      <c r="G73" s="381">
        <f t="shared" si="10"/>
        <v>5142.4669999999996</v>
      </c>
      <c r="H73" s="382">
        <f t="shared" si="11"/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si="9"/>
        <v>150.73300000000003</v>
      </c>
      <c r="G74" s="381">
        <f t="shared" si="10"/>
        <v>5142.4669999999996</v>
      </c>
      <c r="H74" s="382">
        <f t="shared" si="11"/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si="9"/>
        <v>104.53300000000063</v>
      </c>
      <c r="G75" s="381">
        <f t="shared" si="10"/>
        <v>5142.4669999999996</v>
      </c>
      <c r="H75" s="382">
        <f t="shared" si="11"/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9"/>
        <v>192.34399999999994</v>
      </c>
      <c r="G76" s="381">
        <f t="shared" si="10"/>
        <v>3682.056</v>
      </c>
      <c r="H76" s="382">
        <f t="shared" si="11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si="9"/>
        <v>200.31999999999982</v>
      </c>
      <c r="G77" s="381">
        <f t="shared" si="10"/>
        <v>3682.0800000000004</v>
      </c>
      <c r="H77" s="382">
        <f t="shared" si="11"/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si="9"/>
        <v>209.91999999999962</v>
      </c>
      <c r="G78" s="381">
        <f t="shared" si="10"/>
        <v>3682.0800000000004</v>
      </c>
      <c r="H78" s="382">
        <f t="shared" si="11"/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si="9"/>
        <v>190.71999999999946</v>
      </c>
      <c r="G79" s="381">
        <f t="shared" si="10"/>
        <v>3682.0800000000004</v>
      </c>
      <c r="H79" s="382">
        <f t="shared" si="11"/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si="9"/>
        <v>208.31999999999994</v>
      </c>
      <c r="G80" s="381">
        <f t="shared" si="10"/>
        <v>3682.0800000000004</v>
      </c>
      <c r="H80" s="382">
        <f t="shared" si="11"/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si="9"/>
        <v>188.31999999999994</v>
      </c>
      <c r="G81" s="381">
        <f t="shared" si="10"/>
        <v>3682.0800000000004</v>
      </c>
      <c r="H81" s="382">
        <f t="shared" si="11"/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si="9"/>
        <v>198.71999999999957</v>
      </c>
      <c r="G82" s="381">
        <f t="shared" si="10"/>
        <v>3682.0800000000004</v>
      </c>
      <c r="H82" s="382">
        <f t="shared" si="11"/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:F100" si="12">C87*(E87-D87)</f>
        <v>2.0000000000001705</v>
      </c>
      <c r="G87" s="262">
        <f t="shared" ref="G87:G100" si="13">D87*C87</f>
        <v>1858.8</v>
      </c>
      <c r="H87" s="276">
        <f t="shared" ref="H87:H100" si="14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si="12"/>
        <v>-41.599999999999966</v>
      </c>
      <c r="G88" s="262">
        <f t="shared" si="13"/>
        <v>1858.8</v>
      </c>
      <c r="H88" s="276">
        <f t="shared" si="14"/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si="12"/>
        <v>-18.400000000000034</v>
      </c>
      <c r="G89" s="262">
        <f t="shared" si="13"/>
        <v>1858.8</v>
      </c>
      <c r="H89" s="276">
        <f t="shared" si="14"/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si="12"/>
        <v>1.2000000000000455</v>
      </c>
      <c r="G90" s="262">
        <f t="shared" si="13"/>
        <v>1858.8</v>
      </c>
      <c r="H90" s="276">
        <f t="shared" si="14"/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si="12"/>
        <v>-25.600000000000023</v>
      </c>
      <c r="G91" s="262">
        <f t="shared" si="13"/>
        <v>1858.8</v>
      </c>
      <c r="H91" s="276">
        <f t="shared" si="14"/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12"/>
        <v>-60.399999999999636</v>
      </c>
      <c r="G92" s="262">
        <f t="shared" si="13"/>
        <v>3650.7999999999997</v>
      </c>
      <c r="H92" s="276">
        <f t="shared" si="14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si="12"/>
        <v>-144.39999999999998</v>
      </c>
      <c r="G93" s="262">
        <f t="shared" si="13"/>
        <v>3650.7999999999997</v>
      </c>
      <c r="H93" s="276">
        <f t="shared" si="14"/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si="12"/>
        <v>-51.599999999999682</v>
      </c>
      <c r="G94" s="262">
        <f t="shared" si="13"/>
        <v>3650.7999999999997</v>
      </c>
      <c r="H94" s="276">
        <f t="shared" si="14"/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si="12"/>
        <v>-36.399999999999864</v>
      </c>
      <c r="G95" s="262">
        <f t="shared" si="13"/>
        <v>3650.7999999999997</v>
      </c>
      <c r="H95" s="276">
        <f t="shared" si="14"/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si="12"/>
        <v>-24.399999999999977</v>
      </c>
      <c r="G96" s="262">
        <f t="shared" si="13"/>
        <v>3650.7999999999997</v>
      </c>
      <c r="H96" s="276">
        <f t="shared" si="14"/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2"/>
        <v>64.759999999999991</v>
      </c>
      <c r="G97" s="262">
        <f t="shared" si="13"/>
        <v>1791.6399999999999</v>
      </c>
      <c r="H97" s="276">
        <f t="shared" si="14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2"/>
        <v>-21.639999999999873</v>
      </c>
      <c r="G98" s="262">
        <f t="shared" si="13"/>
        <v>3589.64</v>
      </c>
      <c r="H98" s="276">
        <f t="shared" si="14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2"/>
        <v>378.31999999999994</v>
      </c>
      <c r="G99" s="262">
        <f t="shared" si="13"/>
        <v>1726.48</v>
      </c>
      <c r="H99" s="276">
        <f t="shared" si="14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2"/>
        <v>431.92000000000007</v>
      </c>
      <c r="G100" s="262">
        <f t="shared" si="13"/>
        <v>1711.2799999999997</v>
      </c>
      <c r="H100" s="276">
        <f t="shared" si="14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6" si="15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5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6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5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6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5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6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5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6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 t="shared" si="15"/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6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 t="shared" si="15"/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6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 t="shared" si="15"/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6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 t="shared" si="15"/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197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>SumByColor($A$19,M108:M123)</f>
        <v>0</v>
      </c>
    </row>
  </sheetData>
  <mergeCells count="1">
    <mergeCell ref="P39:Q39"/>
  </mergeCells>
  <conditionalFormatting sqref="F45:F47">
    <cfRule type="expression" dxfId="419" priority="55">
      <formula>F45&gt;0</formula>
    </cfRule>
    <cfRule type="expression" dxfId="41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7" priority="47">
      <formula>F48&gt;0</formula>
    </cfRule>
    <cfRule type="expression" dxfId="416" priority="48">
      <formula>F48&lt;0</formula>
    </cfRule>
  </conditionalFormatting>
  <conditionalFormatting sqref="F48:F76 F83:F85 F92:F103">
    <cfRule type="expression" dxfId="415" priority="49">
      <formula>F48&gt;0</formula>
    </cfRule>
    <cfRule type="expression" dxfId="414" priority="50">
      <formula>F48&lt;0</formula>
    </cfRule>
  </conditionalFormatting>
  <conditionalFormatting sqref="H45:H76 H83:H85 H92:H103">
    <cfRule type="expression" dxfId="413" priority="45">
      <formula>H45&gt;0</formula>
    </cfRule>
    <cfRule type="expression" dxfId="412" priority="46">
      <formula>H45&lt;0</formula>
    </cfRule>
  </conditionalFormatting>
  <conditionalFormatting sqref="F41:F44">
    <cfRule type="expression" dxfId="411" priority="31">
      <formula>F41&gt;0</formula>
    </cfRule>
    <cfRule type="expression" dxfId="410" priority="32">
      <formula>F41&lt;0</formula>
    </cfRule>
  </conditionalFormatting>
  <conditionalFormatting sqref="H41:H44">
    <cfRule type="expression" dxfId="409" priority="29">
      <formula>H41&gt;0</formula>
    </cfRule>
    <cfRule type="expression" dxfId="408" priority="30">
      <formula>H41&lt;0</formula>
    </cfRule>
  </conditionalFormatting>
  <conditionalFormatting sqref="Q8">
    <cfRule type="expression" dxfId="407" priority="25">
      <formula>Q8&gt;0</formula>
    </cfRule>
    <cfRule type="expression" dxfId="406" priority="26">
      <formula>Q8&lt;0</formula>
    </cfRule>
  </conditionalFormatting>
  <conditionalFormatting sqref="Q7">
    <cfRule type="expression" dxfId="405" priority="27">
      <formula>Q7&gt;0</formula>
    </cfRule>
    <cfRule type="expression" dxfId="404" priority="28">
      <formula>Q7&lt;0</formula>
    </cfRule>
  </conditionalFormatting>
  <conditionalFormatting sqref="F77:F82">
    <cfRule type="expression" dxfId="403" priority="21">
      <formula>F77&gt;0</formula>
    </cfRule>
    <cfRule type="expression" dxfId="402" priority="22">
      <formula>F77&lt;0</formula>
    </cfRule>
  </conditionalFormatting>
  <conditionalFormatting sqref="F77:F82">
    <cfRule type="expression" dxfId="401" priority="23">
      <formula>F77&gt;0</formula>
    </cfRule>
    <cfRule type="expression" dxfId="400" priority="24">
      <formula>F77&lt;0</formula>
    </cfRule>
  </conditionalFormatting>
  <conditionalFormatting sqref="H77:H82">
    <cfRule type="expression" dxfId="399" priority="19">
      <formula>H77&gt;0</formula>
    </cfRule>
    <cfRule type="expression" dxfId="398" priority="20">
      <formula>H77&lt;0</formula>
    </cfRule>
  </conditionalFormatting>
  <conditionalFormatting sqref="M106">
    <cfRule type="expression" dxfId="397" priority="15">
      <formula>M106&gt;0</formula>
    </cfRule>
    <cfRule type="expression" dxfId="396" priority="16">
      <formula>M106&lt;0</formula>
    </cfRule>
  </conditionalFormatting>
  <conditionalFormatting sqref="M106">
    <cfRule type="expression" dxfId="395" priority="17">
      <formula>M106&gt;0</formula>
    </cfRule>
    <cfRule type="expression" dxfId="394" priority="18">
      <formula>M106&lt;0</formula>
    </cfRule>
  </conditionalFormatting>
  <conditionalFormatting sqref="F87:F91">
    <cfRule type="expression" dxfId="393" priority="13">
      <formula>F87&gt;0</formula>
    </cfRule>
    <cfRule type="expression" dxfId="392" priority="14">
      <formula>F87&lt;0</formula>
    </cfRule>
  </conditionalFormatting>
  <conditionalFormatting sqref="H87:H91">
    <cfRule type="expression" dxfId="391" priority="11">
      <formula>H87&gt;0</formula>
    </cfRule>
    <cfRule type="expression" dxfId="390" priority="12">
      <formula>H87&lt;0</formula>
    </cfRule>
  </conditionalFormatting>
  <conditionalFormatting sqref="F24:F37">
    <cfRule type="expression" dxfId="389" priority="3">
      <formula>F24&gt;0</formula>
    </cfRule>
    <cfRule type="expression" dxfId="388" priority="4">
      <formula>F24&lt;0</formula>
    </cfRule>
  </conditionalFormatting>
  <conditionalFormatting sqref="F24:F37">
    <cfRule type="expression" dxfId="387" priority="5">
      <formula>F24&gt;0</formula>
    </cfRule>
    <cfRule type="expression" dxfId="386" priority="6">
      <formula>F24&lt;0</formula>
    </cfRule>
  </conditionalFormatting>
  <conditionalFormatting sqref="H24:H37">
    <cfRule type="expression" dxfId="385" priority="1">
      <formula>H24&gt;0</formula>
    </cfRule>
    <cfRule type="expression" dxfId="38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241</v>
      </c>
      <c r="W2" s="94">
        <v>42783</v>
      </c>
      <c r="X2" s="10">
        <v>36.24</v>
      </c>
      <c r="Y2" s="10">
        <v>36.61</v>
      </c>
      <c r="Z2" s="10">
        <v>35.79</v>
      </c>
      <c r="AA2" s="10">
        <v>36.21</v>
      </c>
      <c r="AB2" s="95">
        <v>4515100</v>
      </c>
      <c r="AC2" s="10">
        <v>36.21</v>
      </c>
      <c r="AD2" s="2">
        <f>Y2-Z2</f>
        <v>0.82000000000000028</v>
      </c>
      <c r="AE2" s="138">
        <f>AC2/AC3-1</f>
        <v>-6.85682940208443E-3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36.21</v>
      </c>
      <c r="T3" s="121">
        <v>42568</v>
      </c>
      <c r="U3" t="s">
        <v>250</v>
      </c>
      <c r="W3" s="94">
        <v>42782</v>
      </c>
      <c r="X3" s="10">
        <v>37.82</v>
      </c>
      <c r="Y3" s="10">
        <v>37.83</v>
      </c>
      <c r="Z3" s="10">
        <v>36.35</v>
      </c>
      <c r="AA3" s="10">
        <v>36.46</v>
      </c>
      <c r="AB3" s="95">
        <v>7038700</v>
      </c>
      <c r="AC3" s="10">
        <v>36.46</v>
      </c>
      <c r="AD3" s="2">
        <f t="shared" ref="AD3:AD40" si="0">Y3-Z3</f>
        <v>1.4799999999999969</v>
      </c>
      <c r="AE3" s="138">
        <f t="shared" ref="AE3:AE39" si="1">AC3/AC4-1</f>
        <v>-3.7232637972009375E-2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36.21</v>
      </c>
      <c r="R4" s="502">
        <v>-6.8999999999999999E-3</v>
      </c>
      <c r="T4" s="121"/>
      <c r="W4" s="94">
        <v>42781</v>
      </c>
      <c r="X4" s="10">
        <v>38.25</v>
      </c>
      <c r="Y4" s="10">
        <v>38.299999999999997</v>
      </c>
      <c r="Z4" s="10">
        <v>37.729999999999997</v>
      </c>
      <c r="AA4" s="10">
        <v>37.869999999999997</v>
      </c>
      <c r="AB4" s="95">
        <v>11481200</v>
      </c>
      <c r="AC4" s="10">
        <v>37.869999999999997</v>
      </c>
      <c r="AD4" s="2">
        <f t="shared" si="0"/>
        <v>0.57000000000000028</v>
      </c>
      <c r="AE4" s="138">
        <f t="shared" si="1"/>
        <v>-1.7894190871369453E-2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42780</v>
      </c>
      <c r="X5" s="10">
        <v>38.57</v>
      </c>
      <c r="Y5" s="10">
        <v>39.25</v>
      </c>
      <c r="Z5" s="10">
        <v>38.18</v>
      </c>
      <c r="AA5" s="10">
        <v>38.56</v>
      </c>
      <c r="AB5" s="95">
        <v>3653400</v>
      </c>
      <c r="AC5" s="10">
        <v>38.56</v>
      </c>
      <c r="AD5" s="2">
        <f t="shared" si="0"/>
        <v>1.0700000000000003</v>
      </c>
      <c r="AE5" s="138">
        <f t="shared" si="1"/>
        <v>2.0790020790022457E-3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42779</v>
      </c>
      <c r="X6" s="10">
        <v>38.79</v>
      </c>
      <c r="Y6" s="10">
        <v>39.78</v>
      </c>
      <c r="Z6" s="10">
        <v>38.450000000000003</v>
      </c>
      <c r="AA6" s="10">
        <v>38.479999999999997</v>
      </c>
      <c r="AB6" s="95">
        <v>5365800</v>
      </c>
      <c r="AC6" s="10">
        <v>38.479999999999997</v>
      </c>
      <c r="AD6" s="2">
        <f t="shared" si="0"/>
        <v>1.3299999999999983</v>
      </c>
      <c r="AE6" s="138">
        <f t="shared" si="1"/>
        <v>4.6997389033942572E-3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42776</v>
      </c>
      <c r="X7" s="10">
        <v>37.92</v>
      </c>
      <c r="Y7" s="10">
        <v>38.54</v>
      </c>
      <c r="Z7" s="10">
        <v>37.51</v>
      </c>
      <c r="AA7" s="10">
        <v>38.299999999999997</v>
      </c>
      <c r="AB7" s="95">
        <v>3628600</v>
      </c>
      <c r="AC7" s="10">
        <v>38.299999999999997</v>
      </c>
      <c r="AD7" s="2">
        <f t="shared" si="0"/>
        <v>1.0300000000000011</v>
      </c>
      <c r="AE7" s="138">
        <f t="shared" si="1"/>
        <v>2.3516835916622014E-2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183</v>
      </c>
      <c r="Q8" s="2">
        <f>K18+M18-F18+Q2*Q4</f>
        <v>0</v>
      </c>
      <c r="W8" s="94">
        <v>42775</v>
      </c>
      <c r="X8" s="10">
        <v>37.409999999999997</v>
      </c>
      <c r="Y8" s="10">
        <v>37.75</v>
      </c>
      <c r="Z8" s="10">
        <v>36.99</v>
      </c>
      <c r="AA8" s="10">
        <v>37.42</v>
      </c>
      <c r="AB8" s="95">
        <v>3382400</v>
      </c>
      <c r="AC8" s="10">
        <v>37.42</v>
      </c>
      <c r="AD8" s="2">
        <f t="shared" si="0"/>
        <v>0.75999999999999801</v>
      </c>
      <c r="AE8" s="138">
        <f t="shared" si="1"/>
        <v>-3.1965903036760279E-3</v>
      </c>
    </row>
    <row r="9" spans="1:40" x14ac:dyDescent="0.25">
      <c r="O9" s="11" t="s">
        <v>213</v>
      </c>
      <c r="P9"/>
      <c r="Q9" s="138">
        <f>IF(Q2=0, 0, Q8/Q6)</f>
        <v>0</v>
      </c>
      <c r="W9" s="94">
        <v>42774</v>
      </c>
      <c r="X9" s="10">
        <v>37.93</v>
      </c>
      <c r="Y9" s="10">
        <v>38.5</v>
      </c>
      <c r="Z9" s="10">
        <v>37.11</v>
      </c>
      <c r="AA9" s="10">
        <v>37.54</v>
      </c>
      <c r="AB9" s="95">
        <v>3093100</v>
      </c>
      <c r="AC9" s="10">
        <v>37.54</v>
      </c>
      <c r="AD9" s="2">
        <f t="shared" si="0"/>
        <v>1.3900000000000006</v>
      </c>
      <c r="AE9" s="138">
        <f t="shared" si="1"/>
        <v>-1.1324730050039533E-2</v>
      </c>
      <c r="AK9" s="234"/>
      <c r="AN9" s="234"/>
    </row>
    <row r="10" spans="1:40" x14ac:dyDescent="0.25">
      <c r="O10" s="11" t="s">
        <v>212</v>
      </c>
      <c r="Q10" s="2">
        <f>M42</f>
        <v>1128.3800000000047</v>
      </c>
      <c r="W10" s="94">
        <v>42773</v>
      </c>
      <c r="X10" s="10">
        <v>38.04</v>
      </c>
      <c r="Y10" s="10">
        <v>38.25</v>
      </c>
      <c r="Z10" s="10">
        <v>37.31</v>
      </c>
      <c r="AA10" s="10">
        <v>37.97</v>
      </c>
      <c r="AB10" s="95">
        <v>3228100</v>
      </c>
      <c r="AC10" s="10">
        <v>37.97</v>
      </c>
      <c r="AD10" s="2">
        <f t="shared" si="0"/>
        <v>0.93999999999999773</v>
      </c>
      <c r="AE10" s="138">
        <f t="shared" si="1"/>
        <v>5.8278145695362937E-3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42772</v>
      </c>
      <c r="X11" s="10">
        <v>36.9</v>
      </c>
      <c r="Y11" s="10">
        <v>38</v>
      </c>
      <c r="Z11" s="10">
        <v>36.799999999999997</v>
      </c>
      <c r="AA11" s="10">
        <v>37.75</v>
      </c>
      <c r="AB11" s="95">
        <v>2833000</v>
      </c>
      <c r="AC11" s="10">
        <v>37.75</v>
      </c>
      <c r="AD11" s="2">
        <f t="shared" si="0"/>
        <v>1.2000000000000028</v>
      </c>
      <c r="AE11" s="138">
        <f t="shared" si="1"/>
        <v>2.4145415084102062E-2</v>
      </c>
      <c r="AK11" s="234"/>
      <c r="AN11" s="234"/>
    </row>
    <row r="12" spans="1:40" x14ac:dyDescent="0.25">
      <c r="W12" s="94">
        <v>42769</v>
      </c>
      <c r="X12" s="10">
        <v>37.869999999999997</v>
      </c>
      <c r="Y12" s="10">
        <v>38.049999999999997</v>
      </c>
      <c r="Z12" s="10">
        <v>36.83</v>
      </c>
      <c r="AA12" s="10">
        <v>36.86</v>
      </c>
      <c r="AB12" s="95">
        <v>5240100</v>
      </c>
      <c r="AC12" s="10">
        <v>36.86</v>
      </c>
      <c r="AD12" s="2">
        <f t="shared" si="0"/>
        <v>1.2199999999999989</v>
      </c>
      <c r="AE12" s="138">
        <f t="shared" si="1"/>
        <v>-2.1762208067940603E-2</v>
      </c>
    </row>
    <row r="13" spans="1:40" x14ac:dyDescent="0.25">
      <c r="W13" s="94">
        <v>42768</v>
      </c>
      <c r="X13" s="10">
        <v>36.700000000000003</v>
      </c>
      <c r="Y13" s="10">
        <v>38.369999999999997</v>
      </c>
      <c r="Z13" s="10">
        <v>36.630000000000003</v>
      </c>
      <c r="AA13" s="10">
        <v>37.68</v>
      </c>
      <c r="AB13" s="95">
        <v>5046900</v>
      </c>
      <c r="AC13" s="10">
        <v>37.68</v>
      </c>
      <c r="AD13" s="2">
        <f t="shared" si="0"/>
        <v>1.7399999999999949</v>
      </c>
      <c r="AE13" s="138">
        <f t="shared" si="1"/>
        <v>3.9161610590181972E-2</v>
      </c>
      <c r="AK13" s="234"/>
      <c r="AN13" s="234"/>
    </row>
    <row r="14" spans="1:40" x14ac:dyDescent="0.25">
      <c r="T14" s="84"/>
      <c r="U14" s="11"/>
      <c r="W14" s="94">
        <v>42767</v>
      </c>
      <c r="X14" s="10">
        <v>36.58</v>
      </c>
      <c r="Y14" s="10">
        <v>37.19</v>
      </c>
      <c r="Z14" s="10">
        <v>36.200000000000003</v>
      </c>
      <c r="AA14" s="10">
        <v>36.26</v>
      </c>
      <c r="AB14" s="95">
        <v>2903800</v>
      </c>
      <c r="AC14" s="10">
        <v>36.26</v>
      </c>
      <c r="AD14" s="2">
        <f t="shared" si="0"/>
        <v>0.98999999999999488</v>
      </c>
      <c r="AE14" s="138">
        <f t="shared" si="1"/>
        <v>-5.2126200274349443E-3</v>
      </c>
    </row>
    <row r="15" spans="1:40" x14ac:dyDescent="0.25">
      <c r="W15" s="94">
        <v>42766</v>
      </c>
      <c r="X15" s="10">
        <v>36.78</v>
      </c>
      <c r="Y15" s="10">
        <v>37.229999999999997</v>
      </c>
      <c r="Z15" s="10">
        <v>36.01</v>
      </c>
      <c r="AA15" s="10">
        <v>36.450000000000003</v>
      </c>
      <c r="AB15" s="95">
        <v>2677100</v>
      </c>
      <c r="AC15" s="10">
        <v>36.450000000000003</v>
      </c>
      <c r="AD15" s="2">
        <f t="shared" si="0"/>
        <v>1.2199999999999989</v>
      </c>
      <c r="AE15" s="138">
        <f t="shared" si="1"/>
        <v>-2.7359781121749638E-3</v>
      </c>
      <c r="AK15" s="234"/>
      <c r="AN15" s="234"/>
    </row>
    <row r="16" spans="1:40" x14ac:dyDescent="0.25">
      <c r="W16" s="94">
        <v>42765</v>
      </c>
      <c r="X16" s="10">
        <v>36.479999999999997</v>
      </c>
      <c r="Y16" s="10">
        <v>36.590000000000003</v>
      </c>
      <c r="Z16" s="10">
        <v>35.770000000000003</v>
      </c>
      <c r="AA16" s="10">
        <v>36.549999999999997</v>
      </c>
      <c r="AB16" s="95">
        <v>3002400</v>
      </c>
      <c r="AC16" s="10">
        <v>36.549999999999997</v>
      </c>
      <c r="AD16" s="2">
        <f t="shared" si="0"/>
        <v>0.82000000000000028</v>
      </c>
      <c r="AE16" s="138">
        <f t="shared" si="1"/>
        <v>-3.2724297791111301E-3</v>
      </c>
    </row>
    <row r="17" spans="1:40" x14ac:dyDescent="0.25">
      <c r="W17" s="94">
        <v>42762</v>
      </c>
      <c r="X17" s="10">
        <v>36.299999999999997</v>
      </c>
      <c r="Y17" s="10">
        <v>37.39</v>
      </c>
      <c r="Z17" s="10">
        <v>36.270000000000003</v>
      </c>
      <c r="AA17" s="10">
        <v>36.67</v>
      </c>
      <c r="AB17" s="95">
        <v>3617600</v>
      </c>
      <c r="AC17" s="10">
        <v>36.67</v>
      </c>
      <c r="AD17" s="2">
        <f t="shared" si="0"/>
        <v>1.1199999999999974</v>
      </c>
      <c r="AE17" s="138">
        <f t="shared" si="1"/>
        <v>1.0192837465564875E-2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42761</v>
      </c>
      <c r="X18" s="10">
        <v>36.22</v>
      </c>
      <c r="Y18" s="10">
        <v>37.07</v>
      </c>
      <c r="Z18" s="10">
        <v>35.51</v>
      </c>
      <c r="AA18" s="10">
        <v>36.299999999999997</v>
      </c>
      <c r="AB18" s="95">
        <v>5733100</v>
      </c>
      <c r="AC18" s="10">
        <v>36.299999999999997</v>
      </c>
      <c r="AD18" s="2">
        <f t="shared" si="0"/>
        <v>1.5600000000000023</v>
      </c>
      <c r="AE18" s="138">
        <f t="shared" si="1"/>
        <v>-6.2961949082946944E-3</v>
      </c>
    </row>
    <row r="19" spans="1:40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94">
        <v>42760</v>
      </c>
      <c r="X19" s="10">
        <v>38.58</v>
      </c>
      <c r="Y19" s="10">
        <v>38.94</v>
      </c>
      <c r="Z19" s="10">
        <v>36.31</v>
      </c>
      <c r="AA19" s="10">
        <v>36.53</v>
      </c>
      <c r="AB19" s="95">
        <v>13573700</v>
      </c>
      <c r="AC19" s="10">
        <v>36.53</v>
      </c>
      <c r="AD19" s="2">
        <f t="shared" si="0"/>
        <v>2.6299999999999955</v>
      </c>
      <c r="AE19" s="138">
        <f t="shared" si="1"/>
        <v>-2.5866666666666593E-2</v>
      </c>
      <c r="AK19" s="234"/>
      <c r="AN19" s="234"/>
    </row>
    <row r="20" spans="1:40" x14ac:dyDescent="0.25">
      <c r="W20" s="94">
        <v>42759</v>
      </c>
      <c r="X20" s="10">
        <v>37.18</v>
      </c>
      <c r="Y20" s="10">
        <v>38.380000000000003</v>
      </c>
      <c r="Z20" s="10">
        <v>37.18</v>
      </c>
      <c r="AA20" s="10">
        <v>37.5</v>
      </c>
      <c r="AB20" s="95">
        <v>11048600</v>
      </c>
      <c r="AC20" s="10">
        <v>37.5</v>
      </c>
      <c r="AD20" s="2">
        <f t="shared" si="0"/>
        <v>1.2000000000000028</v>
      </c>
      <c r="AE20" s="138">
        <f t="shared" si="1"/>
        <v>3.3342518600165461E-2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42758</v>
      </c>
      <c r="X21" s="10">
        <v>35.92</v>
      </c>
      <c r="Y21" s="10">
        <v>36.4</v>
      </c>
      <c r="Z21" s="10">
        <v>35.46</v>
      </c>
      <c r="AA21" s="10">
        <v>36.29</v>
      </c>
      <c r="AB21" s="95">
        <v>5242100</v>
      </c>
      <c r="AC21" s="10">
        <v>36.29</v>
      </c>
      <c r="AD21" s="2">
        <f t="shared" si="0"/>
        <v>0.93999999999999773</v>
      </c>
      <c r="AE21" s="138">
        <f t="shared" si="1"/>
        <v>1.7666853617498646E-2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42755</v>
      </c>
      <c r="X22" s="10">
        <v>35.4</v>
      </c>
      <c r="Y22" s="10">
        <v>35.74</v>
      </c>
      <c r="Z22" s="10">
        <v>34.93</v>
      </c>
      <c r="AA22" s="10">
        <v>35.659999999999997</v>
      </c>
      <c r="AB22" s="95">
        <v>5329400</v>
      </c>
      <c r="AC22" s="10">
        <v>35.659999999999997</v>
      </c>
      <c r="AD22" s="2">
        <f t="shared" si="0"/>
        <v>0.81000000000000227</v>
      </c>
      <c r="AE22" s="138">
        <f t="shared" si="1"/>
        <v>6.7758328627891551E-3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42754</v>
      </c>
      <c r="X23" s="10">
        <v>34.22</v>
      </c>
      <c r="Y23" s="10">
        <v>35.630000000000003</v>
      </c>
      <c r="Z23" s="10">
        <v>34.18</v>
      </c>
      <c r="AA23" s="10">
        <v>35.42</v>
      </c>
      <c r="AB23" s="95">
        <v>5035600</v>
      </c>
      <c r="AC23" s="10">
        <v>35.42</v>
      </c>
      <c r="AD23" s="2">
        <f t="shared" si="0"/>
        <v>1.4500000000000028</v>
      </c>
      <c r="AE23" s="138">
        <f t="shared" si="1"/>
        <v>1.7523700086182092E-2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42753</v>
      </c>
      <c r="X24" s="10">
        <v>32.950000000000003</v>
      </c>
      <c r="Y24" s="10">
        <v>34.83</v>
      </c>
      <c r="Z24" s="10">
        <v>32.64</v>
      </c>
      <c r="AA24" s="10">
        <v>34.81</v>
      </c>
      <c r="AB24" s="95">
        <v>6398800</v>
      </c>
      <c r="AC24" s="10">
        <v>34.81</v>
      </c>
      <c r="AD24" s="2">
        <f t="shared" si="0"/>
        <v>2.1899999999999977</v>
      </c>
      <c r="AE24" s="138">
        <f t="shared" si="1"/>
        <v>6.6482843137255054E-2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42752</v>
      </c>
      <c r="X25" s="10">
        <v>32.97</v>
      </c>
      <c r="Y25" s="10">
        <v>33.04</v>
      </c>
      <c r="Z25" s="10">
        <v>32.520000000000003</v>
      </c>
      <c r="AA25" s="10">
        <v>32.64</v>
      </c>
      <c r="AB25" s="95">
        <v>1381800</v>
      </c>
      <c r="AC25" s="10">
        <v>32.64</v>
      </c>
      <c r="AD25" s="2">
        <f t="shared" si="0"/>
        <v>0.51999999999999602</v>
      </c>
      <c r="AE25" s="138">
        <f t="shared" si="1"/>
        <v>-1.1208724628900213E-2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42748</v>
      </c>
      <c r="X26" s="10">
        <v>32.82</v>
      </c>
      <c r="Y26" s="10">
        <v>33.43</v>
      </c>
      <c r="Z26" s="10">
        <v>32.53</v>
      </c>
      <c r="AA26" s="10">
        <v>33.01</v>
      </c>
      <c r="AB26" s="95">
        <v>3026200</v>
      </c>
      <c r="AC26" s="10">
        <v>33.01</v>
      </c>
      <c r="AD26" s="2">
        <f t="shared" si="0"/>
        <v>0.89999999999999858</v>
      </c>
      <c r="AE26" s="138">
        <f t="shared" si="1"/>
        <v>-9.0799031476995751E-4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42747</v>
      </c>
      <c r="X27" s="10">
        <v>33</v>
      </c>
      <c r="Y27" s="10">
        <v>33.5</v>
      </c>
      <c r="Z27" s="10">
        <v>32.51</v>
      </c>
      <c r="AA27" s="10">
        <v>33.04</v>
      </c>
      <c r="AB27" s="95">
        <v>4479500</v>
      </c>
      <c r="AC27" s="10">
        <v>33.04</v>
      </c>
      <c r="AD27" s="2">
        <f t="shared" si="0"/>
        <v>0.99000000000000199</v>
      </c>
      <c r="AE27" s="138">
        <f t="shared" si="1"/>
        <v>3.3468877072255321E-2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42746</v>
      </c>
      <c r="X28" s="10">
        <v>31.08</v>
      </c>
      <c r="Y28" s="10">
        <v>32</v>
      </c>
      <c r="Z28" s="10">
        <v>31.08</v>
      </c>
      <c r="AA28" s="10">
        <v>31.97</v>
      </c>
      <c r="AB28" s="95">
        <v>3048500</v>
      </c>
      <c r="AC28" s="10">
        <v>31.97</v>
      </c>
      <c r="AD28" s="2">
        <f t="shared" si="0"/>
        <v>0.92000000000000171</v>
      </c>
      <c r="AE28" s="138">
        <f t="shared" si="1"/>
        <v>3.1956100710135438E-2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42745</v>
      </c>
      <c r="X29" s="10">
        <v>29.83</v>
      </c>
      <c r="Y29" s="10">
        <v>31.1</v>
      </c>
      <c r="Z29" s="10">
        <v>29.73</v>
      </c>
      <c r="AA29" s="10">
        <v>30.98</v>
      </c>
      <c r="AB29" s="95">
        <v>3823600</v>
      </c>
      <c r="AC29" s="10">
        <v>30.98</v>
      </c>
      <c r="AD29" s="2">
        <f t="shared" si="0"/>
        <v>1.370000000000001</v>
      </c>
      <c r="AE29" s="138">
        <f t="shared" si="1"/>
        <v>5.0881953867028429E-2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42744</v>
      </c>
      <c r="X30" s="10">
        <v>30.88</v>
      </c>
      <c r="Y30" s="10">
        <v>30.88</v>
      </c>
      <c r="Z30" s="10">
        <v>29.22</v>
      </c>
      <c r="AA30" s="10">
        <v>29.48</v>
      </c>
      <c r="AB30" s="95">
        <v>4199600</v>
      </c>
      <c r="AC30" s="10">
        <v>29.48</v>
      </c>
      <c r="AD30" s="2">
        <f t="shared" si="0"/>
        <v>1.6600000000000001</v>
      </c>
      <c r="AE30" s="138">
        <f t="shared" si="1"/>
        <v>-3.9113428943937434E-2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42741</v>
      </c>
      <c r="X31" s="10">
        <v>30.69</v>
      </c>
      <c r="Y31" s="10">
        <v>31.1</v>
      </c>
      <c r="Z31" s="10">
        <v>30.31</v>
      </c>
      <c r="AA31" s="10">
        <v>30.68</v>
      </c>
      <c r="AB31" s="95">
        <v>2083600</v>
      </c>
      <c r="AC31" s="10">
        <v>30.68</v>
      </c>
      <c r="AD31" s="2">
        <f t="shared" si="0"/>
        <v>0.7900000000000027</v>
      </c>
      <c r="AE31" s="138">
        <f t="shared" si="1"/>
        <v>9.7879282218604757E-4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42740</v>
      </c>
      <c r="X32" s="10">
        <v>30.18</v>
      </c>
      <c r="Y32" s="10">
        <v>30.93</v>
      </c>
      <c r="Z32" s="10">
        <v>30.12</v>
      </c>
      <c r="AA32" s="10">
        <v>30.65</v>
      </c>
      <c r="AB32" s="95">
        <v>2432100</v>
      </c>
      <c r="AC32" s="10">
        <v>30.65</v>
      </c>
      <c r="AD32" s="2">
        <f t="shared" si="0"/>
        <v>0.80999999999999872</v>
      </c>
      <c r="AE32" s="138">
        <f t="shared" si="1"/>
        <v>1.2888301387970813E-2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42739</v>
      </c>
      <c r="X33" s="10">
        <v>29.02</v>
      </c>
      <c r="Y33" s="10">
        <v>30.3</v>
      </c>
      <c r="Z33" s="10">
        <v>29.02</v>
      </c>
      <c r="AA33" s="10">
        <v>30.26</v>
      </c>
      <c r="AB33" s="95">
        <v>3338100</v>
      </c>
      <c r="AC33" s="10">
        <v>30.26</v>
      </c>
      <c r="AD33" s="2">
        <f t="shared" si="0"/>
        <v>1.2800000000000011</v>
      </c>
      <c r="AE33" s="138">
        <f t="shared" si="1"/>
        <v>4.9601109954908296E-2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42738</v>
      </c>
      <c r="X34" s="10">
        <v>28.6</v>
      </c>
      <c r="Y34" s="10">
        <v>28.87</v>
      </c>
      <c r="Z34" s="10">
        <v>28.17</v>
      </c>
      <c r="AA34" s="10">
        <v>28.83</v>
      </c>
      <c r="AB34" s="95">
        <v>2746400</v>
      </c>
      <c r="AC34" s="10">
        <v>28.83</v>
      </c>
      <c r="AD34" s="2">
        <f t="shared" si="0"/>
        <v>0.69999999999999929</v>
      </c>
      <c r="AE34" s="138">
        <f t="shared" si="1"/>
        <v>2.6709401709401615E-2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42734</v>
      </c>
      <c r="X35" s="10">
        <v>28.97</v>
      </c>
      <c r="Y35" s="10">
        <v>29.38</v>
      </c>
      <c r="Z35" s="10">
        <v>28.01</v>
      </c>
      <c r="AA35" s="10">
        <v>28.08</v>
      </c>
      <c r="AB35" s="95">
        <v>2651500</v>
      </c>
      <c r="AC35" s="10">
        <v>28.08</v>
      </c>
      <c r="AD35" s="2">
        <f t="shared" si="0"/>
        <v>1.3699999999999974</v>
      </c>
      <c r="AE35" s="138">
        <f t="shared" si="1"/>
        <v>-2.8037383177570208E-2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42733</v>
      </c>
      <c r="X36" s="10">
        <v>29.43</v>
      </c>
      <c r="Y36" s="10">
        <v>29.44</v>
      </c>
      <c r="Z36" s="10">
        <v>28.6</v>
      </c>
      <c r="AA36" s="10">
        <v>28.89</v>
      </c>
      <c r="AB36" s="95">
        <v>3224400</v>
      </c>
      <c r="AC36" s="10">
        <v>28.89</v>
      </c>
      <c r="AD36" s="2">
        <f t="shared" si="0"/>
        <v>0.83999999999999986</v>
      </c>
      <c r="AE36" s="138">
        <f t="shared" si="1"/>
        <v>-1.834862385321101E-2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42732</v>
      </c>
      <c r="X37" s="10">
        <v>29.78</v>
      </c>
      <c r="Y37" s="10">
        <v>30.17</v>
      </c>
      <c r="Z37" s="10">
        <v>29.35</v>
      </c>
      <c r="AA37" s="10">
        <v>29.43</v>
      </c>
      <c r="AB37" s="95">
        <v>2749800</v>
      </c>
      <c r="AC37" s="10">
        <v>29.43</v>
      </c>
      <c r="AD37" s="2">
        <f t="shared" si="0"/>
        <v>0.82000000000000028</v>
      </c>
      <c r="AE37" s="138">
        <f t="shared" si="1"/>
        <v>-7.4198988195615101E-3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42731</v>
      </c>
      <c r="X38" s="10">
        <v>29.58</v>
      </c>
      <c r="Y38" s="10">
        <v>30.04</v>
      </c>
      <c r="Z38" s="10">
        <v>29.4</v>
      </c>
      <c r="AA38" s="10">
        <v>29.65</v>
      </c>
      <c r="AB38" s="95">
        <v>1708000</v>
      </c>
      <c r="AC38" s="10">
        <v>29.65</v>
      </c>
      <c r="AD38" s="2">
        <f t="shared" si="0"/>
        <v>0.64000000000000057</v>
      </c>
      <c r="AE38" s="138">
        <f t="shared" si="1"/>
        <v>-2.0195220464490626E-3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4" t="s">
        <v>78</v>
      </c>
      <c r="Q39" s="644"/>
      <c r="R39" s="34"/>
      <c r="T39" s="91" t="s">
        <v>113</v>
      </c>
      <c r="W39" s="94">
        <v>42727</v>
      </c>
      <c r="X39" s="10">
        <v>29.79</v>
      </c>
      <c r="Y39" s="10">
        <v>30.13</v>
      </c>
      <c r="Z39" s="10">
        <v>29.34</v>
      </c>
      <c r="AA39" s="10">
        <v>29.71</v>
      </c>
      <c r="AB39" s="95">
        <v>2881800</v>
      </c>
      <c r="AC39" s="10">
        <v>29.71</v>
      </c>
      <c r="AD39" s="2">
        <f t="shared" si="0"/>
        <v>0.78999999999999915</v>
      </c>
      <c r="AE39" s="138">
        <f t="shared" si="1"/>
        <v>-1.3445378151260012E-3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39.831000000000003</v>
      </c>
      <c r="R40" s="34"/>
      <c r="T40" s="87" t="s">
        <v>98</v>
      </c>
      <c r="U40" s="88">
        <v>36.46</v>
      </c>
      <c r="W40" s="94">
        <v>42726</v>
      </c>
      <c r="X40" s="10">
        <v>30.21</v>
      </c>
      <c r="Y40" s="10">
        <v>30.35</v>
      </c>
      <c r="Z40" s="10">
        <v>29.54</v>
      </c>
      <c r="AA40" s="10">
        <v>29.75</v>
      </c>
      <c r="AB40" s="95">
        <v>3761600</v>
      </c>
      <c r="AC40" s="10">
        <v>29.75</v>
      </c>
      <c r="AD40" s="2">
        <f t="shared" si="0"/>
        <v>0.81000000000000227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2">P41*$Q$4</f>
        <v>39.468900000000005</v>
      </c>
      <c r="R41" s="34"/>
      <c r="T41" s="87" t="s">
        <v>99</v>
      </c>
      <c r="U41" s="88">
        <v>36.24</v>
      </c>
      <c r="W41" s="94">
        <v>42725</v>
      </c>
      <c r="X41" s="10">
        <v>30.19</v>
      </c>
      <c r="Y41" s="10">
        <v>30.43</v>
      </c>
      <c r="Z41" s="10">
        <v>30.02</v>
      </c>
      <c r="AA41" s="10">
        <v>30.43</v>
      </c>
      <c r="AB41" s="95">
        <v>1811200</v>
      </c>
      <c r="AC41" s="10">
        <v>30.43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2"/>
        <v>39.106800000000007</v>
      </c>
      <c r="R42" s="34"/>
      <c r="T42" s="87" t="s">
        <v>100</v>
      </c>
      <c r="U42" s="88" t="s">
        <v>129</v>
      </c>
      <c r="W42" s="94">
        <v>42724</v>
      </c>
      <c r="X42" s="10">
        <v>29.9</v>
      </c>
      <c r="Y42" s="10">
        <v>30.33</v>
      </c>
      <c r="Z42" s="10">
        <v>29.77</v>
      </c>
      <c r="AA42" s="10">
        <v>30.16</v>
      </c>
      <c r="AB42" s="95">
        <v>3821000</v>
      </c>
      <c r="AC42" s="10">
        <v>30.16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2"/>
        <v>38.744700000000002</v>
      </c>
      <c r="R43" s="83"/>
      <c r="T43" s="87" t="s">
        <v>101</v>
      </c>
      <c r="U43" s="88" t="s">
        <v>129</v>
      </c>
      <c r="W43" s="94">
        <v>42723</v>
      </c>
      <c r="X43" s="10">
        <v>28.89</v>
      </c>
      <c r="Y43" s="10">
        <v>29.49</v>
      </c>
      <c r="Z43" s="10">
        <v>28.75</v>
      </c>
      <c r="AA43" s="10">
        <v>29.29</v>
      </c>
      <c r="AB43" s="95">
        <v>2557400</v>
      </c>
      <c r="AC43" s="10">
        <v>29.29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3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2"/>
        <v>38.382600000000004</v>
      </c>
      <c r="R44" s="83"/>
      <c r="T44" s="87" t="s">
        <v>102</v>
      </c>
      <c r="U44" s="88">
        <v>39.229999999999997</v>
      </c>
      <c r="W44" s="94">
        <v>42720</v>
      </c>
      <c r="X44" s="10">
        <v>29.65</v>
      </c>
      <c r="Y44" s="10">
        <v>30.42</v>
      </c>
      <c r="Z44" s="10">
        <v>29.16</v>
      </c>
      <c r="AA44" s="10">
        <v>29.4</v>
      </c>
      <c r="AB44" s="95">
        <v>7656400</v>
      </c>
      <c r="AC44" s="10">
        <v>29.4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4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3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2"/>
        <v>38.020500000000006</v>
      </c>
      <c r="R45" s="83"/>
      <c r="T45" s="87" t="s">
        <v>103</v>
      </c>
      <c r="U45" s="88">
        <v>0.69392299999999996</v>
      </c>
      <c r="W45" s="94">
        <v>42719</v>
      </c>
      <c r="X45" s="10">
        <v>30.16</v>
      </c>
      <c r="Y45" s="10">
        <v>30.44</v>
      </c>
      <c r="Z45" s="10">
        <v>29.65</v>
      </c>
      <c r="AA45" s="10">
        <v>29.79</v>
      </c>
      <c r="AB45" s="95">
        <v>3751600</v>
      </c>
      <c r="AC45" s="10">
        <v>29.79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4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3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2"/>
        <v>37.6584</v>
      </c>
      <c r="R46" s="83"/>
      <c r="T46" s="87" t="s">
        <v>104</v>
      </c>
      <c r="U46" s="89" t="s">
        <v>129</v>
      </c>
      <c r="W46" s="94">
        <v>42718</v>
      </c>
      <c r="X46" s="10">
        <v>30.11</v>
      </c>
      <c r="Y46" s="10">
        <v>31.32</v>
      </c>
      <c r="Z46" s="10">
        <v>30.03</v>
      </c>
      <c r="AA46" s="10">
        <v>30.45</v>
      </c>
      <c r="AB46" s="95">
        <v>3175000</v>
      </c>
      <c r="AC46" s="10">
        <v>30.45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4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3"/>
        <v>2954.95</v>
      </c>
      <c r="L47" s="261"/>
      <c r="M47" s="262"/>
      <c r="N47" s="261"/>
      <c r="O47" s="2"/>
      <c r="P47" s="83">
        <v>1.03</v>
      </c>
      <c r="Q47" s="83">
        <f t="shared" si="2"/>
        <v>37.296300000000002</v>
      </c>
      <c r="R47" s="83"/>
      <c r="T47" s="87"/>
      <c r="U47" s="88"/>
      <c r="W47" s="94">
        <v>42717</v>
      </c>
      <c r="X47" s="10">
        <v>31.4</v>
      </c>
      <c r="Y47" s="10">
        <v>31.73</v>
      </c>
      <c r="Z47" s="10">
        <v>30.03</v>
      </c>
      <c r="AA47" s="10">
        <v>30.24</v>
      </c>
      <c r="AB47" s="95">
        <v>4187700</v>
      </c>
      <c r="AC47" s="10">
        <v>30.24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4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3"/>
        <v>997.98</v>
      </c>
      <c r="L48" s="261"/>
      <c r="M48" s="262"/>
      <c r="N48" s="261"/>
      <c r="O48" s="2"/>
      <c r="P48" s="83">
        <v>1.02</v>
      </c>
      <c r="Q48" s="83">
        <f t="shared" si="2"/>
        <v>36.934200000000004</v>
      </c>
      <c r="R48" s="83"/>
      <c r="T48" s="87" t="s">
        <v>105</v>
      </c>
      <c r="U48" s="88" t="s">
        <v>645</v>
      </c>
      <c r="W48" s="94">
        <v>42716</v>
      </c>
      <c r="X48" s="10">
        <v>32.159999999999997</v>
      </c>
      <c r="Y48" s="10">
        <v>32.35</v>
      </c>
      <c r="Z48" s="10">
        <v>30.85</v>
      </c>
      <c r="AA48" s="10">
        <v>31.24</v>
      </c>
      <c r="AB48" s="95">
        <v>3415200</v>
      </c>
      <c r="AC48" s="10">
        <v>31.24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4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3"/>
        <v>13243.760000000002</v>
      </c>
      <c r="L49" s="261"/>
      <c r="M49" s="262"/>
      <c r="N49" s="261"/>
      <c r="O49" s="2"/>
      <c r="P49" s="83">
        <v>1.01</v>
      </c>
      <c r="Q49" s="83">
        <f t="shared" si="2"/>
        <v>36.572099999999999</v>
      </c>
      <c r="R49" s="83"/>
      <c r="T49" s="87" t="s">
        <v>106</v>
      </c>
      <c r="U49" s="88" t="s">
        <v>513</v>
      </c>
      <c r="W49" s="94">
        <v>42713</v>
      </c>
      <c r="X49" s="10">
        <v>31.31</v>
      </c>
      <c r="Y49" s="10">
        <v>32.11</v>
      </c>
      <c r="Z49" s="10">
        <v>31.04</v>
      </c>
      <c r="AA49" s="10">
        <v>32.049999999999997</v>
      </c>
      <c r="AB49" s="95">
        <v>4304200</v>
      </c>
      <c r="AC49" s="10">
        <v>32.049999999999997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4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3"/>
        <v>31000.479999999996</v>
      </c>
      <c r="L50" s="261"/>
      <c r="M50" s="262"/>
      <c r="N50" s="261"/>
      <c r="O50" s="2"/>
      <c r="P50" s="83">
        <v>1</v>
      </c>
      <c r="Q50" s="83">
        <f t="shared" si="2"/>
        <v>36.21</v>
      </c>
      <c r="R50" s="83"/>
      <c r="T50" s="87" t="s">
        <v>107</v>
      </c>
      <c r="U50" s="90">
        <v>4516838</v>
      </c>
      <c r="W50" s="94">
        <v>42712</v>
      </c>
      <c r="X50" s="10">
        <v>31.28</v>
      </c>
      <c r="Y50" s="10">
        <v>31.84</v>
      </c>
      <c r="Z50" s="10">
        <v>30.8</v>
      </c>
      <c r="AA50" s="10">
        <v>31.31</v>
      </c>
      <c r="AB50" s="95">
        <v>3064500</v>
      </c>
      <c r="AC50" s="10">
        <v>31.31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4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3"/>
        <v>13187.76</v>
      </c>
      <c r="L51" s="261"/>
      <c r="M51" s="262"/>
      <c r="N51" s="261"/>
      <c r="O51" s="2"/>
      <c r="P51" s="83">
        <v>0.99</v>
      </c>
      <c r="Q51" s="83">
        <f t="shared" si="2"/>
        <v>35.847900000000003</v>
      </c>
      <c r="R51" s="83"/>
      <c r="T51" s="87" t="s">
        <v>110</v>
      </c>
      <c r="U51" s="90">
        <v>4341320</v>
      </c>
      <c r="W51" s="94">
        <v>42711</v>
      </c>
      <c r="X51" s="10">
        <v>31.3</v>
      </c>
      <c r="Y51" s="10">
        <v>31.89</v>
      </c>
      <c r="Z51" s="10">
        <v>30.76</v>
      </c>
      <c r="AA51" s="10">
        <v>30.9</v>
      </c>
      <c r="AB51" s="95">
        <v>5777400</v>
      </c>
      <c r="AC51" s="10">
        <v>30.9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4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3"/>
        <v>11773.78</v>
      </c>
      <c r="L52" s="262"/>
      <c r="M52" s="262"/>
      <c r="N52" s="261"/>
      <c r="O52" s="2"/>
      <c r="P52" s="83">
        <v>0.98</v>
      </c>
      <c r="Q52" s="83">
        <f t="shared" si="2"/>
        <v>35.485799999999998</v>
      </c>
      <c r="R52" s="83"/>
      <c r="T52" s="87" t="s">
        <v>108</v>
      </c>
      <c r="U52" s="88" t="s">
        <v>646</v>
      </c>
      <c r="W52" s="94">
        <v>42710</v>
      </c>
      <c r="X52" s="10">
        <v>30.71</v>
      </c>
      <c r="Y52" s="10">
        <v>31.19</v>
      </c>
      <c r="Z52" s="10">
        <v>30.21</v>
      </c>
      <c r="AA52" s="10">
        <v>31.15</v>
      </c>
      <c r="AB52" s="95">
        <v>3235700</v>
      </c>
      <c r="AC52" s="10">
        <v>31.15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4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3"/>
        <v>546.64</v>
      </c>
      <c r="L53" s="261"/>
      <c r="M53" s="261"/>
      <c r="N53" s="261"/>
      <c r="O53" s="2"/>
      <c r="P53" s="83">
        <v>0.97</v>
      </c>
      <c r="Q53" s="83">
        <f t="shared" si="2"/>
        <v>35.123699999999999</v>
      </c>
      <c r="R53" s="83"/>
      <c r="T53" s="87" t="s">
        <v>111</v>
      </c>
      <c r="U53" s="88" t="s">
        <v>129</v>
      </c>
      <c r="W53" s="94">
        <v>42709</v>
      </c>
      <c r="X53" s="10">
        <v>29.03</v>
      </c>
      <c r="Y53" s="10">
        <v>31.28</v>
      </c>
      <c r="Z53" s="10">
        <v>28.89</v>
      </c>
      <c r="AA53" s="10">
        <v>31.22</v>
      </c>
      <c r="AB53" s="95">
        <v>7031500</v>
      </c>
      <c r="AC53" s="10">
        <v>31.22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4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3"/>
        <v>18997.150000000001</v>
      </c>
      <c r="L54" s="261"/>
      <c r="M54" s="261"/>
      <c r="N54" s="261"/>
      <c r="O54" s="2"/>
      <c r="P54" s="83">
        <v>0.96</v>
      </c>
      <c r="Q54" s="83">
        <f t="shared" si="2"/>
        <v>34.761600000000001</v>
      </c>
      <c r="R54" s="83"/>
      <c r="T54" s="87" t="s">
        <v>112</v>
      </c>
      <c r="U54" s="88">
        <v>-2.19</v>
      </c>
      <c r="W54" s="94">
        <v>42706</v>
      </c>
      <c r="X54" s="10">
        <v>28.86</v>
      </c>
      <c r="Y54" s="10">
        <v>29.63</v>
      </c>
      <c r="Z54" s="10">
        <v>28.73</v>
      </c>
      <c r="AA54" s="10">
        <v>29.04</v>
      </c>
      <c r="AB54" s="95">
        <v>3870300</v>
      </c>
      <c r="AC54" s="10">
        <v>29.04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4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3"/>
        <v>5249.9</v>
      </c>
      <c r="L55" s="261"/>
      <c r="M55" s="261"/>
      <c r="N55" s="261"/>
      <c r="O55" s="2"/>
      <c r="P55" s="83">
        <v>0.95</v>
      </c>
      <c r="Q55" s="83">
        <f t="shared" si="2"/>
        <v>34.399499999999996</v>
      </c>
      <c r="R55" s="83"/>
      <c r="T55" s="87" t="s">
        <v>109</v>
      </c>
      <c r="U55" s="88" t="s">
        <v>320</v>
      </c>
      <c r="W55" s="94">
        <v>42705</v>
      </c>
      <c r="X55" s="10">
        <v>28.84</v>
      </c>
      <c r="Y55" s="10">
        <v>29.42</v>
      </c>
      <c r="Z55" s="10">
        <v>28.6</v>
      </c>
      <c r="AA55" s="10">
        <v>28.88</v>
      </c>
      <c r="AB55" s="95">
        <v>4960400</v>
      </c>
      <c r="AC55" s="10">
        <v>28.88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4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3"/>
        <v>4549.92</v>
      </c>
      <c r="L56" s="261"/>
      <c r="M56" s="261"/>
      <c r="N56" s="261"/>
      <c r="O56" s="2"/>
      <c r="P56" s="83">
        <v>0.94</v>
      </c>
      <c r="Q56" s="83">
        <f t="shared" si="2"/>
        <v>34.037399999999998</v>
      </c>
      <c r="R56" s="83"/>
      <c r="W56" s="94">
        <v>42704</v>
      </c>
      <c r="X56" s="10">
        <v>30.06</v>
      </c>
      <c r="Y56" s="10">
        <v>30.44</v>
      </c>
      <c r="Z56" s="10">
        <v>28.85</v>
      </c>
      <c r="AA56" s="10">
        <v>28.97</v>
      </c>
      <c r="AB56" s="95">
        <v>5127700</v>
      </c>
      <c r="AC56" s="10">
        <v>28.97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4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3"/>
        <v>3739.93</v>
      </c>
      <c r="L57" s="261"/>
      <c r="M57" s="261"/>
      <c r="N57" s="261"/>
      <c r="O57" s="2"/>
      <c r="P57" s="83">
        <v>0.93</v>
      </c>
      <c r="Q57" s="83">
        <f t="shared" si="2"/>
        <v>33.6753</v>
      </c>
      <c r="R57" s="83"/>
      <c r="W57" s="94">
        <v>42703</v>
      </c>
      <c r="X57" s="10">
        <v>30.02</v>
      </c>
      <c r="Y57" s="10">
        <v>30.5</v>
      </c>
      <c r="Z57" s="10">
        <v>29.73</v>
      </c>
      <c r="AA57" s="10">
        <v>29.73</v>
      </c>
      <c r="AB57" s="95">
        <v>4805300</v>
      </c>
      <c r="AC57" s="10">
        <v>29.73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4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3"/>
        <v>4759.91</v>
      </c>
      <c r="L58" s="261"/>
      <c r="M58" s="261"/>
      <c r="N58" s="261"/>
      <c r="O58" s="2"/>
      <c r="P58" s="83">
        <v>0.92</v>
      </c>
      <c r="Q58" s="83">
        <f t="shared" si="2"/>
        <v>33.313200000000002</v>
      </c>
      <c r="R58" s="83"/>
      <c r="W58" s="94">
        <v>42702</v>
      </c>
      <c r="X58" s="10">
        <v>31.48</v>
      </c>
      <c r="Y58" s="10">
        <v>31.8</v>
      </c>
      <c r="Z58" s="10">
        <v>30.7</v>
      </c>
      <c r="AA58" s="10">
        <v>30.86</v>
      </c>
      <c r="AB58" s="95">
        <v>5119200</v>
      </c>
      <c r="AC58" s="10">
        <v>30.86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4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3"/>
        <v>13964.74</v>
      </c>
      <c r="L59" s="261"/>
      <c r="M59" s="261"/>
      <c r="N59" s="261"/>
      <c r="O59" s="2"/>
      <c r="P59" s="83">
        <v>0.91</v>
      </c>
      <c r="Q59" s="83">
        <f t="shared" si="2"/>
        <v>32.951100000000004</v>
      </c>
      <c r="R59" s="83"/>
      <c r="W59" s="94">
        <v>42699</v>
      </c>
      <c r="X59" s="10">
        <v>31.24</v>
      </c>
      <c r="Y59" s="10">
        <v>32.19</v>
      </c>
      <c r="Z59" s="10">
        <v>31.11</v>
      </c>
      <c r="AA59" s="10">
        <v>31.7</v>
      </c>
      <c r="AB59" s="95">
        <v>3109500</v>
      </c>
      <c r="AC59" s="10">
        <v>31.7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4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3"/>
        <v>1857.9699999999998</v>
      </c>
      <c r="L60" s="261"/>
      <c r="M60" s="261"/>
      <c r="N60" s="261"/>
      <c r="O60" s="2"/>
      <c r="P60" s="83">
        <v>0.9</v>
      </c>
      <c r="Q60" s="83">
        <f t="shared" si="2"/>
        <v>32.588999999999999</v>
      </c>
      <c r="R60" s="83"/>
      <c r="W60" s="94">
        <v>42697</v>
      </c>
      <c r="X60" s="10">
        <v>31</v>
      </c>
      <c r="Y60" s="10">
        <v>31.93</v>
      </c>
      <c r="Z60" s="10">
        <v>30</v>
      </c>
      <c r="AA60" s="10">
        <v>31.51</v>
      </c>
      <c r="AB60" s="95">
        <v>4111400</v>
      </c>
      <c r="AC60" s="10">
        <v>31.51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4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3"/>
        <v>4464.92</v>
      </c>
      <c r="L61" s="261"/>
      <c r="M61" s="261"/>
      <c r="N61" s="261"/>
      <c r="W61" s="94">
        <v>42696</v>
      </c>
      <c r="X61" s="10">
        <v>31.1</v>
      </c>
      <c r="Y61" s="10">
        <v>31.91</v>
      </c>
      <c r="Z61" s="10">
        <v>30.54</v>
      </c>
      <c r="AA61" s="10">
        <v>31.34</v>
      </c>
      <c r="AB61" s="95">
        <v>4181000</v>
      </c>
      <c r="AC61" s="10">
        <v>31.34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4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3"/>
        <v>18899.650000000001</v>
      </c>
      <c r="L62" s="261"/>
      <c r="M62" s="261"/>
      <c r="N62" s="261"/>
      <c r="W62" s="94">
        <v>42695</v>
      </c>
      <c r="X62" s="10">
        <v>30.89</v>
      </c>
      <c r="Y62" s="10">
        <v>30.98</v>
      </c>
      <c r="Z62" s="10">
        <v>29.5</v>
      </c>
      <c r="AA62" s="10">
        <v>30.69</v>
      </c>
      <c r="AB62" s="95">
        <v>2986000</v>
      </c>
      <c r="AC62" s="10">
        <v>30.69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4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3"/>
        <v>9889.82</v>
      </c>
      <c r="L63" s="261"/>
      <c r="M63" s="261"/>
      <c r="N63" s="261"/>
      <c r="W63" s="94">
        <v>42692</v>
      </c>
      <c r="X63" s="10">
        <v>31.73</v>
      </c>
      <c r="Y63" s="10">
        <v>31.77</v>
      </c>
      <c r="Z63" s="10">
        <v>30.16</v>
      </c>
      <c r="AA63" s="10">
        <v>30.42</v>
      </c>
      <c r="AB63" s="95">
        <v>4421700</v>
      </c>
      <c r="AC63" s="10">
        <v>30.42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4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3"/>
        <v>720.99</v>
      </c>
      <c r="L64" s="261"/>
      <c r="M64" s="261"/>
      <c r="N64" s="261"/>
      <c r="W64" s="94">
        <v>42691</v>
      </c>
      <c r="X64" s="10">
        <v>31.3</v>
      </c>
      <c r="Y64" s="10">
        <v>32.020000000000003</v>
      </c>
      <c r="Z64" s="10">
        <v>30.77</v>
      </c>
      <c r="AA64" s="10">
        <v>31.85</v>
      </c>
      <c r="AB64" s="95">
        <v>4693200</v>
      </c>
      <c r="AC64" s="10">
        <v>31.85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4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3"/>
        <v>741.99</v>
      </c>
      <c r="L65" s="262"/>
      <c r="M65" s="261"/>
      <c r="N65" s="261"/>
      <c r="W65" s="94">
        <v>42690</v>
      </c>
      <c r="X65" s="10">
        <v>29.69</v>
      </c>
      <c r="Y65" s="10">
        <v>31.69</v>
      </c>
      <c r="Z65" s="10">
        <v>29.66</v>
      </c>
      <c r="AA65" s="10">
        <v>31.42</v>
      </c>
      <c r="AB65" s="95">
        <v>6153000</v>
      </c>
      <c r="AC65" s="10">
        <v>31.42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4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3"/>
        <v>801.99</v>
      </c>
      <c r="L66" s="261"/>
      <c r="M66" s="261"/>
      <c r="N66" s="261"/>
      <c r="W66" s="94">
        <v>42689</v>
      </c>
      <c r="X66" s="10">
        <v>28.94</v>
      </c>
      <c r="Y66" s="10">
        <v>30.23</v>
      </c>
      <c r="Z66" s="10">
        <v>28.83</v>
      </c>
      <c r="AA66" s="10">
        <v>30.21</v>
      </c>
      <c r="AB66" s="95">
        <v>3668900</v>
      </c>
      <c r="AC66" s="10">
        <v>30.21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4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3"/>
        <v>2393.9499999999998</v>
      </c>
      <c r="L67" s="261"/>
      <c r="M67" s="261"/>
      <c r="N67" s="261"/>
      <c r="W67" s="94">
        <v>42688</v>
      </c>
      <c r="X67" s="10">
        <v>29.5</v>
      </c>
      <c r="Y67" s="10">
        <v>29.94</v>
      </c>
      <c r="Z67" s="10">
        <v>28.61</v>
      </c>
      <c r="AA67" s="10">
        <v>29.62</v>
      </c>
      <c r="AB67" s="95">
        <v>5156700</v>
      </c>
      <c r="AC67" s="10">
        <v>29.62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4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4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4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4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4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4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4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4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4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4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4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4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>H83*I83-J83</f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2">C117*(E117-D117)</f>
        <v>5.0000000000003375</v>
      </c>
      <c r="G117" s="381">
        <f t="shared" ref="G117:G127" si="13">D117*C117</f>
        <v>2340</v>
      </c>
      <c r="H117" s="382">
        <f t="shared" ref="H117:H127" si="14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2"/>
        <v>-64.999999999999943</v>
      </c>
      <c r="G118" s="381">
        <f t="shared" si="13"/>
        <v>2340</v>
      </c>
      <c r="H118" s="382">
        <f t="shared" si="14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2"/>
        <v>-7.4999999999998401</v>
      </c>
      <c r="G119" s="381">
        <f t="shared" si="13"/>
        <v>2340</v>
      </c>
      <c r="H119" s="382">
        <f t="shared" si="14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2"/>
        <v>-64.999999999999943</v>
      </c>
      <c r="G120" s="381">
        <f t="shared" si="13"/>
        <v>2340</v>
      </c>
      <c r="H120" s="382">
        <f t="shared" si="14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2"/>
        <v>47.50000000000032</v>
      </c>
      <c r="G121" s="381">
        <f t="shared" si="13"/>
        <v>2340</v>
      </c>
      <c r="H121" s="382">
        <f t="shared" si="14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2"/>
        <v>-24.999999999999911</v>
      </c>
      <c r="G122" s="381">
        <f t="shared" si="13"/>
        <v>2340</v>
      </c>
      <c r="H122" s="382">
        <f t="shared" si="14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2"/>
        <v>-42.499999999999986</v>
      </c>
      <c r="G123" s="381">
        <f t="shared" si="13"/>
        <v>2340</v>
      </c>
      <c r="H123" s="382">
        <f t="shared" si="14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2"/>
        <v>115.00000000000021</v>
      </c>
      <c r="G124" s="381">
        <f t="shared" si="13"/>
        <v>2340</v>
      </c>
      <c r="H124" s="382">
        <f t="shared" si="14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2"/>
        <v>195.00000000000028</v>
      </c>
      <c r="G125" s="381">
        <f t="shared" si="13"/>
        <v>2340</v>
      </c>
      <c r="H125" s="382">
        <f t="shared" si="14"/>
        <v>8.3333333333333454E-2</v>
      </c>
      <c r="I125" s="381" t="s">
        <v>240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2"/>
        <v>390.00000000000011</v>
      </c>
      <c r="G126" s="381">
        <f t="shared" si="13"/>
        <v>2340</v>
      </c>
      <c r="H126" s="382">
        <f t="shared" si="14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2"/>
        <v>317.50000000000034</v>
      </c>
      <c r="G127" s="381">
        <f t="shared" si="13"/>
        <v>2340</v>
      </c>
      <c r="H127" s="382">
        <f t="shared" si="14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3" priority="66">
      <formula>F22&gt;0</formula>
    </cfRule>
    <cfRule type="expression" dxfId="3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1" priority="53">
      <formula>F41&gt;0</formula>
    </cfRule>
    <cfRule type="expression" dxfId="380" priority="54">
      <formula>F41&lt;0</formula>
    </cfRule>
  </conditionalFormatting>
  <conditionalFormatting sqref="F41">
    <cfRule type="expression" dxfId="379" priority="57">
      <formula>F41&gt;0</formula>
    </cfRule>
    <cfRule type="expression" dxfId="378" priority="58">
      <formula>F41&lt;0</formula>
    </cfRule>
  </conditionalFormatting>
  <conditionalFormatting sqref="H41">
    <cfRule type="expression" dxfId="377" priority="35">
      <formula>H41&gt;0</formula>
    </cfRule>
    <cfRule type="expression" dxfId="376" priority="36">
      <formula>H41&lt;0</formula>
    </cfRule>
  </conditionalFormatting>
  <conditionalFormatting sqref="F89:F95">
    <cfRule type="expression" dxfId="375" priority="29">
      <formula>F89&gt;0</formula>
    </cfRule>
    <cfRule type="expression" dxfId="374" priority="30">
      <formula>F89&lt;0</formula>
    </cfRule>
  </conditionalFormatting>
  <conditionalFormatting sqref="F96:F110">
    <cfRule type="expression" dxfId="373" priority="25">
      <formula>F96&gt;0</formula>
    </cfRule>
    <cfRule type="expression" dxfId="372" priority="26">
      <formula>F96&lt;0</formula>
    </cfRule>
  </conditionalFormatting>
  <conditionalFormatting sqref="F96:F110">
    <cfRule type="expression" dxfId="371" priority="27">
      <formula>F96&gt;0</formula>
    </cfRule>
    <cfRule type="expression" dxfId="370" priority="28">
      <formula>F96&lt;0</formula>
    </cfRule>
  </conditionalFormatting>
  <conditionalFormatting sqref="H89:H100">
    <cfRule type="expression" dxfId="369" priority="23">
      <formula>H89&gt;0</formula>
    </cfRule>
    <cfRule type="expression" dxfId="368" priority="24">
      <formula>H89&lt;0</formula>
    </cfRule>
  </conditionalFormatting>
  <conditionalFormatting sqref="H101">
    <cfRule type="expression" dxfId="367" priority="21">
      <formula>H101&gt;0</formula>
    </cfRule>
    <cfRule type="expression" dxfId="366" priority="22">
      <formula>H101&lt;0</formula>
    </cfRule>
  </conditionalFormatting>
  <conditionalFormatting sqref="F111:F116">
    <cfRule type="expression" dxfId="365" priority="19">
      <formula>F111&gt;0</formula>
    </cfRule>
    <cfRule type="expression" dxfId="364" priority="20">
      <formula>F111&lt;0</formula>
    </cfRule>
  </conditionalFormatting>
  <conditionalFormatting sqref="H103:H116">
    <cfRule type="expression" dxfId="363" priority="17">
      <formula>H103&gt;0</formula>
    </cfRule>
    <cfRule type="expression" dxfId="362" priority="18">
      <formula>H103&lt;0</formula>
    </cfRule>
  </conditionalFormatting>
  <conditionalFormatting sqref="H102">
    <cfRule type="expression" dxfId="361" priority="15">
      <formula>H102&gt;0</formula>
    </cfRule>
    <cfRule type="expression" dxfId="360" priority="16">
      <formula>H102&lt;0</formula>
    </cfRule>
  </conditionalFormatting>
  <conditionalFormatting sqref="M42">
    <cfRule type="expression" dxfId="359" priority="13">
      <formula>M42&gt;0</formula>
    </cfRule>
    <cfRule type="expression" dxfId="358" priority="14">
      <formula>M42&lt;0</formula>
    </cfRule>
  </conditionalFormatting>
  <conditionalFormatting sqref="Q7">
    <cfRule type="expression" dxfId="357" priority="9">
      <formula>Q7&gt;0</formula>
    </cfRule>
    <cfRule type="expression" dxfId="356" priority="10">
      <formula>Q7&lt;0</formula>
    </cfRule>
  </conditionalFormatting>
  <conditionalFormatting sqref="Q8">
    <cfRule type="expression" dxfId="355" priority="7">
      <formula>Q8&gt;0</formula>
    </cfRule>
    <cfRule type="expression" dxfId="354" priority="8">
      <formula>Q8&lt;0</formula>
    </cfRule>
  </conditionalFormatting>
  <conditionalFormatting sqref="F117:F130 H117:H130">
    <cfRule type="expression" dxfId="353" priority="1">
      <formula>F117&gt;0</formula>
    </cfRule>
    <cfRule type="expression" dxfId="3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42783</v>
      </c>
      <c r="X2" s="10">
        <v>22.56</v>
      </c>
      <c r="Y2" s="10">
        <v>24.12</v>
      </c>
      <c r="Z2" s="10">
        <v>22.56</v>
      </c>
      <c r="AA2" s="10">
        <v>23.19</v>
      </c>
      <c r="AB2" s="95">
        <v>13861400</v>
      </c>
      <c r="AC2" s="10">
        <v>23.19</v>
      </c>
      <c r="AD2" s="2">
        <f>Y2-Z2</f>
        <v>1.5600000000000023</v>
      </c>
      <c r="AE2" s="138">
        <f>AC2/AC3-1</f>
        <v>2.7925531914893664E-2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23.19</v>
      </c>
      <c r="W3" s="133">
        <v>42782</v>
      </c>
      <c r="X3" s="10">
        <v>21.62</v>
      </c>
      <c r="Y3" s="10">
        <v>22.69</v>
      </c>
      <c r="Z3" s="10">
        <v>21.33</v>
      </c>
      <c r="AA3" s="10">
        <v>22.56</v>
      </c>
      <c r="AB3" s="95">
        <v>17742300</v>
      </c>
      <c r="AC3" s="10">
        <v>22.56</v>
      </c>
      <c r="AD3" s="2">
        <f t="shared" ref="AD3:AD66" si="0">Y3-Z3</f>
        <v>1.360000000000003</v>
      </c>
      <c r="AE3" s="138">
        <f t="shared" ref="AE3:AE66" si="1">AC3/AC4-1</f>
        <v>0.14692425012709687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23.19</v>
      </c>
      <c r="R4" s="502">
        <v>2.7900000000000001E-2</v>
      </c>
      <c r="W4" s="133">
        <v>42781</v>
      </c>
      <c r="X4" s="10">
        <v>19.54</v>
      </c>
      <c r="Y4" s="10">
        <v>19.82</v>
      </c>
      <c r="Z4" s="10">
        <v>19.41</v>
      </c>
      <c r="AA4" s="10">
        <v>19.670000000000002</v>
      </c>
      <c r="AB4" s="95">
        <v>3079300</v>
      </c>
      <c r="AC4" s="10">
        <v>19.670000000000002</v>
      </c>
      <c r="AD4" s="2">
        <f t="shared" si="0"/>
        <v>0.41000000000000014</v>
      </c>
      <c r="AE4" s="138">
        <f t="shared" si="1"/>
        <v>3.0596634370221309E-3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42780</v>
      </c>
      <c r="X5" s="10">
        <v>18.86</v>
      </c>
      <c r="Y5" s="10">
        <v>20.07</v>
      </c>
      <c r="Z5" s="10">
        <v>18.739999999999998</v>
      </c>
      <c r="AA5" s="10">
        <v>19.61</v>
      </c>
      <c r="AB5" s="95">
        <v>8875200</v>
      </c>
      <c r="AC5" s="10">
        <v>19.61</v>
      </c>
      <c r="AD5" s="2">
        <f t="shared" si="0"/>
        <v>1.3300000000000018</v>
      </c>
      <c r="AE5" s="138">
        <f t="shared" si="1"/>
        <v>4.4195953141640043E-2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42779</v>
      </c>
      <c r="X6" s="10">
        <v>18.989999999999998</v>
      </c>
      <c r="Y6" s="10">
        <v>19.07</v>
      </c>
      <c r="Z6" s="10">
        <v>18.690000000000001</v>
      </c>
      <c r="AA6" s="10">
        <v>18.78</v>
      </c>
      <c r="AB6" s="95">
        <v>4124000</v>
      </c>
      <c r="AC6" s="10">
        <v>18.78</v>
      </c>
      <c r="AD6" s="2">
        <f t="shared" si="0"/>
        <v>0.37999999999999901</v>
      </c>
      <c r="AE6" s="138">
        <f t="shared" si="1"/>
        <v>-1.623886851754841E-2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42776</v>
      </c>
      <c r="X7" s="10">
        <v>18.899999999999999</v>
      </c>
      <c r="Y7" s="10">
        <v>19.2</v>
      </c>
      <c r="Z7" s="10">
        <v>18.68</v>
      </c>
      <c r="AA7" s="10">
        <v>19.09</v>
      </c>
      <c r="AB7" s="95">
        <v>3570600</v>
      </c>
      <c r="AC7" s="10">
        <v>19.09</v>
      </c>
      <c r="AD7" s="2">
        <f t="shared" si="0"/>
        <v>0.51999999999999957</v>
      </c>
      <c r="AE7" s="138">
        <f t="shared" si="1"/>
        <v>1.7590618336886799E-2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18.73</v>
      </c>
      <c r="Y8" s="10">
        <v>18.88</v>
      </c>
      <c r="Z8" s="10">
        <v>18.62</v>
      </c>
      <c r="AA8" s="10">
        <v>18.760000000000002</v>
      </c>
      <c r="AB8" s="95">
        <v>2267000</v>
      </c>
      <c r="AC8" s="10">
        <v>18.760000000000002</v>
      </c>
      <c r="AD8" s="2">
        <f t="shared" si="0"/>
        <v>0.25999999999999801</v>
      </c>
      <c r="AE8" s="138">
        <f t="shared" si="1"/>
        <v>1.6017084890549427E-3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18.440000000000001</v>
      </c>
      <c r="Y9" s="10">
        <v>18.739999999999998</v>
      </c>
      <c r="Z9" s="10">
        <v>18.29</v>
      </c>
      <c r="AA9" s="10">
        <v>18.73</v>
      </c>
      <c r="AB9" s="95">
        <v>2587800</v>
      </c>
      <c r="AC9" s="10">
        <v>18.73</v>
      </c>
      <c r="AD9" s="2">
        <f t="shared" si="0"/>
        <v>0.44999999999999929</v>
      </c>
      <c r="AE9" s="138">
        <f t="shared" si="1"/>
        <v>1.6829533116178075E-2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3">
        <v>42773</v>
      </c>
      <c r="X10" s="10">
        <v>18.25</v>
      </c>
      <c r="Y10" s="10">
        <v>18.489999999999998</v>
      </c>
      <c r="Z10" s="10">
        <v>18.079999999999998</v>
      </c>
      <c r="AA10" s="10">
        <v>18.420000000000002</v>
      </c>
      <c r="AB10" s="95">
        <v>3581600</v>
      </c>
      <c r="AC10" s="10">
        <v>18.420000000000002</v>
      </c>
      <c r="AD10" s="2">
        <f t="shared" si="0"/>
        <v>0.41000000000000014</v>
      </c>
      <c r="AE10" s="138">
        <f t="shared" si="1"/>
        <v>6.0076460950302391E-3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18.25</v>
      </c>
      <c r="Y11" s="10">
        <v>18.38</v>
      </c>
      <c r="Z11" s="10">
        <v>18.010000000000002</v>
      </c>
      <c r="AA11" s="10">
        <v>18.309999999999999</v>
      </c>
      <c r="AB11" s="95">
        <v>2764600</v>
      </c>
      <c r="AC11" s="10">
        <v>18.309999999999999</v>
      </c>
      <c r="AD11" s="2">
        <f t="shared" si="0"/>
        <v>0.36999999999999744</v>
      </c>
      <c r="AE11" s="138">
        <f t="shared" si="1"/>
        <v>-2.7233115468410229E-3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42769</v>
      </c>
      <c r="X12" s="10">
        <v>18.149999999999999</v>
      </c>
      <c r="Y12" s="10">
        <v>18.54</v>
      </c>
      <c r="Z12" s="10">
        <v>18.100000000000001</v>
      </c>
      <c r="AA12" s="10">
        <v>18.36</v>
      </c>
      <c r="AB12" s="95">
        <v>2953000</v>
      </c>
      <c r="AC12" s="10">
        <v>18.36</v>
      </c>
      <c r="AD12" s="2">
        <f t="shared" si="0"/>
        <v>0.43999999999999773</v>
      </c>
      <c r="AE12" s="138">
        <f t="shared" si="1"/>
        <v>9.9009900990099098E-3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42768</v>
      </c>
      <c r="X13" s="10">
        <v>18.46</v>
      </c>
      <c r="Y13" s="10">
        <v>18.55</v>
      </c>
      <c r="Z13" s="10">
        <v>18.14</v>
      </c>
      <c r="AA13" s="10">
        <v>18.18</v>
      </c>
      <c r="AB13" s="95">
        <v>3107500</v>
      </c>
      <c r="AC13" s="10">
        <v>18.18</v>
      </c>
      <c r="AD13" s="2">
        <f t="shared" si="0"/>
        <v>0.41000000000000014</v>
      </c>
      <c r="AE13" s="138">
        <f t="shared" si="1"/>
        <v>-1.8888289260658442E-2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42767</v>
      </c>
      <c r="X14" s="10">
        <v>18.690000000000001</v>
      </c>
      <c r="Y14" s="10">
        <v>18.71</v>
      </c>
      <c r="Z14" s="10">
        <v>18.07</v>
      </c>
      <c r="AA14" s="10">
        <v>18.53</v>
      </c>
      <c r="AB14" s="95">
        <v>3036900</v>
      </c>
      <c r="AC14" s="10">
        <v>18.53</v>
      </c>
      <c r="AD14" s="2">
        <f t="shared" si="0"/>
        <v>0.64000000000000057</v>
      </c>
      <c r="AE14" s="138">
        <f t="shared" si="1"/>
        <v>1.0804970286331095E-3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42766</v>
      </c>
      <c r="X15" s="10">
        <v>17.7</v>
      </c>
      <c r="Y15" s="10">
        <v>18.559999999999999</v>
      </c>
      <c r="Z15" s="10">
        <v>17.690000000000001</v>
      </c>
      <c r="AA15" s="10">
        <v>18.510000000000002</v>
      </c>
      <c r="AB15" s="95">
        <v>2981700</v>
      </c>
      <c r="AC15" s="10">
        <v>18.510000000000002</v>
      </c>
      <c r="AD15" s="2">
        <f t="shared" si="0"/>
        <v>0.86999999999999744</v>
      </c>
      <c r="AE15" s="138">
        <f t="shared" si="1"/>
        <v>3.4656232532140896E-2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42765</v>
      </c>
      <c r="X16" s="10">
        <v>18.149999999999999</v>
      </c>
      <c r="Y16" s="10">
        <v>18.170000000000002</v>
      </c>
      <c r="Z16" s="10">
        <v>17.75</v>
      </c>
      <c r="AA16" s="10">
        <v>17.89</v>
      </c>
      <c r="AB16" s="95">
        <v>3429000</v>
      </c>
      <c r="AC16" s="10">
        <v>17.89</v>
      </c>
      <c r="AD16" s="2">
        <f t="shared" si="0"/>
        <v>0.42000000000000171</v>
      </c>
      <c r="AE16" s="138">
        <f t="shared" si="1"/>
        <v>-1.7032967032966972E-2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42762</v>
      </c>
      <c r="X17" s="10">
        <v>18.64</v>
      </c>
      <c r="Y17" s="10">
        <v>18.760000000000002</v>
      </c>
      <c r="Z17" s="10">
        <v>18.100000000000001</v>
      </c>
      <c r="AA17" s="10">
        <v>18.2</v>
      </c>
      <c r="AB17" s="95">
        <v>3540900</v>
      </c>
      <c r="AC17" s="10">
        <v>18.2</v>
      </c>
      <c r="AD17" s="2">
        <f t="shared" si="0"/>
        <v>0.66000000000000014</v>
      </c>
      <c r="AE17" s="138">
        <f t="shared" si="1"/>
        <v>-2.5174076057846939E-2</v>
      </c>
    </row>
    <row r="18" spans="1:31" x14ac:dyDescent="0.25">
      <c r="W18" s="133">
        <v>42761</v>
      </c>
      <c r="X18" s="10">
        <v>18.899999999999999</v>
      </c>
      <c r="Y18" s="10">
        <v>19.02</v>
      </c>
      <c r="Z18" s="10">
        <v>18.63</v>
      </c>
      <c r="AA18" s="10">
        <v>18.670000000000002</v>
      </c>
      <c r="AB18" s="95">
        <v>2833000</v>
      </c>
      <c r="AC18" s="10">
        <v>18.670000000000002</v>
      </c>
      <c r="AD18" s="2">
        <f t="shared" si="0"/>
        <v>0.39000000000000057</v>
      </c>
      <c r="AE18" s="138">
        <f t="shared" si="1"/>
        <v>2.1470746108429584E-3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42760</v>
      </c>
      <c r="X19" s="10">
        <v>18.399999999999999</v>
      </c>
      <c r="Y19" s="10">
        <v>18.8</v>
      </c>
      <c r="Z19" s="10">
        <v>18.36</v>
      </c>
      <c r="AA19" s="10">
        <v>18.63</v>
      </c>
      <c r="AB19" s="95">
        <v>2383000</v>
      </c>
      <c r="AC19" s="10">
        <v>18.63</v>
      </c>
      <c r="AD19" s="2">
        <f t="shared" si="0"/>
        <v>0.44000000000000128</v>
      </c>
      <c r="AE19" s="138">
        <f t="shared" si="1"/>
        <v>1.0746910263299547E-3</v>
      </c>
    </row>
    <row r="20" spans="1:31" x14ac:dyDescent="0.25">
      <c r="W20" s="133">
        <v>42759</v>
      </c>
      <c r="X20" s="10">
        <v>18.43</v>
      </c>
      <c r="Y20" s="10">
        <v>18.670000000000002</v>
      </c>
      <c r="Z20" s="10">
        <v>18.21</v>
      </c>
      <c r="AA20" s="10">
        <v>18.61</v>
      </c>
      <c r="AB20" s="95">
        <v>3407600</v>
      </c>
      <c r="AC20" s="10">
        <v>18.61</v>
      </c>
      <c r="AD20" s="2">
        <f t="shared" si="0"/>
        <v>0.46000000000000085</v>
      </c>
      <c r="AE20" s="138">
        <f t="shared" si="1"/>
        <v>1.1413043478260887E-2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42758</v>
      </c>
      <c r="X21" s="10">
        <v>18.5</v>
      </c>
      <c r="Y21" s="10">
        <v>18.75</v>
      </c>
      <c r="Z21" s="10">
        <v>18.059999999999999</v>
      </c>
      <c r="AA21" s="10">
        <v>18.399999999999999</v>
      </c>
      <c r="AB21" s="95">
        <v>4442900</v>
      </c>
      <c r="AC21" s="10">
        <v>18.399999999999999</v>
      </c>
      <c r="AD21" s="2">
        <f t="shared" si="0"/>
        <v>0.69000000000000128</v>
      </c>
      <c r="AE21" s="138">
        <f t="shared" si="1"/>
        <v>3.603603603603589E-2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42755</v>
      </c>
      <c r="X22" s="10">
        <v>17.850000000000001</v>
      </c>
      <c r="Y22" s="10">
        <v>18.03</v>
      </c>
      <c r="Z22" s="10">
        <v>17.670000000000002</v>
      </c>
      <c r="AA22" s="10">
        <v>17.760000000000002</v>
      </c>
      <c r="AB22" s="95">
        <v>2175000</v>
      </c>
      <c r="AC22" s="10">
        <v>17.760000000000002</v>
      </c>
      <c r="AD22" s="2">
        <f t="shared" si="0"/>
        <v>0.35999999999999943</v>
      </c>
      <c r="AE22" s="138">
        <f t="shared" si="1"/>
        <v>-3.9259674705550696E-3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42754</v>
      </c>
      <c r="X23" s="10">
        <v>17.899999999999999</v>
      </c>
      <c r="Y23" s="10">
        <v>18.04</v>
      </c>
      <c r="Z23" s="10">
        <v>17.64</v>
      </c>
      <c r="AA23" s="10">
        <v>17.829999999999998</v>
      </c>
      <c r="AB23" s="95">
        <v>3724200</v>
      </c>
      <c r="AC23" s="10">
        <v>17.829999999999998</v>
      </c>
      <c r="AD23" s="2">
        <f t="shared" si="0"/>
        <v>0.39999999999999858</v>
      </c>
      <c r="AE23" s="138">
        <f t="shared" si="1"/>
        <v>-2.4617067833698214E-2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42753</v>
      </c>
      <c r="X24" s="10">
        <v>17.98</v>
      </c>
      <c r="Y24" s="10">
        <v>18.309999999999999</v>
      </c>
      <c r="Z24" s="10">
        <v>17.559999999999999</v>
      </c>
      <c r="AA24" s="10">
        <v>18.28</v>
      </c>
      <c r="AB24" s="95">
        <v>2682800</v>
      </c>
      <c r="AC24" s="10">
        <v>18.28</v>
      </c>
      <c r="AD24" s="2">
        <f t="shared" si="0"/>
        <v>0.75</v>
      </c>
      <c r="AE24" s="138">
        <f t="shared" si="1"/>
        <v>1.7250973845297946E-2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42752</v>
      </c>
      <c r="X25" s="10">
        <v>17.93</v>
      </c>
      <c r="Y25" s="10">
        <v>18.489999999999998</v>
      </c>
      <c r="Z25" s="10">
        <v>17.91</v>
      </c>
      <c r="AA25" s="10">
        <v>17.97</v>
      </c>
      <c r="AB25" s="95">
        <v>2089300</v>
      </c>
      <c r="AC25" s="10">
        <v>17.97</v>
      </c>
      <c r="AD25" s="2">
        <f t="shared" si="0"/>
        <v>0.57999999999999829</v>
      </c>
      <c r="AE25" s="138">
        <f t="shared" si="1"/>
        <v>-7.1823204419890763E-3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42748</v>
      </c>
      <c r="X26" s="10">
        <v>18.16</v>
      </c>
      <c r="Y26" s="10">
        <v>18.43</v>
      </c>
      <c r="Z26" s="10">
        <v>17.809999999999999</v>
      </c>
      <c r="AA26" s="10">
        <v>18.100000000000001</v>
      </c>
      <c r="AB26" s="95">
        <v>2793800</v>
      </c>
      <c r="AC26" s="10">
        <v>18.100000000000001</v>
      </c>
      <c r="AD26" s="2">
        <f t="shared" si="0"/>
        <v>0.62000000000000099</v>
      </c>
      <c r="AE26" s="138">
        <f t="shared" si="1"/>
        <v>-3.3039647577092213E-3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42747</v>
      </c>
      <c r="X27" s="10">
        <v>17.850000000000001</v>
      </c>
      <c r="Y27" s="10">
        <v>18.3</v>
      </c>
      <c r="Z27" s="10">
        <v>17.649999999999999</v>
      </c>
      <c r="AA27" s="10">
        <v>18.16</v>
      </c>
      <c r="AB27" s="95">
        <v>3074300</v>
      </c>
      <c r="AC27" s="10">
        <v>18.16</v>
      </c>
      <c r="AD27" s="2">
        <f t="shared" si="0"/>
        <v>0.65000000000000213</v>
      </c>
      <c r="AE27" s="138">
        <f t="shared" si="1"/>
        <v>1.1699164345403856E-2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42746</v>
      </c>
      <c r="X28" s="10">
        <v>18.16</v>
      </c>
      <c r="Y28" s="10">
        <v>18.16</v>
      </c>
      <c r="Z28" s="10">
        <v>17.809999999999999</v>
      </c>
      <c r="AA28" s="10">
        <v>17.95</v>
      </c>
      <c r="AB28" s="95">
        <v>2356800</v>
      </c>
      <c r="AC28" s="10">
        <v>17.95</v>
      </c>
      <c r="AD28" s="2">
        <f t="shared" si="0"/>
        <v>0.35000000000000142</v>
      </c>
      <c r="AE28" s="138">
        <f t="shared" si="1"/>
        <v>-1.4277869302581125E-2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42745</v>
      </c>
      <c r="X29" s="10">
        <v>17.8</v>
      </c>
      <c r="Y29" s="10">
        <v>18.260000000000002</v>
      </c>
      <c r="Z29" s="10">
        <v>17.8</v>
      </c>
      <c r="AA29" s="10">
        <v>18.21</v>
      </c>
      <c r="AB29" s="95">
        <v>3472000</v>
      </c>
      <c r="AC29" s="10">
        <v>18.21</v>
      </c>
      <c r="AD29" s="2">
        <f t="shared" si="0"/>
        <v>0.46000000000000085</v>
      </c>
      <c r="AE29" s="138">
        <f t="shared" si="1"/>
        <v>2.2459292532285291E-2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42744</v>
      </c>
      <c r="X30" s="10">
        <v>17.61</v>
      </c>
      <c r="Y30" s="10">
        <v>17.84</v>
      </c>
      <c r="Z30" s="10">
        <v>17.48</v>
      </c>
      <c r="AA30" s="10">
        <v>17.809999999999999</v>
      </c>
      <c r="AB30" s="95">
        <v>2367900</v>
      </c>
      <c r="AC30" s="10">
        <v>17.809999999999999</v>
      </c>
      <c r="AD30" s="2">
        <f t="shared" si="0"/>
        <v>0.35999999999999943</v>
      </c>
      <c r="AE30" s="138">
        <f t="shared" si="1"/>
        <v>1.3083048919226403E-2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42741</v>
      </c>
      <c r="X31" s="10">
        <v>18.309999999999999</v>
      </c>
      <c r="Y31" s="10">
        <v>18.36</v>
      </c>
      <c r="Z31" s="10">
        <v>17.5</v>
      </c>
      <c r="AA31" s="10">
        <v>17.579999999999998</v>
      </c>
      <c r="AB31" s="95">
        <v>4245200</v>
      </c>
      <c r="AC31" s="10">
        <v>17.579999999999998</v>
      </c>
      <c r="AD31" s="2">
        <f t="shared" si="0"/>
        <v>0.85999999999999943</v>
      </c>
      <c r="AE31" s="138">
        <f t="shared" si="1"/>
        <v>-3.723986856516992E-2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42740</v>
      </c>
      <c r="X32" s="10">
        <v>17.62</v>
      </c>
      <c r="Y32" s="10">
        <v>18.29</v>
      </c>
      <c r="Z32" s="10">
        <v>17.440000000000001</v>
      </c>
      <c r="AA32" s="10">
        <v>18.260000000000002</v>
      </c>
      <c r="AB32" s="95">
        <v>6254000</v>
      </c>
      <c r="AC32" s="10">
        <v>18.260000000000002</v>
      </c>
      <c r="AD32" s="2">
        <f t="shared" si="0"/>
        <v>0.84999999999999787</v>
      </c>
      <c r="AE32" s="138">
        <f t="shared" si="1"/>
        <v>6.6152149944873617E-3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42739</v>
      </c>
      <c r="X33" s="10">
        <v>17.91</v>
      </c>
      <c r="Y33" s="10">
        <v>18.440000000000001</v>
      </c>
      <c r="Z33" s="10">
        <v>17.78</v>
      </c>
      <c r="AA33" s="10">
        <v>18.14</v>
      </c>
      <c r="AB33" s="95">
        <v>6919900</v>
      </c>
      <c r="AC33" s="10">
        <v>18.14</v>
      </c>
      <c r="AD33" s="2">
        <f t="shared" si="0"/>
        <v>0.66000000000000014</v>
      </c>
      <c r="AE33" s="138">
        <f t="shared" si="1"/>
        <v>1.6816143497757841E-2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42738</v>
      </c>
      <c r="X34" s="10">
        <v>18.7</v>
      </c>
      <c r="Y34" s="10">
        <v>18.77</v>
      </c>
      <c r="Z34" s="10">
        <v>17.39</v>
      </c>
      <c r="AA34" s="10">
        <v>17.84</v>
      </c>
      <c r="AB34" s="95">
        <v>7907500</v>
      </c>
      <c r="AC34" s="10">
        <v>17.84</v>
      </c>
      <c r="AD34" s="2">
        <f t="shared" si="0"/>
        <v>1.379999999999999</v>
      </c>
      <c r="AE34" s="138">
        <f t="shared" si="1"/>
        <v>-4.4456347080878533E-2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42734</v>
      </c>
      <c r="X35" s="10">
        <v>18.87</v>
      </c>
      <c r="Y35" s="10">
        <v>19.45</v>
      </c>
      <c r="Z35" s="10">
        <v>18.57</v>
      </c>
      <c r="AA35" s="10">
        <v>18.670000000000002</v>
      </c>
      <c r="AB35" s="95">
        <v>10686800</v>
      </c>
      <c r="AC35" s="10">
        <v>18.670000000000002</v>
      </c>
      <c r="AD35" s="2">
        <f t="shared" si="0"/>
        <v>0.87999999999999901</v>
      </c>
      <c r="AE35" s="138">
        <f t="shared" si="1"/>
        <v>9.7349918875069275E-3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42733</v>
      </c>
      <c r="X36" s="10">
        <v>17.64</v>
      </c>
      <c r="Y36" s="10">
        <v>18.649999999999999</v>
      </c>
      <c r="Z36" s="10">
        <v>17.16</v>
      </c>
      <c r="AA36" s="10">
        <v>18.489999999999998</v>
      </c>
      <c r="AB36" s="95">
        <v>14320900</v>
      </c>
      <c r="AC36" s="10">
        <v>18.489999999999998</v>
      </c>
      <c r="AD36" s="2">
        <f t="shared" si="0"/>
        <v>1.4899999999999984</v>
      </c>
      <c r="AE36" s="138">
        <f t="shared" si="1"/>
        <v>3.5274356103023541E-2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42732</v>
      </c>
      <c r="X37" s="10">
        <v>14.58</v>
      </c>
      <c r="Y37" s="10">
        <v>18.3</v>
      </c>
      <c r="Z37" s="10">
        <v>14.31</v>
      </c>
      <c r="AA37" s="10">
        <v>17.86</v>
      </c>
      <c r="AB37" s="95">
        <v>22625000</v>
      </c>
      <c r="AC37" s="10">
        <v>17.86</v>
      </c>
      <c r="AD37" s="2">
        <f t="shared" si="0"/>
        <v>3.99</v>
      </c>
      <c r="AE37" s="138">
        <f t="shared" si="1"/>
        <v>0.23087525844245338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42731</v>
      </c>
      <c r="X38" s="10">
        <v>14.17</v>
      </c>
      <c r="Y38" s="10">
        <v>14.58</v>
      </c>
      <c r="Z38" s="10">
        <v>14.07</v>
      </c>
      <c r="AA38" s="10">
        <v>14.51</v>
      </c>
      <c r="AB38" s="95">
        <v>2268800</v>
      </c>
      <c r="AC38" s="10">
        <v>14.51</v>
      </c>
      <c r="AD38" s="2">
        <f t="shared" si="0"/>
        <v>0.50999999999999979</v>
      </c>
      <c r="AE38" s="138">
        <f t="shared" si="1"/>
        <v>2.5441696113074119E-2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42727</v>
      </c>
      <c r="X39" s="10">
        <v>14.18</v>
      </c>
      <c r="Y39" s="10">
        <v>14.43</v>
      </c>
      <c r="Z39" s="10">
        <v>14.1</v>
      </c>
      <c r="AA39" s="10">
        <v>14.15</v>
      </c>
      <c r="AB39" s="95">
        <v>1691000</v>
      </c>
      <c r="AC39" s="10">
        <v>14.15</v>
      </c>
      <c r="AD39" s="2">
        <f t="shared" si="0"/>
        <v>0.33000000000000007</v>
      </c>
      <c r="AE39" s="138">
        <f t="shared" si="1"/>
        <v>9.2724679029958512E-3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42726</v>
      </c>
      <c r="X40" s="10">
        <v>14.55</v>
      </c>
      <c r="Y40" s="10">
        <v>14.59</v>
      </c>
      <c r="Z40" s="10">
        <v>14.02</v>
      </c>
      <c r="AA40" s="10">
        <v>14.02</v>
      </c>
      <c r="AB40" s="95">
        <v>2546400</v>
      </c>
      <c r="AC40" s="10">
        <v>14.02</v>
      </c>
      <c r="AD40" s="2">
        <f t="shared" si="0"/>
        <v>0.57000000000000028</v>
      </c>
      <c r="AE40" s="138">
        <f t="shared" si="1"/>
        <v>-3.9726027397260277E-2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42725</v>
      </c>
      <c r="X41" s="10">
        <v>14.6</v>
      </c>
      <c r="Y41" s="10">
        <v>14.69</v>
      </c>
      <c r="Z41" s="10">
        <v>14.46</v>
      </c>
      <c r="AA41" s="10">
        <v>14.6</v>
      </c>
      <c r="AB41" s="95">
        <v>1676000</v>
      </c>
      <c r="AC41" s="10">
        <v>14.6</v>
      </c>
      <c r="AD41" s="2">
        <f t="shared" si="0"/>
        <v>0.22999999999999865</v>
      </c>
      <c r="AE41" s="138">
        <f t="shared" si="1"/>
        <v>-6.8027210884353817E-3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42724</v>
      </c>
      <c r="X42" s="10">
        <v>14.52</v>
      </c>
      <c r="Y42" s="10">
        <v>14.79</v>
      </c>
      <c r="Z42" s="10">
        <v>14.43</v>
      </c>
      <c r="AA42" s="10">
        <v>14.7</v>
      </c>
      <c r="AB42" s="95">
        <v>3427100</v>
      </c>
      <c r="AC42" s="10">
        <v>14.7</v>
      </c>
      <c r="AD42" s="2">
        <f t="shared" si="0"/>
        <v>0.35999999999999943</v>
      </c>
      <c r="AE42" s="138">
        <f t="shared" si="1"/>
        <v>1.5193370165745845E-2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22.56</v>
      </c>
      <c r="W43" s="133">
        <v>42723</v>
      </c>
      <c r="X43" s="10">
        <v>14.64</v>
      </c>
      <c r="Y43" s="10">
        <v>14.74</v>
      </c>
      <c r="Z43" s="10">
        <v>14.4</v>
      </c>
      <c r="AA43" s="10">
        <v>14.48</v>
      </c>
      <c r="AB43" s="95">
        <v>2036500</v>
      </c>
      <c r="AC43" s="10">
        <v>14.48</v>
      </c>
      <c r="AD43" s="2">
        <f t="shared" si="0"/>
        <v>0.33999999999999986</v>
      </c>
      <c r="AE43" s="138">
        <f t="shared" si="1"/>
        <v>-6.1770761839395893E-3</v>
      </c>
    </row>
    <row r="44" spans="1:31" ht="20.25" thickBot="1" x14ac:dyDescent="0.35">
      <c r="O44" s="644" t="s">
        <v>78</v>
      </c>
      <c r="P44" s="644"/>
      <c r="T44" s="93" t="s">
        <v>99</v>
      </c>
      <c r="U44" s="88">
        <v>22.56</v>
      </c>
      <c r="W44" s="133">
        <v>42720</v>
      </c>
      <c r="X44" s="10">
        <v>14.9</v>
      </c>
      <c r="Y44" s="10">
        <v>14.95</v>
      </c>
      <c r="Z44" s="10">
        <v>14.41</v>
      </c>
      <c r="AA44" s="10">
        <v>14.57</v>
      </c>
      <c r="AB44" s="95">
        <v>3440000</v>
      </c>
      <c r="AC44" s="10">
        <v>14.57</v>
      </c>
      <c r="AD44" s="2">
        <f t="shared" si="0"/>
        <v>0.53999999999999915</v>
      </c>
      <c r="AE44" s="138">
        <f t="shared" si="1"/>
        <v>-2.2147651006711455E-2</v>
      </c>
    </row>
    <row r="45" spans="1:31" ht="15.75" thickTop="1" x14ac:dyDescent="0.25">
      <c r="L45" t="s">
        <v>212</v>
      </c>
      <c r="M45" s="2">
        <f>M64+K64-F64</f>
        <v>155.90000000000146</v>
      </c>
      <c r="O45" s="83">
        <v>1.1000000000000001</v>
      </c>
      <c r="P45" s="83">
        <f>O45*$Q$4</f>
        <v>25.509000000000004</v>
      </c>
      <c r="Q45" s="2"/>
      <c r="T45" s="93" t="s">
        <v>100</v>
      </c>
      <c r="U45" s="88" t="s">
        <v>129</v>
      </c>
      <c r="W45" s="133">
        <v>42719</v>
      </c>
      <c r="X45" s="10">
        <v>15.3</v>
      </c>
      <c r="Y45" s="10">
        <v>15.33</v>
      </c>
      <c r="Z45" s="10">
        <v>14.74</v>
      </c>
      <c r="AA45" s="10">
        <v>14.9</v>
      </c>
      <c r="AB45" s="95">
        <v>2771000</v>
      </c>
      <c r="AC45" s="10">
        <v>14.9</v>
      </c>
      <c r="AD45" s="2">
        <f t="shared" si="0"/>
        <v>0.58999999999999986</v>
      </c>
      <c r="AE45" s="138">
        <f t="shared" si="1"/>
        <v>-2.550686723348583E-2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25.277100000000004</v>
      </c>
      <c r="Q46" s="2"/>
      <c r="T46" s="93" t="s">
        <v>101</v>
      </c>
      <c r="U46" s="88" t="s">
        <v>129</v>
      </c>
      <c r="W46" s="133">
        <v>42718</v>
      </c>
      <c r="X46" s="10">
        <v>15.48</v>
      </c>
      <c r="Y46" s="10">
        <v>15.57</v>
      </c>
      <c r="Z46" s="10">
        <v>14.85</v>
      </c>
      <c r="AA46" s="10">
        <v>15.29</v>
      </c>
      <c r="AB46" s="95">
        <v>3704700</v>
      </c>
      <c r="AC46" s="10">
        <v>15.29</v>
      </c>
      <c r="AD46" s="2">
        <f t="shared" si="0"/>
        <v>0.72000000000000064</v>
      </c>
      <c r="AE46" s="138">
        <f t="shared" si="1"/>
        <v>-1.4184397163120588E-2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25.045200000000005</v>
      </c>
      <c r="Q47" s="2"/>
      <c r="T47" s="93" t="s">
        <v>102</v>
      </c>
      <c r="U47" s="88">
        <v>23.2</v>
      </c>
      <c r="W47" s="133">
        <v>42717</v>
      </c>
      <c r="X47" s="10">
        <v>15.68</v>
      </c>
      <c r="Y47" s="10">
        <v>15.74</v>
      </c>
      <c r="Z47" s="10">
        <v>15.23</v>
      </c>
      <c r="AA47" s="10">
        <v>15.51</v>
      </c>
      <c r="AB47" s="95">
        <v>2175900</v>
      </c>
      <c r="AC47" s="10">
        <v>15.51</v>
      </c>
      <c r="AD47" s="2">
        <f t="shared" si="0"/>
        <v>0.50999999999999979</v>
      </c>
      <c r="AE47" s="138">
        <f t="shared" si="1"/>
        <v>-4.49293966623876E-3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24.813300000000002</v>
      </c>
      <c r="Q48" s="2"/>
      <c r="T48" s="93" t="s">
        <v>103</v>
      </c>
      <c r="U48" s="88">
        <v>1.2385600000000001</v>
      </c>
      <c r="W48" s="133">
        <v>42716</v>
      </c>
      <c r="X48" s="10">
        <v>16.64</v>
      </c>
      <c r="Y48" s="10">
        <v>16.690000000000001</v>
      </c>
      <c r="Z48" s="10">
        <v>15.56</v>
      </c>
      <c r="AA48" s="10">
        <v>15.58</v>
      </c>
      <c r="AB48" s="95">
        <v>2799900</v>
      </c>
      <c r="AC48" s="10">
        <v>15.58</v>
      </c>
      <c r="AD48" s="2">
        <f t="shared" si="0"/>
        <v>1.1300000000000008</v>
      </c>
      <c r="AE48" s="138">
        <f t="shared" si="1"/>
        <v>-6.8181818181818121E-2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24.581400000000002</v>
      </c>
      <c r="Q49" s="2"/>
      <c r="T49" s="93" t="s">
        <v>122</v>
      </c>
      <c r="U49" s="88" t="s">
        <v>508</v>
      </c>
      <c r="W49" s="133">
        <v>42713</v>
      </c>
      <c r="X49" s="10">
        <v>17.010000000000002</v>
      </c>
      <c r="Y49" s="10">
        <v>17.100000000000001</v>
      </c>
      <c r="Z49" s="10">
        <v>16.559999999999999</v>
      </c>
      <c r="AA49" s="10">
        <v>16.72</v>
      </c>
      <c r="AB49" s="95">
        <v>2752100</v>
      </c>
      <c r="AC49" s="10">
        <v>16.72</v>
      </c>
      <c r="AD49" s="2">
        <f t="shared" si="0"/>
        <v>0.5400000000000027</v>
      </c>
      <c r="AE49" s="138">
        <f t="shared" si="1"/>
        <v>-1.7048794826572733E-2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24.349500000000003</v>
      </c>
      <c r="Q50" s="2"/>
      <c r="T50" s="93"/>
      <c r="U50" s="88"/>
      <c r="W50" s="133">
        <v>42712</v>
      </c>
      <c r="X50" s="10">
        <v>15.84</v>
      </c>
      <c r="Y50" s="10">
        <v>17.28</v>
      </c>
      <c r="Z50" s="10">
        <v>15.75</v>
      </c>
      <c r="AA50" s="10">
        <v>17.010000000000002</v>
      </c>
      <c r="AB50" s="95">
        <v>5686000</v>
      </c>
      <c r="AC50" s="10">
        <v>17.010000000000002</v>
      </c>
      <c r="AD50" s="2">
        <f t="shared" si="0"/>
        <v>1.5300000000000011</v>
      </c>
      <c r="AE50" s="138">
        <f t="shared" si="1"/>
        <v>8.2749840865690594E-2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24.117600000000003</v>
      </c>
      <c r="Q51" s="2"/>
      <c r="T51" s="93" t="s">
        <v>105</v>
      </c>
      <c r="U51" s="88" t="s">
        <v>647</v>
      </c>
      <c r="W51" s="133">
        <v>42711</v>
      </c>
      <c r="X51" s="10">
        <v>15.44</v>
      </c>
      <c r="Y51" s="10">
        <v>15.71</v>
      </c>
      <c r="Z51" s="10">
        <v>15.39</v>
      </c>
      <c r="AA51" s="10">
        <v>15.71</v>
      </c>
      <c r="AB51" s="95">
        <v>2124300</v>
      </c>
      <c r="AC51" s="10">
        <v>15.71</v>
      </c>
      <c r="AD51" s="2">
        <f t="shared" si="0"/>
        <v>0.32000000000000028</v>
      </c>
      <c r="AE51" s="138">
        <f t="shared" si="1"/>
        <v>2.012987012987022E-2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23.885700000000003</v>
      </c>
      <c r="Q52" s="2"/>
      <c r="T52" s="93" t="s">
        <v>106</v>
      </c>
      <c r="U52" s="88" t="s">
        <v>358</v>
      </c>
      <c r="W52" s="133">
        <v>42710</v>
      </c>
      <c r="X52" s="10">
        <v>15.35</v>
      </c>
      <c r="Y52" s="10">
        <v>15.49</v>
      </c>
      <c r="Z52" s="10">
        <v>15.21</v>
      </c>
      <c r="AA52" s="10">
        <v>15.4</v>
      </c>
      <c r="AB52" s="95">
        <v>1654300</v>
      </c>
      <c r="AC52" s="10">
        <v>15.4</v>
      </c>
      <c r="AD52" s="2">
        <f t="shared" si="0"/>
        <v>0.27999999999999936</v>
      </c>
      <c r="AE52" s="138">
        <f t="shared" si="1"/>
        <v>7.1942446043167241E-3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23.6538</v>
      </c>
      <c r="Q53" s="2"/>
      <c r="T53" s="93" t="s">
        <v>107</v>
      </c>
      <c r="U53" s="90">
        <v>13904948</v>
      </c>
      <c r="W53" s="133">
        <v>42709</v>
      </c>
      <c r="X53" s="10">
        <v>14.88</v>
      </c>
      <c r="Y53" s="10">
        <v>15.49</v>
      </c>
      <c r="Z53" s="10">
        <v>14.87</v>
      </c>
      <c r="AA53" s="10">
        <v>15.29</v>
      </c>
      <c r="AB53" s="95">
        <v>2324000</v>
      </c>
      <c r="AC53" s="10">
        <v>15.29</v>
      </c>
      <c r="AD53" s="2">
        <f t="shared" si="0"/>
        <v>0.62000000000000099</v>
      </c>
      <c r="AE53" s="138">
        <f t="shared" si="1"/>
        <v>2.9629629629629672E-2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23.421900000000001</v>
      </c>
      <c r="Q54" s="2"/>
      <c r="T54" s="93" t="s">
        <v>110</v>
      </c>
      <c r="U54" s="90">
        <v>4268440</v>
      </c>
      <c r="W54" s="133">
        <v>42706</v>
      </c>
      <c r="X54" s="10">
        <v>14.45</v>
      </c>
      <c r="Y54" s="10">
        <v>15.1</v>
      </c>
      <c r="Z54" s="10">
        <v>14.4</v>
      </c>
      <c r="AA54" s="10">
        <v>14.85</v>
      </c>
      <c r="AB54" s="95">
        <v>2958400</v>
      </c>
      <c r="AC54" s="10">
        <v>14.85</v>
      </c>
      <c r="AD54" s="2">
        <f t="shared" si="0"/>
        <v>0.69999999999999929</v>
      </c>
      <c r="AE54" s="138">
        <f t="shared" si="1"/>
        <v>3.125E-2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23.19</v>
      </c>
      <c r="Q55" s="2"/>
      <c r="T55" s="93" t="s">
        <v>108</v>
      </c>
      <c r="U55" s="88" t="s">
        <v>648</v>
      </c>
      <c r="W55" s="133">
        <v>42705</v>
      </c>
      <c r="X55" s="10">
        <v>14.94</v>
      </c>
      <c r="Y55" s="10">
        <v>15.13</v>
      </c>
      <c r="Z55" s="10">
        <v>14.34</v>
      </c>
      <c r="AA55" s="10">
        <v>14.4</v>
      </c>
      <c r="AB55" s="95">
        <v>3414000</v>
      </c>
      <c r="AC55" s="10">
        <v>14.4</v>
      </c>
      <c r="AD55" s="2">
        <f t="shared" si="0"/>
        <v>0.79000000000000092</v>
      </c>
      <c r="AE55" s="138">
        <f t="shared" si="1"/>
        <v>-3.0303030303030276E-2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22.958100000000002</v>
      </c>
      <c r="Q56" s="2"/>
      <c r="T56" s="93" t="s">
        <v>111</v>
      </c>
      <c r="U56" s="88">
        <v>19.55</v>
      </c>
      <c r="W56" s="133">
        <v>42704</v>
      </c>
      <c r="X56" s="10">
        <v>15.39</v>
      </c>
      <c r="Y56" s="10">
        <v>15.49</v>
      </c>
      <c r="Z56" s="10">
        <v>14.75</v>
      </c>
      <c r="AA56" s="10">
        <v>14.85</v>
      </c>
      <c r="AB56" s="95">
        <v>3447000</v>
      </c>
      <c r="AC56" s="10">
        <v>14.85</v>
      </c>
      <c r="AD56" s="2">
        <f t="shared" si="0"/>
        <v>0.74000000000000021</v>
      </c>
      <c r="AE56" s="138">
        <f t="shared" si="1"/>
        <v>-3.2573289902280145E-2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22.726200000000002</v>
      </c>
      <c r="Q57" s="2"/>
      <c r="T57" s="93" t="s">
        <v>112</v>
      </c>
      <c r="U57" s="88">
        <v>1.19</v>
      </c>
      <c r="W57" s="133">
        <v>42703</v>
      </c>
      <c r="X57" s="10">
        <v>15.82</v>
      </c>
      <c r="Y57" s="10">
        <v>15.89</v>
      </c>
      <c r="Z57" s="10">
        <v>15.32</v>
      </c>
      <c r="AA57" s="10">
        <v>15.35</v>
      </c>
      <c r="AB57" s="95">
        <v>4580900</v>
      </c>
      <c r="AC57" s="10">
        <v>15.35</v>
      </c>
      <c r="AD57" s="2">
        <f t="shared" si="0"/>
        <v>0.57000000000000028</v>
      </c>
      <c r="AE57" s="138">
        <f t="shared" si="1"/>
        <v>-2.4777636594663366E-2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22.494299999999999</v>
      </c>
      <c r="T58" s="93" t="s">
        <v>109</v>
      </c>
      <c r="U58" s="88" t="s">
        <v>123</v>
      </c>
      <c r="W58" s="133">
        <v>42702</v>
      </c>
      <c r="X58" s="10">
        <v>16</v>
      </c>
      <c r="Y58" s="10">
        <v>16.09</v>
      </c>
      <c r="Z58" s="10">
        <v>15.69</v>
      </c>
      <c r="AA58" s="10">
        <v>15.74</v>
      </c>
      <c r="AB58" s="95">
        <v>1932000</v>
      </c>
      <c r="AC58" s="10">
        <v>15.74</v>
      </c>
      <c r="AD58" s="2">
        <f t="shared" si="0"/>
        <v>0.40000000000000036</v>
      </c>
      <c r="AE58" s="138">
        <f t="shared" si="1"/>
        <v>-1.7478152309612915E-2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22.2624</v>
      </c>
      <c r="W59" s="133">
        <v>42699</v>
      </c>
      <c r="X59" s="10">
        <v>16.52</v>
      </c>
      <c r="Y59" s="10">
        <v>16.54</v>
      </c>
      <c r="Z59" s="10">
        <v>15.94</v>
      </c>
      <c r="AA59" s="10">
        <v>16.02</v>
      </c>
      <c r="AB59" s="95">
        <v>1080300</v>
      </c>
      <c r="AC59" s="10">
        <v>16.02</v>
      </c>
      <c r="AD59" s="2">
        <f t="shared" si="0"/>
        <v>0.59999999999999964</v>
      </c>
      <c r="AE59" s="138">
        <f t="shared" si="1"/>
        <v>-2.0183486238532167E-2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22.0305</v>
      </c>
      <c r="W60" s="133">
        <v>42697</v>
      </c>
      <c r="X60" s="10">
        <v>16.3</v>
      </c>
      <c r="Y60" s="10">
        <v>16.579999999999998</v>
      </c>
      <c r="Z60" s="10">
        <v>16.149999999999999</v>
      </c>
      <c r="AA60" s="10">
        <v>16.350000000000001</v>
      </c>
      <c r="AB60" s="95">
        <v>2245800</v>
      </c>
      <c r="AC60" s="10">
        <v>16.350000000000001</v>
      </c>
      <c r="AD60" s="2">
        <f t="shared" si="0"/>
        <v>0.42999999999999972</v>
      </c>
      <c r="AE60" s="138">
        <f t="shared" si="1"/>
        <v>-2.1543985637342833E-2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21.7986</v>
      </c>
      <c r="W61" s="133">
        <v>42696</v>
      </c>
      <c r="X61" s="10">
        <v>16.05</v>
      </c>
      <c r="Y61" s="10">
        <v>16.73</v>
      </c>
      <c r="Z61" s="10">
        <v>15.94</v>
      </c>
      <c r="AA61" s="10">
        <v>16.71</v>
      </c>
      <c r="AB61" s="95">
        <v>2671000</v>
      </c>
      <c r="AC61" s="10">
        <v>16.71</v>
      </c>
      <c r="AD61" s="2">
        <f t="shared" si="0"/>
        <v>0.79000000000000092</v>
      </c>
      <c r="AE61" s="138">
        <f t="shared" si="1"/>
        <v>2.5782688766114337E-2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21.566700000000001</v>
      </c>
      <c r="W62" s="133">
        <v>42695</v>
      </c>
      <c r="X62" s="10">
        <v>16.399999999999999</v>
      </c>
      <c r="Y62" s="10">
        <v>16.55</v>
      </c>
      <c r="Z62" s="10">
        <v>16.22</v>
      </c>
      <c r="AA62" s="10">
        <v>16.29</v>
      </c>
      <c r="AB62" s="95">
        <v>2564700</v>
      </c>
      <c r="AC62" s="10">
        <v>16.29</v>
      </c>
      <c r="AD62" s="2">
        <f t="shared" si="0"/>
        <v>0.33000000000000185</v>
      </c>
      <c r="AE62" s="138">
        <f t="shared" si="1"/>
        <v>-6.1012812690666163E-3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21.334800000000001</v>
      </c>
      <c r="W63" s="133">
        <v>42692</v>
      </c>
      <c r="X63" s="10">
        <v>16.91</v>
      </c>
      <c r="Y63" s="10">
        <v>16.96</v>
      </c>
      <c r="Z63" s="10">
        <v>16.350000000000001</v>
      </c>
      <c r="AA63" s="10">
        <v>16.39</v>
      </c>
      <c r="AB63" s="95">
        <v>3246400</v>
      </c>
      <c r="AC63" s="10">
        <v>16.39</v>
      </c>
      <c r="AD63" s="2">
        <f t="shared" si="0"/>
        <v>0.60999999999999943</v>
      </c>
      <c r="AE63" s="138">
        <f t="shared" si="1"/>
        <v>-3.4177961107837218E-2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21.102900000000002</v>
      </c>
      <c r="W64" s="133">
        <v>42691</v>
      </c>
      <c r="X64" s="10">
        <v>17.309999999999999</v>
      </c>
      <c r="Y64" s="10">
        <v>17.45</v>
      </c>
      <c r="Z64" s="10">
        <v>16.809999999999999</v>
      </c>
      <c r="AA64" s="10">
        <v>16.97</v>
      </c>
      <c r="AB64" s="95">
        <v>3535300</v>
      </c>
      <c r="AC64" s="10">
        <v>16.97</v>
      </c>
      <c r="AD64" s="2">
        <f t="shared" si="0"/>
        <v>0.64000000000000057</v>
      </c>
      <c r="AE64" s="138">
        <f t="shared" si="1"/>
        <v>-1.5089959373186357E-2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20.871000000000002</v>
      </c>
      <c r="W65" s="133">
        <v>42690</v>
      </c>
      <c r="X65" s="10">
        <v>17.350000000000001</v>
      </c>
      <c r="Y65" s="10">
        <v>17.440000000000001</v>
      </c>
      <c r="Z65" s="10">
        <v>17.2</v>
      </c>
      <c r="AA65" s="10">
        <v>17.23</v>
      </c>
      <c r="AB65" s="95">
        <v>1062900</v>
      </c>
      <c r="AC65" s="10">
        <v>17.23</v>
      </c>
      <c r="AD65" s="2">
        <f t="shared" si="0"/>
        <v>0.24000000000000199</v>
      </c>
      <c r="AE65" s="138">
        <f t="shared" si="1"/>
        <v>-9.7701149425286626E-3</v>
      </c>
    </row>
    <row r="66" spans="1:31" x14ac:dyDescent="0.25">
      <c r="O66" s="34"/>
      <c r="W66" s="133">
        <v>42689</v>
      </c>
      <c r="X66" s="10">
        <v>17.829999999999998</v>
      </c>
      <c r="Y66" s="10">
        <v>17.93</v>
      </c>
      <c r="Z66" s="10">
        <v>17.07</v>
      </c>
      <c r="AA66" s="10">
        <v>17.399999999999999</v>
      </c>
      <c r="AB66" s="95">
        <v>2279300</v>
      </c>
      <c r="AC66" s="10">
        <v>17.399999999999999</v>
      </c>
      <c r="AD66" s="2">
        <f t="shared" si="0"/>
        <v>0.85999999999999943</v>
      </c>
      <c r="AE66" s="138">
        <f t="shared" si="1"/>
        <v>-2.9559397657557218E-2</v>
      </c>
    </row>
    <row r="67" spans="1:31" x14ac:dyDescent="0.25">
      <c r="W67" s="133">
        <v>42688</v>
      </c>
      <c r="X67" s="10">
        <v>17.170000000000002</v>
      </c>
      <c r="Y67" s="10">
        <v>18.34</v>
      </c>
      <c r="Z67" s="10">
        <v>16.899999999999999</v>
      </c>
      <c r="AA67" s="10">
        <v>17.93</v>
      </c>
      <c r="AB67" s="95">
        <v>8302200</v>
      </c>
      <c r="AC67" s="10">
        <v>17.93</v>
      </c>
      <c r="AD67" s="2">
        <f>Y67-Z67</f>
        <v>1.4400000000000013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1" priority="27">
      <formula>F27&gt;0</formula>
    </cfRule>
    <cfRule type="expression" dxfId="350" priority="28">
      <formula>F27&lt;0</formula>
    </cfRule>
  </conditionalFormatting>
  <conditionalFormatting sqref="F29:F33">
    <cfRule type="expression" dxfId="349" priority="23">
      <formula>F29&gt;0</formula>
    </cfRule>
    <cfRule type="expression" dxfId="348" priority="24">
      <formula>F29&lt;0</formula>
    </cfRule>
  </conditionalFormatting>
  <conditionalFormatting sqref="F29:F32">
    <cfRule type="expression" dxfId="347" priority="25">
      <formula>F29&gt;0</formula>
    </cfRule>
    <cfRule type="expression" dxfId="346" priority="26">
      <formula>F29&lt;0</formula>
    </cfRule>
  </conditionalFormatting>
  <conditionalFormatting sqref="H27:H33">
    <cfRule type="expression" dxfId="345" priority="21">
      <formula>H27&gt;0</formula>
    </cfRule>
    <cfRule type="expression" dxfId="344" priority="22">
      <formula>H27&lt;0</formula>
    </cfRule>
  </conditionalFormatting>
  <conditionalFormatting sqref="F34">
    <cfRule type="expression" dxfId="343" priority="19">
      <formula>F34&gt;0</formula>
    </cfRule>
    <cfRule type="expression" dxfId="342" priority="20">
      <formula>F34&lt;0</formula>
    </cfRule>
  </conditionalFormatting>
  <conditionalFormatting sqref="H34">
    <cfRule type="expression" dxfId="341" priority="17">
      <formula>H34&gt;0</formula>
    </cfRule>
    <cfRule type="expression" dxfId="340" priority="18">
      <formula>H34&lt;0</formula>
    </cfRule>
  </conditionalFormatting>
  <conditionalFormatting sqref="F36:F43">
    <cfRule type="expression" dxfId="339" priority="15">
      <formula>F36&gt;0</formula>
    </cfRule>
    <cfRule type="expression" dxfId="338" priority="16">
      <formula>F36&lt;0</formula>
    </cfRule>
  </conditionalFormatting>
  <conditionalFormatting sqref="H36:H43">
    <cfRule type="expression" dxfId="337" priority="13">
      <formula>H36&gt;0</formula>
    </cfRule>
    <cfRule type="expression" dxfId="336" priority="14">
      <formula>H36&lt;0</formula>
    </cfRule>
  </conditionalFormatting>
  <conditionalFormatting sqref="F35">
    <cfRule type="expression" dxfId="335" priority="11">
      <formula>F35&gt;0</formula>
    </cfRule>
    <cfRule type="expression" dxfId="334" priority="12">
      <formula>F35&lt;0</formula>
    </cfRule>
  </conditionalFormatting>
  <conditionalFormatting sqref="H35">
    <cfRule type="expression" dxfId="333" priority="9">
      <formula>H35&gt;0</formula>
    </cfRule>
    <cfRule type="expression" dxfId="332" priority="10">
      <formula>H35&lt;0</formula>
    </cfRule>
  </conditionalFormatting>
  <conditionalFormatting sqref="F22:F26">
    <cfRule type="expression" dxfId="331" priority="7">
      <formula>F22&gt;0</formula>
    </cfRule>
    <cfRule type="expression" dxfId="330" priority="8">
      <formula>F22&lt;0</formula>
    </cfRule>
  </conditionalFormatting>
  <conditionalFormatting sqref="H22:H26">
    <cfRule type="expression" dxfId="329" priority="5">
      <formula>H22&gt;0</formula>
    </cfRule>
    <cfRule type="expression" dxfId="328" priority="6">
      <formula>H22&lt;0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506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150</v>
      </c>
      <c r="T2" s="1">
        <v>42568</v>
      </c>
      <c r="U2" t="s">
        <v>251</v>
      </c>
      <c r="W2" s="133">
        <v>42783</v>
      </c>
      <c r="X2" s="10">
        <v>33.51</v>
      </c>
      <c r="Y2" s="10">
        <v>34.15</v>
      </c>
      <c r="Z2" s="10">
        <v>33.31</v>
      </c>
      <c r="AA2" s="10">
        <v>34.11</v>
      </c>
      <c r="AB2" s="95">
        <v>6667800</v>
      </c>
      <c r="AC2" s="10">
        <v>34.11</v>
      </c>
      <c r="AD2" s="2">
        <f>Y2-Z2</f>
        <v>0.83999999999999631</v>
      </c>
      <c r="AE2" s="138">
        <f>AC2/AC3-1</f>
        <v>1.7601431980906801E-2</v>
      </c>
    </row>
    <row r="3" spans="1:31" x14ac:dyDescent="0.25">
      <c r="A3" s="23" t="s">
        <v>71</v>
      </c>
      <c r="B3" s="507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33.936666666666667</v>
      </c>
      <c r="T3" s="1" t="s">
        <v>252</v>
      </c>
      <c r="W3" s="133">
        <v>42782</v>
      </c>
      <c r="X3" s="10">
        <v>33.68</v>
      </c>
      <c r="Y3" s="10">
        <v>35.71</v>
      </c>
      <c r="Z3" s="10">
        <v>33.380000000000003</v>
      </c>
      <c r="AA3" s="10">
        <v>33.520000000000003</v>
      </c>
      <c r="AB3" s="95">
        <v>10592700</v>
      </c>
      <c r="AC3" s="10">
        <v>33.520000000000003</v>
      </c>
      <c r="AD3" s="2">
        <f t="shared" ref="AD3:AD66" si="0">Y3-Z3</f>
        <v>2.3299999999999983</v>
      </c>
      <c r="AE3" s="138">
        <f t="shared" ref="AE3:AE66" si="1">AC3/AC4-1</f>
        <v>-2.8124093940272488E-2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34.11</v>
      </c>
      <c r="R4" s="526">
        <v>1.7600000000000001E-2</v>
      </c>
      <c r="T4" s="163">
        <v>42633</v>
      </c>
      <c r="U4" s="1" t="s">
        <v>287</v>
      </c>
      <c r="W4" s="133">
        <v>42781</v>
      </c>
      <c r="X4" s="10">
        <v>36.200000000000003</v>
      </c>
      <c r="Y4" s="10">
        <v>36.26</v>
      </c>
      <c r="Z4" s="10">
        <v>34.32</v>
      </c>
      <c r="AA4" s="10">
        <v>34.49</v>
      </c>
      <c r="AB4" s="95">
        <v>9192100</v>
      </c>
      <c r="AC4" s="10">
        <v>34.49</v>
      </c>
      <c r="AD4" s="2">
        <f t="shared" si="0"/>
        <v>1.9399999999999977</v>
      </c>
      <c r="AE4" s="138" t="e">
        <f t="shared" si="1"/>
        <v>#DIV/0!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5116.5</v>
      </c>
      <c r="T5" t="s">
        <v>364</v>
      </c>
      <c r="W5" s="133">
        <v>42781</v>
      </c>
      <c r="X5" s="10" t="s">
        <v>397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5090.5</v>
      </c>
      <c r="W6" s="133">
        <v>42780</v>
      </c>
      <c r="X6" s="10">
        <v>36.479999999999997</v>
      </c>
      <c r="Y6" s="10">
        <v>36.57</v>
      </c>
      <c r="Z6" s="10">
        <v>35.78</v>
      </c>
      <c r="AA6" s="10">
        <v>36.32</v>
      </c>
      <c r="AB6" s="95">
        <v>7961300</v>
      </c>
      <c r="AC6" s="10">
        <v>36.020000000000003</v>
      </c>
      <c r="AD6" s="2">
        <f t="shared" si="0"/>
        <v>0.78999999999999915</v>
      </c>
      <c r="AE6" s="138">
        <f t="shared" si="1"/>
        <v>-1.0711343037626886E-2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3336.4699999999957</v>
      </c>
      <c r="R7">
        <v>100</v>
      </c>
      <c r="W7" s="133">
        <v>42779</v>
      </c>
      <c r="X7" s="10">
        <v>36.08</v>
      </c>
      <c r="Y7" s="10">
        <v>37.1</v>
      </c>
      <c r="Z7" s="10">
        <v>36.020000000000003</v>
      </c>
      <c r="AA7" s="10">
        <v>36.71</v>
      </c>
      <c r="AB7" s="95">
        <v>6424300</v>
      </c>
      <c r="AC7" s="10">
        <v>36.409999999999997</v>
      </c>
      <c r="AD7" s="2">
        <f t="shared" si="0"/>
        <v>1.0799999999999983</v>
      </c>
      <c r="AE7" s="138">
        <f t="shared" si="1"/>
        <v>2.4479459763646627E-2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26</v>
      </c>
      <c r="W8" s="133">
        <v>42776</v>
      </c>
      <c r="X8" s="10">
        <v>34.75</v>
      </c>
      <c r="Y8" s="10">
        <v>35.9</v>
      </c>
      <c r="Z8" s="10">
        <v>34.58</v>
      </c>
      <c r="AA8" s="10">
        <v>35.840000000000003</v>
      </c>
      <c r="AB8" s="95">
        <v>4172300</v>
      </c>
      <c r="AC8" s="10">
        <v>35.54</v>
      </c>
      <c r="AD8" s="2">
        <f t="shared" si="0"/>
        <v>1.3200000000000003</v>
      </c>
      <c r="AE8" s="138">
        <f t="shared" si="1"/>
        <v>3.8877521192633768E-2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5.1075532855318732E-3</v>
      </c>
      <c r="W9" s="133">
        <v>42775</v>
      </c>
      <c r="X9" s="10">
        <v>34.9</v>
      </c>
      <c r="Y9" s="10">
        <v>35.01</v>
      </c>
      <c r="Z9" s="10">
        <v>34.450000000000003</v>
      </c>
      <c r="AA9" s="10">
        <v>34.49</v>
      </c>
      <c r="AB9" s="95">
        <v>3718800</v>
      </c>
      <c r="AC9" s="10">
        <v>34.21</v>
      </c>
      <c r="AD9" s="2">
        <f t="shared" si="0"/>
        <v>0.55999999999999517</v>
      </c>
      <c r="AE9" s="138">
        <f t="shared" si="1"/>
        <v>-1.2698412698412653E-2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212</v>
      </c>
      <c r="P10" s="34"/>
      <c r="Q10" s="2">
        <f>M113 + M135</f>
        <v>3310.4699999999957</v>
      </c>
      <c r="W10" s="133">
        <v>42774</v>
      </c>
      <c r="X10" s="10">
        <v>34.9</v>
      </c>
      <c r="Y10" s="10">
        <v>35.17</v>
      </c>
      <c r="Z10" s="10">
        <v>34.409999999999997</v>
      </c>
      <c r="AA10" s="10">
        <v>34.94</v>
      </c>
      <c r="AB10" s="95">
        <v>3068300</v>
      </c>
      <c r="AC10" s="10">
        <v>34.65</v>
      </c>
      <c r="AD10" s="2">
        <f t="shared" si="0"/>
        <v>0.76000000000000512</v>
      </c>
      <c r="AE10" s="138">
        <f t="shared" si="1"/>
        <v>1.4450867052022698E-3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3.5200000000000002E-2</v>
      </c>
      <c r="W11" s="133">
        <v>42773</v>
      </c>
      <c r="X11" s="10">
        <v>35.049999999999997</v>
      </c>
      <c r="Y11" s="10">
        <v>35.56</v>
      </c>
      <c r="Z11" s="10">
        <v>34.35</v>
      </c>
      <c r="AA11" s="10">
        <v>34.89</v>
      </c>
      <c r="AB11" s="95">
        <v>4909000</v>
      </c>
      <c r="AC11" s="10">
        <v>34.6</v>
      </c>
      <c r="AD11" s="2">
        <f t="shared" si="0"/>
        <v>1.2100000000000009</v>
      </c>
      <c r="AE11" s="138">
        <f t="shared" si="1"/>
        <v>-1.7045454545454586E-2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42772</v>
      </c>
      <c r="X12" s="10">
        <v>35.700000000000003</v>
      </c>
      <c r="Y12" s="10">
        <v>35.75</v>
      </c>
      <c r="Z12" s="10">
        <v>34.770000000000003</v>
      </c>
      <c r="AA12" s="10">
        <v>35.49</v>
      </c>
      <c r="AB12" s="95">
        <v>3882500</v>
      </c>
      <c r="AC12" s="10">
        <v>35.200000000000003</v>
      </c>
      <c r="AD12" s="2">
        <f t="shared" si="0"/>
        <v>0.97999999999999687</v>
      </c>
      <c r="AE12" s="138">
        <f t="shared" si="1"/>
        <v>-5.3687482339643822E-3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42769</v>
      </c>
      <c r="X13" s="10">
        <v>35.79</v>
      </c>
      <c r="Y13" s="10">
        <v>36.14</v>
      </c>
      <c r="Z13" s="10">
        <v>35.54</v>
      </c>
      <c r="AA13" s="10">
        <v>35.68</v>
      </c>
      <c r="AB13" s="95">
        <v>3189400</v>
      </c>
      <c r="AC13" s="10">
        <v>35.39</v>
      </c>
      <c r="AD13" s="2">
        <f t="shared" si="0"/>
        <v>0.60000000000000142</v>
      </c>
      <c r="AE13" s="138">
        <f t="shared" si="1"/>
        <v>1.4148273910581377E-3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42768</v>
      </c>
      <c r="X14" s="10">
        <v>36.409999999999997</v>
      </c>
      <c r="Y14" s="10">
        <v>36.409999999999997</v>
      </c>
      <c r="Z14" s="10">
        <v>35.32</v>
      </c>
      <c r="AA14" s="10">
        <v>35.630000000000003</v>
      </c>
      <c r="AB14" s="95">
        <v>3911000</v>
      </c>
      <c r="AC14" s="10">
        <v>35.340000000000003</v>
      </c>
      <c r="AD14" s="2">
        <f t="shared" si="0"/>
        <v>1.0899999999999963</v>
      </c>
      <c r="AE14" s="138">
        <f t="shared" si="1"/>
        <v>-2.7250206440957769E-2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42767</v>
      </c>
      <c r="X15" s="10">
        <v>35.340000000000003</v>
      </c>
      <c r="Y15" s="10">
        <v>36.69</v>
      </c>
      <c r="Z15" s="10">
        <v>35.26</v>
      </c>
      <c r="AA15" s="10">
        <v>36.630000000000003</v>
      </c>
      <c r="AB15" s="95">
        <v>4594800</v>
      </c>
      <c r="AC15" s="10">
        <v>36.33</v>
      </c>
      <c r="AD15" s="2">
        <f t="shared" si="0"/>
        <v>1.4299999999999997</v>
      </c>
      <c r="AE15" s="138">
        <f t="shared" si="1"/>
        <v>3.8000000000000034E-2</v>
      </c>
    </row>
    <row r="16" spans="1:31" x14ac:dyDescent="0.25">
      <c r="G16" s="30"/>
      <c r="H16" s="72"/>
      <c r="W16" s="133">
        <v>42766</v>
      </c>
      <c r="X16" s="10">
        <v>35.74</v>
      </c>
      <c r="Y16" s="10">
        <v>36.1</v>
      </c>
      <c r="Z16" s="10">
        <v>35.159999999999997</v>
      </c>
      <c r="AA16" s="10">
        <v>35.29</v>
      </c>
      <c r="AB16" s="95">
        <v>4355300</v>
      </c>
      <c r="AC16" s="10">
        <v>35</v>
      </c>
      <c r="AD16" s="2">
        <f t="shared" si="0"/>
        <v>0.94000000000000483</v>
      </c>
      <c r="AE16" s="138">
        <f t="shared" si="1"/>
        <v>-2.8490028490029129E-3</v>
      </c>
    </row>
    <row r="17" spans="1:31" x14ac:dyDescent="0.25">
      <c r="G17" s="30"/>
      <c r="W17" s="133">
        <v>42765</v>
      </c>
      <c r="X17" s="10">
        <v>36.28</v>
      </c>
      <c r="Y17" s="10">
        <v>36.28</v>
      </c>
      <c r="Z17" s="10">
        <v>35.119999999999997</v>
      </c>
      <c r="AA17" s="10">
        <v>35.39</v>
      </c>
      <c r="AB17" s="95">
        <v>4156200</v>
      </c>
      <c r="AC17" s="10">
        <v>35.1</v>
      </c>
      <c r="AD17" s="2">
        <f t="shared" si="0"/>
        <v>1.1600000000000037</v>
      </c>
      <c r="AE17" s="138">
        <f t="shared" si="1"/>
        <v>-3.0654515327257603E-2</v>
      </c>
    </row>
    <row r="18" spans="1:31" x14ac:dyDescent="0.25">
      <c r="A18" s="32" t="s">
        <v>81</v>
      </c>
      <c r="B18" s="508"/>
      <c r="C18" s="14">
        <f>SUM(C2:C14)</f>
        <v>150</v>
      </c>
      <c r="D18" s="18"/>
      <c r="E18" s="18"/>
      <c r="F18" s="18">
        <f>SUM(F2:F14)</f>
        <v>5090.5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42762</v>
      </c>
      <c r="X18" s="10">
        <v>36.47</v>
      </c>
      <c r="Y18" s="10">
        <v>36.799999999999997</v>
      </c>
      <c r="Z18" s="10">
        <v>35.79</v>
      </c>
      <c r="AA18" s="10">
        <v>36.51</v>
      </c>
      <c r="AB18" s="95">
        <v>4210200</v>
      </c>
      <c r="AC18" s="10">
        <v>36.21</v>
      </c>
      <c r="AD18" s="2">
        <f t="shared" si="0"/>
        <v>1.009999999999998</v>
      </c>
      <c r="AE18" s="138">
        <f t="shared" si="1"/>
        <v>8.3542188805347806E-3</v>
      </c>
    </row>
    <row r="19" spans="1:31" ht="15.75" thickBot="1" x14ac:dyDescent="0.3">
      <c r="A19" s="355" t="s">
        <v>197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42761</v>
      </c>
      <c r="X19" s="10">
        <v>34.81</v>
      </c>
      <c r="Y19" s="10">
        <v>36.479999999999997</v>
      </c>
      <c r="Z19" s="10">
        <v>34.5</v>
      </c>
      <c r="AA19" s="10">
        <v>36.21</v>
      </c>
      <c r="AB19" s="95">
        <v>6072700</v>
      </c>
      <c r="AC19" s="10">
        <v>35.909999999999997</v>
      </c>
      <c r="AD19" s="2">
        <f t="shared" si="0"/>
        <v>1.9799999999999969</v>
      </c>
      <c r="AE19" s="138">
        <f t="shared" si="1"/>
        <v>-9.1059602649008475E-3</v>
      </c>
    </row>
    <row r="20" spans="1:31" x14ac:dyDescent="0.25">
      <c r="W20" s="133">
        <v>42760</v>
      </c>
      <c r="X20" s="10">
        <v>37.11</v>
      </c>
      <c r="Y20" s="10">
        <v>37.17</v>
      </c>
      <c r="Z20" s="10">
        <v>36.020000000000003</v>
      </c>
      <c r="AA20" s="10">
        <v>36.54</v>
      </c>
      <c r="AB20" s="95">
        <v>4964000</v>
      </c>
      <c r="AC20" s="10">
        <v>36.24</v>
      </c>
      <c r="AD20" s="2">
        <f t="shared" si="0"/>
        <v>1.1499999999999986</v>
      </c>
      <c r="AE20" s="138">
        <f t="shared" si="1"/>
        <v>-8.4815321477427208E-3</v>
      </c>
    </row>
    <row r="21" spans="1:31" x14ac:dyDescent="0.25">
      <c r="W21" s="133">
        <v>42759</v>
      </c>
      <c r="X21" s="10">
        <v>35.630000000000003</v>
      </c>
      <c r="Y21" s="10">
        <v>37.130000000000003</v>
      </c>
      <c r="Z21" s="10">
        <v>35.56</v>
      </c>
      <c r="AA21" s="10">
        <v>36.85</v>
      </c>
      <c r="AB21" s="95">
        <v>10489100</v>
      </c>
      <c r="AC21" s="10">
        <v>36.549999999999997</v>
      </c>
      <c r="AD21" s="2">
        <f t="shared" si="0"/>
        <v>1.5700000000000003</v>
      </c>
      <c r="AE21" s="138">
        <f t="shared" si="1"/>
        <v>4.5480549199084619E-2</v>
      </c>
    </row>
    <row r="22" spans="1:31" x14ac:dyDescent="0.25">
      <c r="W22" s="133">
        <v>42758</v>
      </c>
      <c r="X22" s="10">
        <v>34</v>
      </c>
      <c r="Y22" s="10">
        <v>35.29</v>
      </c>
      <c r="Z22" s="10">
        <v>33.92</v>
      </c>
      <c r="AA22" s="10">
        <v>35.25</v>
      </c>
      <c r="AB22" s="95">
        <v>7577100</v>
      </c>
      <c r="AC22" s="10">
        <v>34.96</v>
      </c>
      <c r="AD22" s="2">
        <f t="shared" si="0"/>
        <v>1.3699999999999974</v>
      </c>
      <c r="AE22" s="138">
        <f t="shared" si="1"/>
        <v>3.0660377358490587E-2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42755</v>
      </c>
      <c r="X23" s="10">
        <v>33.72</v>
      </c>
      <c r="Y23" s="10">
        <v>34.340000000000003</v>
      </c>
      <c r="Z23" s="10">
        <v>33.04</v>
      </c>
      <c r="AA23" s="10">
        <v>34.200000000000003</v>
      </c>
      <c r="AB23" s="95">
        <v>7960500</v>
      </c>
      <c r="AC23" s="10">
        <v>33.92</v>
      </c>
      <c r="AD23" s="2">
        <f t="shared" si="0"/>
        <v>1.3000000000000043</v>
      </c>
      <c r="AE23" s="138">
        <f t="shared" si="1"/>
        <v>6.0662914321450989E-2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:F31" si="2">C24*(E24-D24)</f>
        <v>-57.000000000000028</v>
      </c>
      <c r="G24" s="262">
        <f t="shared" ref="G24:G31" si="3">D24*C24</f>
        <v>5857</v>
      </c>
      <c r="H24" s="276">
        <f t="shared" ref="H24:H31" si="4">(E24-D24)/D24</f>
        <v>-9.7319446815776044E-3</v>
      </c>
      <c r="I24" s="262"/>
      <c r="W24" s="133">
        <v>42754</v>
      </c>
      <c r="X24" s="10">
        <v>32.58</v>
      </c>
      <c r="Y24" s="10">
        <v>32.72</v>
      </c>
      <c r="Z24" s="10">
        <v>31.99</v>
      </c>
      <c r="AA24" s="10">
        <v>32.25</v>
      </c>
      <c r="AB24" s="95">
        <v>5020000</v>
      </c>
      <c r="AC24" s="10">
        <v>31.98</v>
      </c>
      <c r="AD24" s="2">
        <f t="shared" si="0"/>
        <v>0.73000000000000043</v>
      </c>
      <c r="AE24" s="138">
        <f t="shared" si="1"/>
        <v>-2.1840873634944025E-3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si="2"/>
        <v>26.940000000000097</v>
      </c>
      <c r="G25" s="262">
        <f t="shared" si="3"/>
        <v>2921.06</v>
      </c>
      <c r="H25" s="276">
        <f t="shared" si="4"/>
        <v>9.2226794382861358E-3</v>
      </c>
      <c r="I25" s="262"/>
      <c r="W25" s="133">
        <v>42753</v>
      </c>
      <c r="X25" s="10">
        <v>32.89</v>
      </c>
      <c r="Y25" s="10">
        <v>32.92</v>
      </c>
      <c r="Z25" s="10">
        <v>32.29</v>
      </c>
      <c r="AA25" s="10">
        <v>32.32</v>
      </c>
      <c r="AB25" s="95">
        <v>5392300</v>
      </c>
      <c r="AC25" s="10">
        <v>32.049999999999997</v>
      </c>
      <c r="AD25" s="2">
        <f t="shared" si="0"/>
        <v>0.63000000000000256</v>
      </c>
      <c r="AE25" s="138">
        <f t="shared" si="1"/>
        <v>-1.7473942366646233E-2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si="2"/>
        <v>-91.06000000000023</v>
      </c>
      <c r="G26" s="262">
        <f t="shared" si="3"/>
        <v>5749.06</v>
      </c>
      <c r="H26" s="276">
        <f t="shared" si="4"/>
        <v>-1.5839111089465101E-2</v>
      </c>
      <c r="I26" s="262"/>
      <c r="W26" s="133">
        <v>42752</v>
      </c>
      <c r="X26" s="10">
        <v>34.229999999999997</v>
      </c>
      <c r="Y26" s="10">
        <v>34.26</v>
      </c>
      <c r="Z26" s="10">
        <v>32.86</v>
      </c>
      <c r="AA26" s="10">
        <v>32.89</v>
      </c>
      <c r="AB26" s="95">
        <v>4777800</v>
      </c>
      <c r="AC26" s="10">
        <v>32.619999999999997</v>
      </c>
      <c r="AD26" s="2">
        <f t="shared" si="0"/>
        <v>1.3999999999999986</v>
      </c>
      <c r="AE26" s="138">
        <f t="shared" si="1"/>
        <v>-3.2047477744807318E-2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si="2"/>
        <v>24.88000000000028</v>
      </c>
      <c r="G27" s="262">
        <f t="shared" si="3"/>
        <v>2851.12</v>
      </c>
      <c r="H27" s="276">
        <f t="shared" si="4"/>
        <v>8.7263952411684807E-3</v>
      </c>
      <c r="I27" s="262"/>
      <c r="W27" s="133">
        <v>42748</v>
      </c>
      <c r="X27" s="10">
        <v>34.369999999999997</v>
      </c>
      <c r="Y27" s="10">
        <v>34.700000000000003</v>
      </c>
      <c r="Z27" s="10">
        <v>33.340000000000003</v>
      </c>
      <c r="AA27" s="10">
        <v>33.979999999999997</v>
      </c>
      <c r="AB27" s="95">
        <v>4144900</v>
      </c>
      <c r="AC27" s="10">
        <v>33.700000000000003</v>
      </c>
      <c r="AD27" s="2">
        <f t="shared" si="0"/>
        <v>1.3599999999999994</v>
      </c>
      <c r="AE27" s="138">
        <f t="shared" si="1"/>
        <v>-1.5195791934541125E-2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si="2"/>
        <v>343.88000000000005</v>
      </c>
      <c r="G28" s="262">
        <f t="shared" si="3"/>
        <v>2851.12</v>
      </c>
      <c r="H28" s="276">
        <f t="shared" si="4"/>
        <v>0.12061225062431608</v>
      </c>
      <c r="I28" s="262"/>
      <c r="W28" s="133">
        <v>42747</v>
      </c>
      <c r="X28" s="10">
        <v>33.93</v>
      </c>
      <c r="Y28" s="10">
        <v>34.57</v>
      </c>
      <c r="Z28" s="10">
        <v>33.409999999999997</v>
      </c>
      <c r="AA28" s="10">
        <v>34.51</v>
      </c>
      <c r="AB28" s="95">
        <v>5902000</v>
      </c>
      <c r="AC28" s="10">
        <v>34.22</v>
      </c>
      <c r="AD28" s="2">
        <f t="shared" si="0"/>
        <v>1.1600000000000037</v>
      </c>
      <c r="AE28" s="138">
        <f t="shared" si="1"/>
        <v>9.1418460631083054E-3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si="2"/>
        <v>452.88000000000005</v>
      </c>
      <c r="G29" s="262">
        <f t="shared" si="3"/>
        <v>2851.12</v>
      </c>
      <c r="H29" s="276">
        <f t="shared" si="4"/>
        <v>0.15884284070821295</v>
      </c>
      <c r="I29" s="262"/>
      <c r="W29" s="133">
        <v>42746</v>
      </c>
      <c r="X29" s="10">
        <v>32.869999999999997</v>
      </c>
      <c r="Y29" s="10">
        <v>34.24</v>
      </c>
      <c r="Z29" s="10">
        <v>32.86</v>
      </c>
      <c r="AA29" s="10">
        <v>34.19</v>
      </c>
      <c r="AB29" s="95">
        <v>6500000</v>
      </c>
      <c r="AC29" s="10">
        <v>33.909999999999997</v>
      </c>
      <c r="AD29" s="2">
        <f t="shared" si="0"/>
        <v>1.3800000000000026</v>
      </c>
      <c r="AE29" s="138">
        <f t="shared" si="1"/>
        <v>4.4670363524337509E-2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si="2"/>
        <v>525.88000000000045</v>
      </c>
      <c r="G30" s="262">
        <f t="shared" si="3"/>
        <v>2851.12</v>
      </c>
      <c r="H30" s="276">
        <f t="shared" si="4"/>
        <v>0.18444681388366693</v>
      </c>
      <c r="I30" s="262"/>
      <c r="W30" s="133">
        <v>42745</v>
      </c>
      <c r="X30" s="10">
        <v>33.409999999999997</v>
      </c>
      <c r="Y30" s="10">
        <v>33.78</v>
      </c>
      <c r="Z30" s="10">
        <v>32.4</v>
      </c>
      <c r="AA30" s="10">
        <v>32.729999999999997</v>
      </c>
      <c r="AB30" s="95">
        <v>6816000</v>
      </c>
      <c r="AC30" s="10">
        <v>32.46</v>
      </c>
      <c r="AD30" s="2">
        <f t="shared" si="0"/>
        <v>1.3800000000000026</v>
      </c>
      <c r="AE30" s="138">
        <f t="shared" si="1"/>
        <v>-3.0755449387876999E-2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si="2"/>
        <v>421.87999999999982</v>
      </c>
      <c r="G31" s="262">
        <f t="shared" si="3"/>
        <v>2851.12</v>
      </c>
      <c r="H31" s="276">
        <f t="shared" si="4"/>
        <v>0.14796992059260916</v>
      </c>
      <c r="I31" s="262"/>
      <c r="W31" s="133">
        <v>42744</v>
      </c>
      <c r="X31" s="10">
        <v>33.47</v>
      </c>
      <c r="Y31" s="10">
        <v>33.950000000000003</v>
      </c>
      <c r="Z31" s="10">
        <v>33.07</v>
      </c>
      <c r="AA31" s="10">
        <v>33.770000000000003</v>
      </c>
      <c r="AB31" s="95">
        <v>4516800</v>
      </c>
      <c r="AC31" s="10">
        <v>33.49</v>
      </c>
      <c r="AD31" s="2">
        <f t="shared" si="0"/>
        <v>0.88000000000000256</v>
      </c>
      <c r="AE31" s="138">
        <f t="shared" si="1"/>
        <v>9.0388671286534272E-3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42741</v>
      </c>
      <c r="X32" s="10">
        <v>33.07</v>
      </c>
      <c r="Y32" s="10">
        <v>33.5</v>
      </c>
      <c r="Z32" s="10">
        <v>33.020000000000003</v>
      </c>
      <c r="AA32" s="10">
        <v>33.47</v>
      </c>
      <c r="AB32" s="95">
        <v>2840200</v>
      </c>
      <c r="AC32" s="10">
        <v>33.19</v>
      </c>
      <c r="AD32" s="2">
        <f t="shared" si="0"/>
        <v>0.47999999999999687</v>
      </c>
      <c r="AE32" s="138">
        <f t="shared" si="1"/>
        <v>1.2507626601586219E-2</v>
      </c>
    </row>
    <row r="33" spans="1:31" x14ac:dyDescent="0.25">
      <c r="A33" t="s">
        <v>392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>C33*(E33-D33)</f>
        <v>62.000000000000455</v>
      </c>
      <c r="G33" s="262">
        <f>D33*C33</f>
        <v>3358</v>
      </c>
      <c r="H33" s="276">
        <f>(E33-D33)/D33</f>
        <v>1.8463371054199065E-2</v>
      </c>
      <c r="I33" s="40"/>
      <c r="W33" s="133">
        <v>42740</v>
      </c>
      <c r="X33" s="10">
        <v>33.04</v>
      </c>
      <c r="Y33" s="10">
        <v>33.4</v>
      </c>
      <c r="Z33" s="10">
        <v>32.32</v>
      </c>
      <c r="AA33" s="10">
        <v>33.049999999999997</v>
      </c>
      <c r="AB33" s="95">
        <v>5949600</v>
      </c>
      <c r="AC33" s="10">
        <v>32.78</v>
      </c>
      <c r="AD33" s="2">
        <f t="shared" si="0"/>
        <v>1.0799999999999983</v>
      </c>
      <c r="AE33" s="138">
        <f t="shared" si="1"/>
        <v>3.0515715593515402E-4</v>
      </c>
    </row>
    <row r="34" spans="1:31" x14ac:dyDescent="0.25">
      <c r="A34" t="s">
        <v>392</v>
      </c>
      <c r="B34" s="157">
        <v>42760</v>
      </c>
      <c r="C34" s="10">
        <v>100</v>
      </c>
      <c r="D34" s="40">
        <v>33.58</v>
      </c>
      <c r="E34" s="40">
        <v>36.54</v>
      </c>
      <c r="F34" s="40">
        <f>C34*(E34-D34)</f>
        <v>296.00000000000011</v>
      </c>
      <c r="G34" s="262">
        <f>D34*C34</f>
        <v>3358</v>
      </c>
      <c r="H34" s="276">
        <f>(E34-D34)/D34</f>
        <v>8.8147706968433617E-2</v>
      </c>
      <c r="I34" s="40"/>
      <c r="W34" s="133">
        <v>42739</v>
      </c>
      <c r="X34" s="10">
        <v>32.11</v>
      </c>
      <c r="Y34" s="10">
        <v>33.04</v>
      </c>
      <c r="Z34" s="10">
        <v>32.04</v>
      </c>
      <c r="AA34" s="10">
        <v>33.04</v>
      </c>
      <c r="AB34" s="95">
        <v>5479500</v>
      </c>
      <c r="AC34" s="10">
        <v>32.770000000000003</v>
      </c>
      <c r="AD34" s="2">
        <f t="shared" si="0"/>
        <v>1</v>
      </c>
      <c r="AE34" s="138">
        <f t="shared" si="1"/>
        <v>3.6697247706422242E-2</v>
      </c>
    </row>
    <row r="35" spans="1:31" x14ac:dyDescent="0.25">
      <c r="A35" t="s">
        <v>520</v>
      </c>
      <c r="B35" s="157">
        <v>42781</v>
      </c>
      <c r="C35" s="10">
        <v>150</v>
      </c>
      <c r="D35" s="40">
        <v>33.936700000000002</v>
      </c>
      <c r="E35" s="40">
        <v>34.659999999999997</v>
      </c>
      <c r="F35" s="40">
        <f>C35*(E35-D35)</f>
        <v>108.49499999999921</v>
      </c>
      <c r="G35" s="262">
        <f>D35*C35</f>
        <v>5090.5050000000001</v>
      </c>
      <c r="H35" s="276">
        <f>(E35-D35)/D35</f>
        <v>2.1313209593154157E-2</v>
      </c>
      <c r="I35" s="40"/>
      <c r="W35" s="133">
        <v>42738</v>
      </c>
      <c r="X35" s="10">
        <v>32.020000000000003</v>
      </c>
      <c r="Y35" s="10">
        <v>32.590000000000003</v>
      </c>
      <c r="Z35" s="10">
        <v>31.66</v>
      </c>
      <c r="AA35" s="10">
        <v>31.87</v>
      </c>
      <c r="AB35" s="95">
        <v>6719700</v>
      </c>
      <c r="AC35" s="10">
        <v>31.61</v>
      </c>
      <c r="AD35" s="2">
        <f t="shared" si="0"/>
        <v>0.93000000000000327</v>
      </c>
      <c r="AE35" s="138">
        <f t="shared" si="1"/>
        <v>1.2491992312620104E-2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42734</v>
      </c>
      <c r="X36" s="10">
        <v>31.81</v>
      </c>
      <c r="Y36" s="10">
        <v>32.159999999999997</v>
      </c>
      <c r="Z36" s="10">
        <v>31.08</v>
      </c>
      <c r="AA36" s="10">
        <v>31.48</v>
      </c>
      <c r="AB36" s="95">
        <v>4181300</v>
      </c>
      <c r="AC36" s="10">
        <v>31.22</v>
      </c>
      <c r="AD36" s="2">
        <f t="shared" si="0"/>
        <v>1.0799999999999983</v>
      </c>
      <c r="AE36" s="138">
        <f t="shared" si="1"/>
        <v>-1.3274336283185861E-2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42733</v>
      </c>
      <c r="X37" s="10">
        <v>31.52</v>
      </c>
      <c r="Y37" s="10">
        <v>32.04</v>
      </c>
      <c r="Z37" s="10">
        <v>31.44</v>
      </c>
      <c r="AA37" s="10">
        <v>31.9</v>
      </c>
      <c r="AB37" s="95">
        <v>4220100</v>
      </c>
      <c r="AC37" s="10">
        <v>31.64</v>
      </c>
      <c r="AD37" s="2">
        <f t="shared" si="0"/>
        <v>0.59999999999999787</v>
      </c>
      <c r="AE37" s="138">
        <f t="shared" si="1"/>
        <v>8.6069493146319065E-3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42732</v>
      </c>
      <c r="X38" s="10">
        <v>32.11</v>
      </c>
      <c r="Y38" s="10">
        <v>32.61</v>
      </c>
      <c r="Z38" s="10">
        <v>31.28</v>
      </c>
      <c r="AA38" s="10">
        <v>31.63</v>
      </c>
      <c r="AB38" s="95">
        <v>3653400</v>
      </c>
      <c r="AC38" s="10">
        <v>31.37</v>
      </c>
      <c r="AD38" s="2">
        <f t="shared" si="0"/>
        <v>1.3299999999999983</v>
      </c>
      <c r="AE38" s="138">
        <f t="shared" si="1"/>
        <v>-1.0097822656989552E-2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42731</v>
      </c>
      <c r="X39" s="10">
        <v>30.91</v>
      </c>
      <c r="Y39" s="10">
        <v>32.11</v>
      </c>
      <c r="Z39" s="10">
        <v>30.72</v>
      </c>
      <c r="AA39" s="10">
        <v>31.95</v>
      </c>
      <c r="AB39" s="95">
        <v>6222900</v>
      </c>
      <c r="AC39" s="10">
        <v>31.69</v>
      </c>
      <c r="AD39" s="2">
        <f t="shared" si="0"/>
        <v>1.3900000000000006</v>
      </c>
      <c r="AE39" s="138">
        <f t="shared" si="1"/>
        <v>4.0380827314510759E-2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4" t="s">
        <v>78</v>
      </c>
      <c r="P40" s="644"/>
      <c r="W40" s="133">
        <v>42727</v>
      </c>
      <c r="X40" s="10">
        <v>30.11</v>
      </c>
      <c r="Y40" s="10">
        <v>30.81</v>
      </c>
      <c r="Z40" s="10">
        <v>29.61</v>
      </c>
      <c r="AA40" s="10">
        <v>30.71</v>
      </c>
      <c r="AB40" s="95">
        <v>5475500</v>
      </c>
      <c r="AC40" s="10">
        <v>30.46</v>
      </c>
      <c r="AD40" s="2">
        <f t="shared" si="0"/>
        <v>1.1999999999999993</v>
      </c>
      <c r="AE40" s="138">
        <f t="shared" si="1"/>
        <v>2.009377093101139E-2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37.521000000000001</v>
      </c>
      <c r="Q41" s="2"/>
      <c r="W41" s="133">
        <v>42726</v>
      </c>
      <c r="X41" s="10">
        <v>28.97</v>
      </c>
      <c r="Y41" s="10">
        <v>30.17</v>
      </c>
      <c r="Z41" s="10">
        <v>28.82</v>
      </c>
      <c r="AA41" s="10">
        <v>30.11</v>
      </c>
      <c r="AB41" s="95">
        <v>4335200</v>
      </c>
      <c r="AC41" s="10">
        <v>29.86</v>
      </c>
      <c r="AD41" s="2">
        <f t="shared" si="0"/>
        <v>1.3500000000000014</v>
      </c>
      <c r="AE41" s="138">
        <f t="shared" si="1"/>
        <v>4.1870202372644716E-2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5">O42*$Q$4</f>
        <v>37.179900000000004</v>
      </c>
      <c r="Q42" s="2"/>
      <c r="T42" s="91" t="s">
        <v>113</v>
      </c>
      <c r="W42" s="133">
        <v>42725</v>
      </c>
      <c r="X42" s="10">
        <v>29.11</v>
      </c>
      <c r="Y42" s="10">
        <v>29.11</v>
      </c>
      <c r="Z42" s="10">
        <v>28.55</v>
      </c>
      <c r="AA42" s="10">
        <v>28.9</v>
      </c>
      <c r="AB42" s="95">
        <v>3782400</v>
      </c>
      <c r="AC42" s="10">
        <v>28.66</v>
      </c>
      <c r="AD42" s="2">
        <f t="shared" si="0"/>
        <v>0.55999999999999872</v>
      </c>
      <c r="AE42" s="138">
        <f t="shared" si="1"/>
        <v>-3.1304347826086598E-3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5"/>
        <v>36.838799999999999</v>
      </c>
      <c r="Q43" s="2"/>
      <c r="T43" s="128" t="s">
        <v>98</v>
      </c>
      <c r="U43" s="129">
        <v>33.520000000000003</v>
      </c>
      <c r="W43" s="133">
        <v>42724</v>
      </c>
      <c r="X43" s="10">
        <v>28.47</v>
      </c>
      <c r="Y43" s="10">
        <v>29.09</v>
      </c>
      <c r="Z43" s="10">
        <v>28.29</v>
      </c>
      <c r="AA43" s="10">
        <v>28.99</v>
      </c>
      <c r="AB43" s="95">
        <v>3921800</v>
      </c>
      <c r="AC43" s="10">
        <v>28.75</v>
      </c>
      <c r="AD43" s="2">
        <f t="shared" si="0"/>
        <v>0.80000000000000071</v>
      </c>
      <c r="AE43" s="138">
        <f t="shared" si="1"/>
        <v>2.4590163934426368E-2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:F56" si="6">C44*(E44-D44)</f>
        <v>17.999999999999972</v>
      </c>
      <c r="G44" s="537">
        <f t="shared" ref="G44:G56" si="7">D44*C44</f>
        <v>2525</v>
      </c>
      <c r="H44" s="581">
        <f t="shared" ref="H44:H56" si="8">(E44-D44)/D44</f>
        <v>7.1287128712871177E-3</v>
      </c>
      <c r="I44" s="537"/>
      <c r="O44" s="83">
        <v>1.07</v>
      </c>
      <c r="P44" s="83">
        <f t="shared" si="5"/>
        <v>36.497700000000002</v>
      </c>
      <c r="Q44" s="2"/>
      <c r="T44" s="93" t="s">
        <v>99</v>
      </c>
      <c r="U44" s="130">
        <v>33.51</v>
      </c>
      <c r="W44" s="133">
        <v>42723</v>
      </c>
      <c r="X44" s="10">
        <v>29.16</v>
      </c>
      <c r="Y44" s="10">
        <v>29.5</v>
      </c>
      <c r="Z44" s="10">
        <v>28.14</v>
      </c>
      <c r="AA44" s="10">
        <v>28.29</v>
      </c>
      <c r="AB44" s="95">
        <v>5416900</v>
      </c>
      <c r="AC44" s="10">
        <v>28.06</v>
      </c>
      <c r="AD44" s="2">
        <f t="shared" si="0"/>
        <v>1.3599999999999994</v>
      </c>
      <c r="AE44" s="138">
        <f t="shared" si="1"/>
        <v>-4.035567715458277E-2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si="6"/>
        <v>-176.99999999999994</v>
      </c>
      <c r="G45" s="537">
        <f t="shared" si="7"/>
        <v>2525</v>
      </c>
      <c r="H45" s="581">
        <f t="shared" si="8"/>
        <v>-7.0099009900990078E-2</v>
      </c>
      <c r="I45" s="537"/>
      <c r="O45" s="83">
        <v>1.06</v>
      </c>
      <c r="P45" s="83">
        <f t="shared" si="5"/>
        <v>36.156600000000005</v>
      </c>
      <c r="Q45" s="2"/>
      <c r="T45" s="93" t="s">
        <v>100</v>
      </c>
      <c r="U45" s="130" t="s">
        <v>129</v>
      </c>
      <c r="W45" s="133">
        <v>42720</v>
      </c>
      <c r="X45" s="10">
        <v>28.58</v>
      </c>
      <c r="Y45" s="10">
        <v>29.61</v>
      </c>
      <c r="Z45" s="10">
        <v>28.22</v>
      </c>
      <c r="AA45" s="10">
        <v>29.48</v>
      </c>
      <c r="AB45" s="95">
        <v>10461700</v>
      </c>
      <c r="AC45" s="10">
        <v>29.24</v>
      </c>
      <c r="AD45" s="2">
        <f t="shared" si="0"/>
        <v>1.3900000000000006</v>
      </c>
      <c r="AE45" s="138">
        <f t="shared" si="1"/>
        <v>2.9215065117916161E-2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si="6"/>
        <v>-119.00000000000013</v>
      </c>
      <c r="G46" s="537">
        <f t="shared" si="7"/>
        <v>2525</v>
      </c>
      <c r="H46" s="581">
        <f t="shared" si="8"/>
        <v>-4.7128712871287178E-2</v>
      </c>
      <c r="I46" s="537"/>
      <c r="O46" s="83">
        <v>1.05</v>
      </c>
      <c r="P46" s="83">
        <f t="shared" si="5"/>
        <v>35.8155</v>
      </c>
      <c r="Q46" s="2"/>
      <c r="T46" s="93" t="s">
        <v>101</v>
      </c>
      <c r="U46" s="130" t="s">
        <v>129</v>
      </c>
      <c r="W46" s="133">
        <v>42719</v>
      </c>
      <c r="X46" s="10">
        <v>27.97</v>
      </c>
      <c r="Y46" s="10">
        <v>29.08</v>
      </c>
      <c r="Z46" s="10">
        <v>27.75</v>
      </c>
      <c r="AA46" s="10">
        <v>28.65</v>
      </c>
      <c r="AB46" s="95">
        <v>4453900</v>
      </c>
      <c r="AC46" s="10">
        <v>28.41</v>
      </c>
      <c r="AD46" s="2">
        <f t="shared" si="0"/>
        <v>1.3299999999999983</v>
      </c>
      <c r="AE46" s="138">
        <f t="shared" si="1"/>
        <v>1.9010043041606917E-2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si="6"/>
        <v>-171.00000000000009</v>
      </c>
      <c r="G47" s="537">
        <f t="shared" si="7"/>
        <v>2525</v>
      </c>
      <c r="H47" s="581">
        <f t="shared" si="8"/>
        <v>-6.7722772277227755E-2</v>
      </c>
      <c r="I47" s="537"/>
      <c r="O47" s="83">
        <v>1.04</v>
      </c>
      <c r="P47" s="83">
        <f t="shared" si="5"/>
        <v>35.474400000000003</v>
      </c>
      <c r="Q47" s="2"/>
      <c r="T47" s="93" t="s">
        <v>102</v>
      </c>
      <c r="U47" s="130">
        <v>33.58</v>
      </c>
      <c r="W47" s="133">
        <v>42718</v>
      </c>
      <c r="X47" s="10">
        <v>28.28</v>
      </c>
      <c r="Y47" s="10">
        <v>28.84</v>
      </c>
      <c r="Z47" s="10">
        <v>28.03</v>
      </c>
      <c r="AA47" s="10">
        <v>28.11</v>
      </c>
      <c r="AB47" s="95">
        <v>3011900</v>
      </c>
      <c r="AC47" s="10">
        <v>27.88</v>
      </c>
      <c r="AD47" s="2">
        <f t="shared" si="0"/>
        <v>0.80999999999999872</v>
      </c>
      <c r="AE47" s="138">
        <f t="shared" si="1"/>
        <v>-1.0645848119233525E-2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si="6"/>
        <v>-150</v>
      </c>
      <c r="G48" s="537">
        <f t="shared" si="7"/>
        <v>2525</v>
      </c>
      <c r="H48" s="581">
        <f t="shared" si="8"/>
        <v>-5.9405940594059403E-2</v>
      </c>
      <c r="I48" s="537"/>
      <c r="O48" s="83">
        <v>1.03</v>
      </c>
      <c r="P48" s="83">
        <f t="shared" si="5"/>
        <v>35.133299999999998</v>
      </c>
      <c r="Q48" s="2"/>
      <c r="T48" s="93" t="s">
        <v>103</v>
      </c>
      <c r="U48" s="130">
        <v>1.0321100000000001</v>
      </c>
      <c r="W48" s="133">
        <v>42717</v>
      </c>
      <c r="X48" s="10">
        <v>29.07</v>
      </c>
      <c r="Y48" s="10">
        <v>29.3</v>
      </c>
      <c r="Z48" s="10">
        <v>28.05</v>
      </c>
      <c r="AA48" s="10">
        <v>28.41</v>
      </c>
      <c r="AB48" s="95">
        <v>6542500</v>
      </c>
      <c r="AC48" s="10">
        <v>28.18</v>
      </c>
      <c r="AD48" s="2">
        <f t="shared" si="0"/>
        <v>1.25</v>
      </c>
      <c r="AE48" s="138">
        <f t="shared" si="1"/>
        <v>-2.016689847009745E-2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si="6"/>
        <v>-39.000000000000057</v>
      </c>
      <c r="G49" s="537">
        <f t="shared" si="7"/>
        <v>2525</v>
      </c>
      <c r="H49" s="581">
        <f t="shared" si="8"/>
        <v>-1.5445544554455468E-2</v>
      </c>
      <c r="I49" s="537"/>
      <c r="O49" s="83">
        <v>1.02</v>
      </c>
      <c r="P49" s="83">
        <f t="shared" si="5"/>
        <v>34.792200000000001</v>
      </c>
      <c r="Q49" s="2"/>
      <c r="T49" s="93" t="s">
        <v>122</v>
      </c>
      <c r="U49" s="130" t="s">
        <v>508</v>
      </c>
      <c r="W49" s="133">
        <v>42716</v>
      </c>
      <c r="X49" s="10">
        <v>30.82</v>
      </c>
      <c r="Y49" s="10">
        <v>30.87</v>
      </c>
      <c r="Z49" s="10">
        <v>28.67</v>
      </c>
      <c r="AA49" s="10">
        <v>29</v>
      </c>
      <c r="AB49" s="95">
        <v>6049600</v>
      </c>
      <c r="AC49" s="10">
        <v>28.76</v>
      </c>
      <c r="AD49" s="2">
        <f t="shared" si="0"/>
        <v>2.1999999999999993</v>
      </c>
      <c r="AE49" s="138">
        <f t="shared" si="1"/>
        <v>-6.2886933854675808E-2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si="6"/>
        <v>-57.999999999999829</v>
      </c>
      <c r="G50" s="537">
        <f t="shared" si="7"/>
        <v>2525</v>
      </c>
      <c r="H50" s="581">
        <f t="shared" si="8"/>
        <v>-2.2970297029702904E-2</v>
      </c>
      <c r="I50" s="537"/>
      <c r="O50" s="83">
        <v>1.01</v>
      </c>
      <c r="P50" s="83">
        <f t="shared" si="5"/>
        <v>34.451099999999997</v>
      </c>
      <c r="Q50" s="2"/>
      <c r="T50" s="93"/>
      <c r="U50" s="130"/>
      <c r="W50" s="133">
        <v>42713</v>
      </c>
      <c r="X50" s="10">
        <v>30.43</v>
      </c>
      <c r="Y50" s="10">
        <v>30.95</v>
      </c>
      <c r="Z50" s="10">
        <v>30.04</v>
      </c>
      <c r="AA50" s="10">
        <v>30.95</v>
      </c>
      <c r="AB50" s="95">
        <v>4674500</v>
      </c>
      <c r="AC50" s="10">
        <v>30.69</v>
      </c>
      <c r="AD50" s="2">
        <f t="shared" si="0"/>
        <v>0.91000000000000014</v>
      </c>
      <c r="AE50" s="138">
        <f t="shared" si="1"/>
        <v>1.8924302788844605E-2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si="6"/>
        <v>78.000000000000114</v>
      </c>
      <c r="G51" s="537">
        <f t="shared" si="7"/>
        <v>2525</v>
      </c>
      <c r="H51" s="581">
        <f t="shared" si="8"/>
        <v>3.0891089108910936E-2</v>
      </c>
      <c r="I51" s="537"/>
      <c r="O51" s="83">
        <v>1</v>
      </c>
      <c r="P51" s="83">
        <f t="shared" si="5"/>
        <v>34.11</v>
      </c>
      <c r="Q51" s="2"/>
      <c r="T51" s="93" t="s">
        <v>105</v>
      </c>
      <c r="U51" s="130" t="s">
        <v>649</v>
      </c>
      <c r="W51" s="133">
        <v>42712</v>
      </c>
      <c r="X51" s="10">
        <v>29.92</v>
      </c>
      <c r="Y51" s="10">
        <v>30.75</v>
      </c>
      <c r="Z51" s="10">
        <v>29.72</v>
      </c>
      <c r="AA51" s="10">
        <v>30.37</v>
      </c>
      <c r="AB51" s="95">
        <v>4430700</v>
      </c>
      <c r="AC51" s="10">
        <v>30.12</v>
      </c>
      <c r="AD51" s="2">
        <f t="shared" si="0"/>
        <v>1.0300000000000011</v>
      </c>
      <c r="AE51" s="138">
        <f t="shared" si="1"/>
        <v>2.2056328469630238E-2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6"/>
        <v>244.00000000000011</v>
      </c>
      <c r="G52" s="537">
        <f t="shared" si="7"/>
        <v>2525</v>
      </c>
      <c r="H52" s="581">
        <f t="shared" si="8"/>
        <v>9.6633663366336678E-2</v>
      </c>
      <c r="I52" s="590">
        <v>23</v>
      </c>
      <c r="O52" s="83">
        <v>0.99</v>
      </c>
      <c r="P52" s="83">
        <f t="shared" si="5"/>
        <v>33.768900000000002</v>
      </c>
      <c r="Q52" s="2"/>
      <c r="T52" s="93" t="s">
        <v>106</v>
      </c>
      <c r="U52" s="130" t="s">
        <v>372</v>
      </c>
      <c r="W52" s="133">
        <v>42711</v>
      </c>
      <c r="X52" s="10">
        <v>28.56</v>
      </c>
      <c r="Y52" s="10">
        <v>30.11</v>
      </c>
      <c r="Z52" s="10">
        <v>28.5</v>
      </c>
      <c r="AA52" s="10">
        <v>29.72</v>
      </c>
      <c r="AB52" s="95">
        <v>6748400</v>
      </c>
      <c r="AC52" s="10">
        <v>29.47</v>
      </c>
      <c r="AD52" s="2">
        <f t="shared" si="0"/>
        <v>1.6099999999999994</v>
      </c>
      <c r="AE52" s="138">
        <f t="shared" si="1"/>
        <v>4.0240028238616388E-2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si="6"/>
        <v>130.00000000000006</v>
      </c>
      <c r="G53" s="537">
        <f t="shared" si="7"/>
        <v>2525</v>
      </c>
      <c r="H53" s="581">
        <f t="shared" si="8"/>
        <v>5.148514851485151E-2</v>
      </c>
      <c r="I53" s="537"/>
      <c r="O53" s="83">
        <v>0.98</v>
      </c>
      <c r="P53" s="83">
        <f t="shared" si="5"/>
        <v>33.427799999999998</v>
      </c>
      <c r="Q53" s="2"/>
      <c r="T53" s="93" t="s">
        <v>107</v>
      </c>
      <c r="U53" s="131">
        <v>6668823</v>
      </c>
      <c r="W53" s="133">
        <v>42710</v>
      </c>
      <c r="X53" s="10">
        <v>28.29</v>
      </c>
      <c r="Y53" s="10">
        <v>28.78</v>
      </c>
      <c r="Z53" s="10">
        <v>27.82</v>
      </c>
      <c r="AA53" s="10">
        <v>28.57</v>
      </c>
      <c r="AB53" s="95">
        <v>6881700</v>
      </c>
      <c r="AC53" s="10">
        <v>28.33</v>
      </c>
      <c r="AD53" s="2">
        <f t="shared" si="0"/>
        <v>0.96000000000000085</v>
      </c>
      <c r="AE53" s="138">
        <f t="shared" si="1"/>
        <v>-3.5285815102337192E-4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si="6"/>
        <v>135.99999999999994</v>
      </c>
      <c r="G54" s="537">
        <f t="shared" si="7"/>
        <v>2525</v>
      </c>
      <c r="H54" s="581">
        <f t="shared" si="8"/>
        <v>5.386138613861384E-2</v>
      </c>
      <c r="I54" s="537"/>
      <c r="O54" s="83">
        <v>0.97</v>
      </c>
      <c r="P54" s="83">
        <f t="shared" si="5"/>
        <v>33.0867</v>
      </c>
      <c r="T54" s="93" t="s">
        <v>110</v>
      </c>
      <c r="U54" s="131">
        <v>5578830</v>
      </c>
      <c r="W54" s="133">
        <v>42709</v>
      </c>
      <c r="X54" s="10">
        <v>28.79</v>
      </c>
      <c r="Y54" s="10">
        <v>29.29</v>
      </c>
      <c r="Z54" s="10">
        <v>28.3</v>
      </c>
      <c r="AA54" s="10">
        <v>28.58</v>
      </c>
      <c r="AB54" s="95">
        <v>7761800</v>
      </c>
      <c r="AC54" s="10">
        <v>28.34</v>
      </c>
      <c r="AD54" s="2">
        <f t="shared" si="0"/>
        <v>0.98999999999999844</v>
      </c>
      <c r="AE54" s="138">
        <f t="shared" si="1"/>
        <v>6.7495559502663838E-3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si="6"/>
        <v>103.99999999999991</v>
      </c>
      <c r="G55" s="537">
        <f t="shared" si="7"/>
        <v>2525</v>
      </c>
      <c r="H55" s="581">
        <f t="shared" si="8"/>
        <v>4.1188118811881155E-2</v>
      </c>
      <c r="I55" s="537"/>
      <c r="O55" s="83">
        <v>0.96</v>
      </c>
      <c r="P55" s="83">
        <f t="shared" si="5"/>
        <v>32.745599999999996</v>
      </c>
      <c r="T55" s="93" t="s">
        <v>108</v>
      </c>
      <c r="U55" s="130" t="s">
        <v>650</v>
      </c>
      <c r="W55" s="133">
        <v>42706</v>
      </c>
      <c r="X55" s="10">
        <v>28.79</v>
      </c>
      <c r="Y55" s="10">
        <v>29.61</v>
      </c>
      <c r="Z55" s="10">
        <v>28.06</v>
      </c>
      <c r="AA55" s="10">
        <v>28.38</v>
      </c>
      <c r="AB55" s="95">
        <v>5097300</v>
      </c>
      <c r="AC55" s="10">
        <v>28.15</v>
      </c>
      <c r="AD55" s="2">
        <f t="shared" si="0"/>
        <v>1.5500000000000007</v>
      </c>
      <c r="AE55" s="138">
        <f t="shared" si="1"/>
        <v>-1.1587078651685512E-2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si="6"/>
        <v>-7.0000000000000284</v>
      </c>
      <c r="G56" s="537">
        <f t="shared" si="7"/>
        <v>2525</v>
      </c>
      <c r="H56" s="581">
        <f t="shared" si="8"/>
        <v>-2.7722772277227834E-3</v>
      </c>
      <c r="I56" s="537"/>
      <c r="O56" s="83">
        <v>0.95</v>
      </c>
      <c r="P56" s="83">
        <f t="shared" si="5"/>
        <v>32.404499999999999</v>
      </c>
      <c r="T56" s="93" t="s">
        <v>111</v>
      </c>
      <c r="U56" s="130" t="s">
        <v>129</v>
      </c>
      <c r="W56" s="133">
        <v>42705</v>
      </c>
      <c r="X56" s="10">
        <v>29.09</v>
      </c>
      <c r="Y56" s="10">
        <v>29.95</v>
      </c>
      <c r="Z56" s="10">
        <v>28.56</v>
      </c>
      <c r="AA56" s="10">
        <v>28.72</v>
      </c>
      <c r="AB56" s="95">
        <v>5958900</v>
      </c>
      <c r="AC56" s="10">
        <v>28.48</v>
      </c>
      <c r="AD56" s="2">
        <f t="shared" si="0"/>
        <v>1.3900000000000006</v>
      </c>
      <c r="AE56" s="138">
        <f t="shared" si="1"/>
        <v>-7.6655052264807955E-3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9">C57*(E57-D57)</f>
        <v>7.9999999999998295</v>
      </c>
      <c r="G57" s="537">
        <f t="shared" ref="G57:G63" si="10">D57*C57</f>
        <v>2525</v>
      </c>
      <c r="H57" s="581">
        <f t="shared" ref="H57:H63" si="11">(E57-D57)/D57</f>
        <v>3.1683168316831009E-3</v>
      </c>
      <c r="I57" s="537"/>
      <c r="O57" s="83">
        <v>0.94</v>
      </c>
      <c r="P57" s="83">
        <f t="shared" si="5"/>
        <v>32.063399999999994</v>
      </c>
      <c r="T57" s="93" t="s">
        <v>112</v>
      </c>
      <c r="U57" s="130">
        <v>-1.19</v>
      </c>
      <c r="W57" s="133">
        <v>42704</v>
      </c>
      <c r="X57" s="10">
        <v>27.98</v>
      </c>
      <c r="Y57" s="10">
        <v>29.31</v>
      </c>
      <c r="Z57" s="10">
        <v>27.82</v>
      </c>
      <c r="AA57" s="10">
        <v>28.94</v>
      </c>
      <c r="AB57" s="95">
        <v>6436700</v>
      </c>
      <c r="AC57" s="10">
        <v>28.7</v>
      </c>
      <c r="AD57" s="2">
        <f t="shared" si="0"/>
        <v>1.4899999999999984</v>
      </c>
      <c r="AE57" s="138">
        <f t="shared" si="1"/>
        <v>5.5147058823529438E-2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9"/>
        <v>55.278999999999989</v>
      </c>
      <c r="G58" s="537">
        <f t="shared" si="10"/>
        <v>1750.721</v>
      </c>
      <c r="H58" s="581">
        <f t="shared" si="11"/>
        <v>3.1574991103665281E-2</v>
      </c>
      <c r="I58" s="537"/>
      <c r="O58" s="83">
        <v>0.93</v>
      </c>
      <c r="P58" s="83">
        <f t="shared" si="5"/>
        <v>31.722300000000001</v>
      </c>
      <c r="T58" s="93" t="s">
        <v>109</v>
      </c>
      <c r="U58" s="130" t="s">
        <v>651</v>
      </c>
      <c r="W58" s="133">
        <v>42703</v>
      </c>
      <c r="X58" s="10">
        <v>27.9</v>
      </c>
      <c r="Y58" s="10">
        <v>28.13</v>
      </c>
      <c r="Z58" s="10">
        <v>27.34</v>
      </c>
      <c r="AA58" s="10">
        <v>27.43</v>
      </c>
      <c r="AB58" s="95">
        <v>3933600</v>
      </c>
      <c r="AC58" s="10">
        <v>27.2</v>
      </c>
      <c r="AD58" s="2">
        <f t="shared" si="0"/>
        <v>0.78999999999999915</v>
      </c>
      <c r="AE58" s="138">
        <f t="shared" si="1"/>
        <v>-2.7181688125894166E-2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9"/>
        <v>3.8799999999998391</v>
      </c>
      <c r="G59" s="537">
        <f t="shared" si="10"/>
        <v>2464.1200000000003</v>
      </c>
      <c r="H59" s="581">
        <f t="shared" si="11"/>
        <v>1.5745986396765738E-3</v>
      </c>
      <c r="I59" s="537"/>
      <c r="O59" s="83">
        <v>0.92</v>
      </c>
      <c r="P59" s="83">
        <f t="shared" si="5"/>
        <v>31.3812</v>
      </c>
      <c r="W59" s="133">
        <v>42702</v>
      </c>
      <c r="X59" s="10">
        <v>28.46</v>
      </c>
      <c r="Y59" s="10">
        <v>28.79</v>
      </c>
      <c r="Z59" s="10">
        <v>27.91</v>
      </c>
      <c r="AA59" s="10">
        <v>28.19</v>
      </c>
      <c r="AB59" s="95">
        <v>3159800</v>
      </c>
      <c r="AC59" s="10">
        <v>27.96</v>
      </c>
      <c r="AD59" s="2">
        <f t="shared" si="0"/>
        <v>0.87999999999999901</v>
      </c>
      <c r="AE59" s="138">
        <f t="shared" si="1"/>
        <v>-1.2363122571529384E-2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9"/>
        <v>-15.120000000000289</v>
      </c>
      <c r="G60" s="537">
        <f t="shared" si="10"/>
        <v>2464.1200000000003</v>
      </c>
      <c r="H60" s="581">
        <f t="shared" si="11"/>
        <v>-6.1360648020389787E-3</v>
      </c>
      <c r="I60" s="537"/>
      <c r="O60" s="83">
        <v>0.91</v>
      </c>
      <c r="P60" s="83">
        <f t="shared" si="5"/>
        <v>31.040099999999999</v>
      </c>
      <c r="W60" s="133">
        <v>42699</v>
      </c>
      <c r="X60" s="10">
        <v>28.48</v>
      </c>
      <c r="Y60" s="10">
        <v>28.93</v>
      </c>
      <c r="Z60" s="10">
        <v>28.17</v>
      </c>
      <c r="AA60" s="10">
        <v>28.55</v>
      </c>
      <c r="AB60" s="95">
        <v>1755200</v>
      </c>
      <c r="AC60" s="10">
        <v>28.31</v>
      </c>
      <c r="AD60" s="2">
        <f t="shared" si="0"/>
        <v>0.75999999999999801</v>
      </c>
      <c r="AE60" s="138">
        <f t="shared" si="1"/>
        <v>5.6838365896980658E-3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9"/>
        <v>-442.62000000000012</v>
      </c>
      <c r="G61" s="537">
        <f t="shared" si="10"/>
        <v>4728.62</v>
      </c>
      <c r="H61" s="581">
        <f t="shared" si="11"/>
        <v>-9.360447657033133E-2</v>
      </c>
      <c r="I61" s="537"/>
      <c r="O61" s="83">
        <v>0.9</v>
      </c>
      <c r="P61" s="83">
        <f t="shared" si="5"/>
        <v>30.699000000000002</v>
      </c>
      <c r="W61" s="133">
        <v>42697</v>
      </c>
      <c r="X61" s="10">
        <v>28.31</v>
      </c>
      <c r="Y61" s="10">
        <v>28.47</v>
      </c>
      <c r="Z61" s="10">
        <v>27.77</v>
      </c>
      <c r="AA61" s="10">
        <v>28.38</v>
      </c>
      <c r="AB61" s="95">
        <v>6702000</v>
      </c>
      <c r="AC61" s="10">
        <v>28.15</v>
      </c>
      <c r="AD61" s="2">
        <f t="shared" si="0"/>
        <v>0.69999999999999929</v>
      </c>
      <c r="AE61" s="138">
        <f t="shared" si="1"/>
        <v>-3.5511363636364646E-4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9"/>
        <v>-391.61999999999966</v>
      </c>
      <c r="G62" s="537">
        <f t="shared" si="10"/>
        <v>6820.62</v>
      </c>
      <c r="H62" s="581">
        <f t="shared" si="11"/>
        <v>-5.7417067656605945E-2</v>
      </c>
      <c r="I62" s="537"/>
      <c r="W62" s="133">
        <v>42696</v>
      </c>
      <c r="X62" s="10">
        <v>29.76</v>
      </c>
      <c r="Y62" s="10">
        <v>29.76</v>
      </c>
      <c r="Z62" s="10">
        <v>27.92</v>
      </c>
      <c r="AA62" s="10">
        <v>28.39</v>
      </c>
      <c r="AB62" s="95">
        <v>9453200</v>
      </c>
      <c r="AC62" s="10">
        <v>28.16</v>
      </c>
      <c r="AD62" s="2">
        <f t="shared" si="0"/>
        <v>1.8399999999999999</v>
      </c>
      <c r="AE62" s="138">
        <f t="shared" si="1"/>
        <v>-4.9291019581363948E-2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9"/>
        <v>-184.61999999999927</v>
      </c>
      <c r="G63" s="537">
        <f t="shared" si="10"/>
        <v>6820.62</v>
      </c>
      <c r="H63" s="581">
        <f t="shared" si="11"/>
        <v>-2.7067920511624936E-2</v>
      </c>
      <c r="I63" s="537"/>
      <c r="W63" s="133">
        <v>42695</v>
      </c>
      <c r="X63" s="10">
        <v>29.58</v>
      </c>
      <c r="Y63" s="10">
        <v>30.24</v>
      </c>
      <c r="Z63" s="10">
        <v>29.38</v>
      </c>
      <c r="AA63" s="10">
        <v>29.87</v>
      </c>
      <c r="AB63" s="95">
        <v>7051100</v>
      </c>
      <c r="AC63" s="10">
        <v>29.62</v>
      </c>
      <c r="AD63" s="2">
        <f t="shared" si="0"/>
        <v>0.85999999999999943</v>
      </c>
      <c r="AE63" s="138">
        <f t="shared" si="1"/>
        <v>3.1337047353760417E-2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87" si="12">C64*(E64-D64)</f>
        <v>-349.61999999999944</v>
      </c>
      <c r="G64" s="537">
        <f t="shared" ref="G64:G87" si="13">D64*C64</f>
        <v>6820.62</v>
      </c>
      <c r="H64" s="581">
        <f t="shared" ref="H64:H87" si="14">(E64-D64)/D64</f>
        <v>-5.1259269685160515E-2</v>
      </c>
      <c r="I64" s="537"/>
      <c r="W64" s="133">
        <v>42692</v>
      </c>
      <c r="X64" s="10">
        <v>26.97</v>
      </c>
      <c r="Y64" s="10">
        <v>29.03</v>
      </c>
      <c r="Z64" s="10">
        <v>26.97</v>
      </c>
      <c r="AA64" s="10">
        <v>28.96</v>
      </c>
      <c r="AB64" s="95">
        <v>7934300</v>
      </c>
      <c r="AC64" s="10">
        <v>28.72</v>
      </c>
      <c r="AD64" s="2">
        <f t="shared" si="0"/>
        <v>2.0600000000000023</v>
      </c>
      <c r="AE64" s="138">
        <f t="shared" si="1"/>
        <v>6.8850018608113128E-2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12"/>
        <v>120.79599999999957</v>
      </c>
      <c r="G65" s="537">
        <f t="shared" si="13"/>
        <v>5215.2040000000006</v>
      </c>
      <c r="H65" s="581">
        <f t="shared" si="14"/>
        <v>2.3162277065288252E-2</v>
      </c>
      <c r="I65" s="537"/>
      <c r="W65" s="133">
        <v>42691</v>
      </c>
      <c r="X65" s="10">
        <v>27.62</v>
      </c>
      <c r="Y65" s="10">
        <v>27.78</v>
      </c>
      <c r="Z65" s="10">
        <v>26.95</v>
      </c>
      <c r="AA65" s="10">
        <v>27.09</v>
      </c>
      <c r="AB65" s="95">
        <v>5538600</v>
      </c>
      <c r="AC65" s="10">
        <v>26.87</v>
      </c>
      <c r="AD65" s="2">
        <f t="shared" si="0"/>
        <v>0.83000000000000185</v>
      </c>
      <c r="AE65" s="138">
        <f t="shared" si="1"/>
        <v>-1.2495406100698214E-2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12"/>
        <v>151.18000000000009</v>
      </c>
      <c r="G66" s="537">
        <f t="shared" si="13"/>
        <v>4510.82</v>
      </c>
      <c r="H66" s="581">
        <f t="shared" si="14"/>
        <v>3.3514970670521123E-2</v>
      </c>
      <c r="I66" s="537">
        <v>22</v>
      </c>
      <c r="W66" s="133">
        <v>42690</v>
      </c>
      <c r="X66" s="10">
        <v>27.7</v>
      </c>
      <c r="Y66" s="10">
        <v>27.85</v>
      </c>
      <c r="Z66" s="10">
        <v>27.44</v>
      </c>
      <c r="AA66" s="10">
        <v>27.44</v>
      </c>
      <c r="AB66" s="95">
        <v>3502500</v>
      </c>
      <c r="AC66" s="10">
        <v>27.21</v>
      </c>
      <c r="AD66" s="2">
        <f t="shared" si="0"/>
        <v>0.41000000000000014</v>
      </c>
      <c r="AE66" s="138">
        <f t="shared" si="1"/>
        <v>-1.3057671381936919E-2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si="12"/>
        <v>37.180000000000035</v>
      </c>
      <c r="G67" s="537">
        <f t="shared" si="13"/>
        <v>4510.82</v>
      </c>
      <c r="H67" s="581">
        <f t="shared" si="14"/>
        <v>8.2424038201480074E-3</v>
      </c>
      <c r="I67" s="537"/>
      <c r="W67" s="133">
        <v>42689</v>
      </c>
      <c r="X67" s="10">
        <v>28.04</v>
      </c>
      <c r="Y67" s="10">
        <v>28.25</v>
      </c>
      <c r="Z67" s="10">
        <v>27.41</v>
      </c>
      <c r="AA67" s="10">
        <v>27.8</v>
      </c>
      <c r="AB67" s="95">
        <v>5607000</v>
      </c>
      <c r="AC67" s="10">
        <v>27.57</v>
      </c>
      <c r="AD67" s="2">
        <f>Y67-Z67</f>
        <v>0.83999999999999986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si="12"/>
        <v>93.180000000000263</v>
      </c>
      <c r="G68" s="537">
        <f t="shared" si="13"/>
        <v>4510.82</v>
      </c>
      <c r="H68" s="581">
        <f t="shared" si="14"/>
        <v>2.06569980624366E-2</v>
      </c>
      <c r="I68" s="537"/>
      <c r="W68" s="133">
        <v>42688</v>
      </c>
      <c r="X68" s="10">
        <v>27.83</v>
      </c>
      <c r="Y68" s="10">
        <v>28.3</v>
      </c>
      <c r="Z68" s="10">
        <v>27.42</v>
      </c>
      <c r="AA68" s="10">
        <v>28.2</v>
      </c>
      <c r="AB68" s="95">
        <v>5719800</v>
      </c>
      <c r="AC68" s="10">
        <v>27.97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si="12"/>
        <v>227.1800000000006</v>
      </c>
      <c r="G69" s="537">
        <f t="shared" si="13"/>
        <v>4510.82</v>
      </c>
      <c r="H69" s="581">
        <f t="shared" si="14"/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si="12"/>
        <v>455.18</v>
      </c>
      <c r="G70" s="537">
        <f t="shared" si="13"/>
        <v>4510.82</v>
      </c>
      <c r="H70" s="581">
        <f t="shared" si="14"/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si="12"/>
        <v>297.18000000000018</v>
      </c>
      <c r="G71" s="537">
        <f t="shared" si="13"/>
        <v>4510.82</v>
      </c>
      <c r="H71" s="581">
        <f t="shared" si="14"/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si="12"/>
        <v>335.1800000000004</v>
      </c>
      <c r="G72" s="537">
        <f t="shared" si="13"/>
        <v>4510.82</v>
      </c>
      <c r="H72" s="581">
        <f t="shared" si="14"/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si="12"/>
        <v>285.1800000000004</v>
      </c>
      <c r="G73" s="537">
        <f t="shared" si="13"/>
        <v>4510.82</v>
      </c>
      <c r="H73" s="581">
        <f t="shared" si="14"/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si="12"/>
        <v>485.1800000000004</v>
      </c>
      <c r="G74" s="537">
        <f t="shared" si="13"/>
        <v>4510.82</v>
      </c>
      <c r="H74" s="581">
        <f t="shared" si="14"/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si="12"/>
        <v>723.18000000000075</v>
      </c>
      <c r="G75" s="537">
        <f t="shared" si="13"/>
        <v>4510.82</v>
      </c>
      <c r="H75" s="581">
        <f t="shared" si="14"/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2"/>
        <v>699.18000000000052</v>
      </c>
      <c r="G76" s="537">
        <f t="shared" si="13"/>
        <v>4420.82</v>
      </c>
      <c r="H76" s="581">
        <f t="shared" si="14"/>
        <v>0.15815617917038027</v>
      </c>
      <c r="I76" s="537" t="s">
        <v>188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si="12"/>
        <v>767.18000000000052</v>
      </c>
      <c r="G77" s="537">
        <f t="shared" si="13"/>
        <v>4420.82</v>
      </c>
      <c r="H77" s="581">
        <f t="shared" si="14"/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si="12"/>
        <v>709.18</v>
      </c>
      <c r="G78" s="537">
        <f t="shared" si="13"/>
        <v>4420.82</v>
      </c>
      <c r="H78" s="581">
        <f t="shared" si="14"/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2"/>
        <v>686</v>
      </c>
      <c r="G79" s="537">
        <f t="shared" si="13"/>
        <v>4420</v>
      </c>
      <c r="H79" s="581">
        <f t="shared" si="14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si="12"/>
        <v>783.95199999999988</v>
      </c>
      <c r="G80" s="537">
        <f t="shared" si="13"/>
        <v>3369.6480000000001</v>
      </c>
      <c r="H80" s="581">
        <f t="shared" si="14"/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si="12"/>
        <v>630.35199999999975</v>
      </c>
      <c r="G81" s="537">
        <f t="shared" si="13"/>
        <v>3369.6480000000001</v>
      </c>
      <c r="H81" s="581">
        <f t="shared" si="14"/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si="12"/>
        <v>711.952</v>
      </c>
      <c r="G82" s="537">
        <f t="shared" si="13"/>
        <v>3369.6480000000001</v>
      </c>
      <c r="H82" s="581">
        <f t="shared" si="14"/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2"/>
        <v>449.16000000000054</v>
      </c>
      <c r="G83" s="537">
        <f t="shared" si="13"/>
        <v>4352.84</v>
      </c>
      <c r="H83" s="581">
        <f t="shared" si="14"/>
        <v>0.10318780382462957</v>
      </c>
      <c r="I83" s="537" t="s">
        <v>300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si="12"/>
        <v>383.1600000000002</v>
      </c>
      <c r="G84" s="537">
        <f t="shared" si="13"/>
        <v>4352.84</v>
      </c>
      <c r="H84" s="581">
        <f t="shared" si="14"/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si="12"/>
        <v>307.16000000000037</v>
      </c>
      <c r="G85" s="537">
        <f t="shared" si="13"/>
        <v>4352.84</v>
      </c>
      <c r="H85" s="581">
        <f t="shared" si="14"/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si="12"/>
        <v>253.16000000000045</v>
      </c>
      <c r="G86" s="537">
        <f t="shared" si="13"/>
        <v>4352.84</v>
      </c>
      <c r="H86" s="581">
        <f t="shared" si="14"/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si="12"/>
        <v>173.16000000000003</v>
      </c>
      <c r="G87" s="537">
        <f t="shared" si="13"/>
        <v>4352.84</v>
      </c>
      <c r="H87" s="581">
        <f t="shared" si="14"/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5">C88*(E88-D88)</f>
        <v>211.11000000000041</v>
      </c>
      <c r="G88" s="537">
        <f t="shared" ref="G88:G93" si="16">D88*C88</f>
        <v>6580.8899999999994</v>
      </c>
      <c r="H88" s="581">
        <f t="shared" ref="H88:H93" si="17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5"/>
        <v>229.10000000000039</v>
      </c>
      <c r="G89" s="537">
        <f t="shared" si="16"/>
        <v>4298.8999999999996</v>
      </c>
      <c r="H89" s="581">
        <f t="shared" si="17"/>
        <v>5.3292702784433321E-2</v>
      </c>
      <c r="I89" s="537" t="s">
        <v>301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5"/>
        <v>491.10000000000014</v>
      </c>
      <c r="G90" s="537">
        <f t="shared" si="16"/>
        <v>4298.8999999999996</v>
      </c>
      <c r="H90" s="581">
        <f t="shared" si="17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5"/>
        <v>572.27799999999979</v>
      </c>
      <c r="G91" s="537">
        <f t="shared" si="16"/>
        <v>2815.7220000000002</v>
      </c>
      <c r="H91" s="581">
        <f t="shared" si="17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5"/>
        <v>566.27999999999975</v>
      </c>
      <c r="G92" s="537">
        <f t="shared" si="16"/>
        <v>4273.72</v>
      </c>
      <c r="H92" s="581">
        <f t="shared" si="17"/>
        <v>0.13250283125707807</v>
      </c>
      <c r="I92" s="537" t="s">
        <v>301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5"/>
        <v>698.27999999999975</v>
      </c>
      <c r="G93" s="537">
        <f t="shared" si="16"/>
        <v>4273.72</v>
      </c>
      <c r="H93" s="581">
        <f t="shared" si="17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:F99" si="18">C94*(E94-D94)</f>
        <v>658.27999999999986</v>
      </c>
      <c r="G94" s="537">
        <f t="shared" ref="G94:G99" si="19">D94*C94</f>
        <v>4273.72</v>
      </c>
      <c r="H94" s="581">
        <f t="shared" ref="H94:H99" si="20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si="18"/>
        <v>516.27999999999975</v>
      </c>
      <c r="G95" s="537">
        <f t="shared" si="19"/>
        <v>4273.72</v>
      </c>
      <c r="H95" s="581">
        <f t="shared" si="20"/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8"/>
        <v>508.29000000000059</v>
      </c>
      <c r="G96" s="537">
        <f t="shared" si="19"/>
        <v>6529.71</v>
      </c>
      <c r="H96" s="581">
        <f t="shared" si="20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si="18"/>
        <v>713.99999999999966</v>
      </c>
      <c r="G97" s="537">
        <f t="shared" si="19"/>
        <v>6531</v>
      </c>
      <c r="H97" s="581">
        <f t="shared" si="20"/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8"/>
        <v>956.25400000000025</v>
      </c>
      <c r="G98" s="537">
        <f t="shared" si="19"/>
        <v>5538.5460000000003</v>
      </c>
      <c r="H98" s="581">
        <f t="shared" si="20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si="18"/>
        <v>1200.6540000000007</v>
      </c>
      <c r="G99" s="537">
        <f t="shared" si="19"/>
        <v>5538.5460000000003</v>
      </c>
      <c r="H99" s="581">
        <f t="shared" si="20"/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21">C100*(E100-D100)</f>
        <v>1052.4540000000006</v>
      </c>
      <c r="G100" s="537">
        <f t="shared" ref="G100:G105" si="22">D100*C100</f>
        <v>5538.5460000000003</v>
      </c>
      <c r="H100" s="581">
        <f t="shared" ref="H100:H105" si="23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21"/>
        <v>698.16000000000042</v>
      </c>
      <c r="G101" s="537">
        <f t="shared" si="22"/>
        <v>6504.84</v>
      </c>
      <c r="H101" s="581">
        <f t="shared" si="23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21"/>
        <v>984.12000000000012</v>
      </c>
      <c r="G102" s="537">
        <f t="shared" si="22"/>
        <v>6482.88</v>
      </c>
      <c r="H102" s="581">
        <f t="shared" si="23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21"/>
        <v>352.68200000000064</v>
      </c>
      <c r="G103" s="537">
        <f t="shared" si="22"/>
        <v>7331.3180000000002</v>
      </c>
      <c r="H103" s="581">
        <f t="shared" si="23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21"/>
        <v>2320.6080000000002</v>
      </c>
      <c r="G104" s="537">
        <f t="shared" si="22"/>
        <v>4531.3919999999998</v>
      </c>
      <c r="H104" s="581">
        <f t="shared" si="23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21"/>
        <v>2541.7799999999997</v>
      </c>
      <c r="G105" s="537">
        <f t="shared" si="22"/>
        <v>3246.2200000000003</v>
      </c>
      <c r="H105" s="581">
        <f t="shared" si="23"/>
        <v>0.78299683940090314</v>
      </c>
      <c r="I105" s="537" t="s">
        <v>330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229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24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25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24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25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24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25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24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25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24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25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24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25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24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25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24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24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24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24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24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197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6" t="s">
        <v>1</v>
      </c>
      <c r="B136" s="607" t="s">
        <v>2</v>
      </c>
      <c r="C136" s="606" t="s">
        <v>4</v>
      </c>
      <c r="D136" s="608" t="s">
        <v>5</v>
      </c>
      <c r="E136" s="608" t="s">
        <v>94</v>
      </c>
      <c r="F136" s="608" t="s">
        <v>60</v>
      </c>
      <c r="G136" s="606" t="s">
        <v>3</v>
      </c>
      <c r="H136" s="606" t="s">
        <v>6</v>
      </c>
      <c r="I136" s="608" t="s">
        <v>7</v>
      </c>
      <c r="J136" s="608" t="s">
        <v>95</v>
      </c>
      <c r="K136" s="608" t="s">
        <v>61</v>
      </c>
      <c r="L136" s="606" t="s">
        <v>37</v>
      </c>
      <c r="M136" s="606" t="s">
        <v>38</v>
      </c>
    </row>
    <row r="137" spans="1:13" x14ac:dyDescent="0.25">
      <c r="A137" s="609" t="s">
        <v>229</v>
      </c>
      <c r="B137" s="610">
        <v>42716</v>
      </c>
      <c r="C137" s="611">
        <v>100</v>
      </c>
      <c r="D137" s="612">
        <v>29.49</v>
      </c>
      <c r="E137" s="612">
        <v>0</v>
      </c>
      <c r="F137" s="612">
        <f>D137*C137+E137</f>
        <v>2949</v>
      </c>
      <c r="G137" s="610">
        <v>42720</v>
      </c>
      <c r="H137" s="613">
        <v>100</v>
      </c>
      <c r="I137" s="612">
        <v>29.36</v>
      </c>
      <c r="J137" s="612">
        <v>0.06</v>
      </c>
      <c r="K137" s="612">
        <f>I137*H137-J137</f>
        <v>2935.94</v>
      </c>
      <c r="L137" s="614"/>
      <c r="M137" s="612"/>
    </row>
    <row r="138" spans="1:13" x14ac:dyDescent="0.25">
      <c r="A138" s="615" t="s">
        <v>71</v>
      </c>
      <c r="B138" s="610">
        <v>42716</v>
      </c>
      <c r="C138" s="611">
        <v>100</v>
      </c>
      <c r="D138" s="612">
        <v>29.08</v>
      </c>
      <c r="E138" s="612">
        <v>0</v>
      </c>
      <c r="F138" s="612">
        <f>D138*C138+E138</f>
        <v>2908</v>
      </c>
      <c r="G138" s="610">
        <v>42724</v>
      </c>
      <c r="H138" s="613">
        <v>100</v>
      </c>
      <c r="I138" s="612">
        <v>28.98</v>
      </c>
      <c r="J138" s="612">
        <v>0.06</v>
      </c>
      <c r="K138" s="612">
        <f>I138*H138-J138</f>
        <v>2897.94</v>
      </c>
      <c r="L138" s="614"/>
      <c r="M138" s="612"/>
    </row>
    <row r="139" spans="1:13" x14ac:dyDescent="0.25">
      <c r="A139" s="611"/>
      <c r="B139" s="610">
        <v>42723</v>
      </c>
      <c r="C139" s="611">
        <v>100</v>
      </c>
      <c r="D139" s="612">
        <v>28.28</v>
      </c>
      <c r="E139" s="612">
        <v>0</v>
      </c>
      <c r="F139" s="612">
        <f>D139*C139+E139</f>
        <v>2828</v>
      </c>
      <c r="G139" s="610">
        <v>42755</v>
      </c>
      <c r="H139" s="613">
        <v>100</v>
      </c>
      <c r="I139" s="612">
        <v>34.28</v>
      </c>
      <c r="J139" s="612">
        <v>7.0000000000000007E-2</v>
      </c>
      <c r="K139" s="612">
        <f>I139*H139-J139</f>
        <v>3427.93</v>
      </c>
      <c r="L139" s="611"/>
      <c r="M139" s="611"/>
    </row>
    <row r="140" spans="1:13" x14ac:dyDescent="0.25">
      <c r="A140" s="611"/>
      <c r="B140" s="610"/>
      <c r="C140" s="611"/>
      <c r="D140" s="612"/>
      <c r="E140" s="612"/>
      <c r="F140" s="612"/>
      <c r="G140" s="610"/>
      <c r="H140" s="613"/>
      <c r="I140" s="612"/>
      <c r="J140" s="612"/>
      <c r="K140" s="612"/>
      <c r="L140" s="611"/>
      <c r="M140" s="611"/>
    </row>
    <row r="141" spans="1:13" x14ac:dyDescent="0.25">
      <c r="A141" s="611"/>
      <c r="B141" s="610"/>
      <c r="C141" s="611"/>
      <c r="D141" s="612"/>
      <c r="E141" s="612"/>
      <c r="F141" s="612"/>
      <c r="G141" s="610"/>
      <c r="H141" s="613"/>
      <c r="I141" s="612"/>
      <c r="J141" s="612"/>
      <c r="K141" s="612"/>
      <c r="L141" s="611"/>
      <c r="M141" s="611"/>
    </row>
    <row r="142" spans="1:13" x14ac:dyDescent="0.25">
      <c r="A142" s="611"/>
      <c r="B142" s="610"/>
      <c r="C142" s="611"/>
      <c r="D142" s="612"/>
      <c r="E142" s="612"/>
      <c r="F142" s="612"/>
      <c r="G142" s="610"/>
      <c r="H142" s="613"/>
      <c r="I142" s="612"/>
      <c r="J142" s="612"/>
      <c r="K142" s="612"/>
      <c r="L142" s="611"/>
      <c r="M142" s="611"/>
    </row>
    <row r="143" spans="1:13" x14ac:dyDescent="0.25">
      <c r="A143" s="611"/>
      <c r="B143" s="610"/>
      <c r="C143" s="611"/>
      <c r="D143" s="612"/>
      <c r="E143" s="612"/>
      <c r="F143" s="612"/>
      <c r="G143" s="610"/>
      <c r="H143" s="613"/>
      <c r="I143" s="612"/>
      <c r="J143" s="612"/>
      <c r="K143" s="612"/>
      <c r="L143" s="611"/>
      <c r="M143" s="611"/>
    </row>
    <row r="144" spans="1:13" x14ac:dyDescent="0.25">
      <c r="A144" s="611"/>
      <c r="B144" s="610"/>
      <c r="C144" s="611"/>
      <c r="D144" s="612"/>
      <c r="E144" s="612"/>
      <c r="F144" s="612"/>
      <c r="G144" s="610"/>
      <c r="H144" s="613"/>
      <c r="I144" s="612"/>
      <c r="J144" s="612"/>
      <c r="K144" s="612"/>
      <c r="L144" s="611"/>
      <c r="M144" s="611"/>
    </row>
    <row r="145" spans="1:13" x14ac:dyDescent="0.25">
      <c r="A145" s="611"/>
      <c r="B145" s="610"/>
      <c r="C145" s="611"/>
      <c r="D145" s="612"/>
      <c r="E145" s="612"/>
      <c r="F145" s="612"/>
      <c r="G145" s="610"/>
      <c r="H145" s="613"/>
      <c r="I145" s="612"/>
      <c r="J145" s="612"/>
      <c r="K145" s="612"/>
      <c r="L145" s="610"/>
      <c r="M145" s="611"/>
    </row>
    <row r="146" spans="1:13" x14ac:dyDescent="0.25">
      <c r="A146" s="611"/>
      <c r="B146" s="610"/>
      <c r="C146" s="611"/>
      <c r="D146" s="612"/>
      <c r="E146" s="612"/>
      <c r="F146" s="612"/>
      <c r="G146" s="610"/>
      <c r="H146" s="613"/>
      <c r="I146" s="612"/>
      <c r="J146" s="612"/>
      <c r="K146" s="612"/>
      <c r="L146" s="611"/>
      <c r="M146" s="611"/>
    </row>
    <row r="147" spans="1:13" x14ac:dyDescent="0.25">
      <c r="A147" s="611"/>
      <c r="B147" s="610"/>
      <c r="C147" s="611"/>
      <c r="D147" s="612"/>
      <c r="E147" s="612"/>
      <c r="F147" s="612"/>
      <c r="G147" s="610"/>
      <c r="H147" s="613"/>
      <c r="I147" s="612"/>
      <c r="J147" s="612"/>
      <c r="K147" s="612"/>
      <c r="L147" s="611"/>
      <c r="M147" s="611"/>
    </row>
    <row r="148" spans="1:13" x14ac:dyDescent="0.25">
      <c r="A148" s="611"/>
      <c r="B148" s="610"/>
      <c r="C148" s="611"/>
      <c r="D148" s="612"/>
      <c r="E148" s="612"/>
      <c r="F148" s="612"/>
      <c r="G148" s="610"/>
      <c r="H148" s="613"/>
      <c r="I148" s="612"/>
      <c r="J148" s="612"/>
      <c r="K148" s="612"/>
      <c r="L148" s="611"/>
      <c r="M148" s="611"/>
    </row>
    <row r="149" spans="1:13" x14ac:dyDescent="0.25">
      <c r="A149" s="611"/>
      <c r="B149" s="610"/>
      <c r="C149" s="611"/>
      <c r="D149" s="612"/>
      <c r="E149" s="612"/>
      <c r="F149" s="612"/>
      <c r="G149" s="610"/>
      <c r="H149" s="613"/>
      <c r="I149" s="612"/>
      <c r="J149" s="612"/>
      <c r="K149" s="612"/>
      <c r="L149" s="611"/>
      <c r="M149" s="611"/>
    </row>
    <row r="150" spans="1:13" x14ac:dyDescent="0.25">
      <c r="A150" s="611"/>
      <c r="B150" s="610"/>
      <c r="C150" s="611"/>
      <c r="D150" s="612"/>
      <c r="E150" s="612"/>
      <c r="F150" s="612"/>
      <c r="G150" s="610"/>
      <c r="H150" s="613"/>
      <c r="I150" s="612"/>
      <c r="J150" s="612"/>
      <c r="K150" s="612"/>
      <c r="L150" s="611"/>
      <c r="M150" s="611"/>
    </row>
    <row r="151" spans="1:13" x14ac:dyDescent="0.25">
      <c r="A151" s="611"/>
      <c r="B151" s="610"/>
      <c r="C151" s="611"/>
      <c r="D151" s="612"/>
      <c r="E151" s="612"/>
      <c r="F151" s="612"/>
      <c r="G151" s="610"/>
      <c r="H151" s="613"/>
      <c r="I151" s="612"/>
      <c r="J151" s="612"/>
      <c r="K151" s="612"/>
      <c r="L151" s="611"/>
      <c r="M151" s="611"/>
    </row>
    <row r="152" spans="1:13" x14ac:dyDescent="0.25">
      <c r="A152" s="611"/>
      <c r="B152" s="610"/>
      <c r="C152" s="611"/>
      <c r="D152" s="612"/>
      <c r="E152" s="612"/>
      <c r="F152" s="612"/>
      <c r="G152" s="610"/>
      <c r="H152" s="611"/>
      <c r="I152" s="612"/>
      <c r="J152" s="612"/>
      <c r="K152" s="612"/>
      <c r="L152" s="611"/>
      <c r="M152" s="611"/>
    </row>
    <row r="153" spans="1:13" x14ac:dyDescent="0.25">
      <c r="A153" s="616" t="s">
        <v>81</v>
      </c>
      <c r="B153" s="617"/>
      <c r="C153" s="618">
        <f>SUM(C137:C149)</f>
        <v>300</v>
      </c>
      <c r="D153" s="619"/>
      <c r="E153" s="619"/>
      <c r="F153" s="619">
        <f>SUM(F137:F149)</f>
        <v>8685</v>
      </c>
      <c r="G153" s="618"/>
      <c r="H153" s="618">
        <f>SUM(H137:H148)</f>
        <v>300</v>
      </c>
      <c r="I153" s="619"/>
      <c r="J153" s="619"/>
      <c r="K153" s="619">
        <f>SUM(K137:K148)</f>
        <v>9261.81</v>
      </c>
      <c r="L153" s="618"/>
      <c r="M153" s="619">
        <f>SUM(M137:M145)</f>
        <v>0</v>
      </c>
    </row>
    <row r="154" spans="1:13" ht="15.75" thickBot="1" x14ac:dyDescent="0.3">
      <c r="A154" s="620" t="s">
        <v>197</v>
      </c>
      <c r="B154" s="621"/>
      <c r="C154" s="622">
        <f>SumByColor($A$19,C137:C152)</f>
        <v>0</v>
      </c>
      <c r="D154" s="622"/>
      <c r="E154" s="622"/>
      <c r="F154" s="623">
        <f>SumByColor($A$19,F137:F152)</f>
        <v>0</v>
      </c>
      <c r="G154" s="622"/>
      <c r="H154" s="622">
        <f>SumByColor($A$19,H137:H152)</f>
        <v>0</v>
      </c>
      <c r="I154" s="622"/>
      <c r="J154" s="622"/>
      <c r="K154" s="623">
        <f>SumByColor($A$19,K137:K152)</f>
        <v>0</v>
      </c>
      <c r="L154" s="622"/>
      <c r="M154" s="623">
        <f>SumByColor($A$19,M137:M152)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3" priority="31">
      <formula>F52&gt;0</formula>
    </cfRule>
    <cfRule type="expression" dxfId="322" priority="32">
      <formula>F52&lt;0</formula>
    </cfRule>
  </conditionalFormatting>
  <conditionalFormatting sqref="Q7">
    <cfRule type="expression" dxfId="321" priority="25">
      <formula>Q7&gt;0</formula>
    </cfRule>
    <cfRule type="expression" dxfId="320" priority="26">
      <formula>Q7&lt;0</formula>
    </cfRule>
  </conditionalFormatting>
  <conditionalFormatting sqref="Q8">
    <cfRule type="expression" dxfId="319" priority="23">
      <formula>Q8&gt;0</formula>
    </cfRule>
    <cfRule type="expression" dxfId="318" priority="24">
      <formula>Q8&lt;0</formula>
    </cfRule>
  </conditionalFormatting>
  <conditionalFormatting sqref="F44:F51">
    <cfRule type="expression" dxfId="317" priority="21">
      <formula>F44&gt;0</formula>
    </cfRule>
    <cfRule type="expression" dxfId="316" priority="22">
      <formula>F44&lt;0</formula>
    </cfRule>
  </conditionalFormatting>
  <conditionalFormatting sqref="H44:H51">
    <cfRule type="expression" dxfId="315" priority="19">
      <formula>H44&gt;0</formula>
    </cfRule>
    <cfRule type="expression" dxfId="314" priority="20">
      <formula>H44&lt;0</formula>
    </cfRule>
  </conditionalFormatting>
  <conditionalFormatting sqref="F89:F90 H89:H90">
    <cfRule type="expression" dxfId="313" priority="17">
      <formula>F89&gt;0</formula>
    </cfRule>
    <cfRule type="expression" dxfId="312" priority="18">
      <formula>F89&lt;0</formula>
    </cfRule>
  </conditionalFormatting>
  <conditionalFormatting sqref="H97 F97">
    <cfRule type="expression" dxfId="311" priority="15">
      <formula>F97&gt;0</formula>
    </cfRule>
    <cfRule type="expression" dxfId="310" priority="16">
      <formula>F97&lt;0</formula>
    </cfRule>
  </conditionalFormatting>
  <conditionalFormatting sqref="F24:F31">
    <cfRule type="expression" dxfId="309" priority="13">
      <formula>F24&gt;0</formula>
    </cfRule>
    <cfRule type="expression" dxfId="308" priority="14">
      <formula>F24&lt;0</formula>
    </cfRule>
  </conditionalFormatting>
  <conditionalFormatting sqref="H24:H31">
    <cfRule type="expression" dxfId="307" priority="11">
      <formula>H24&gt;0</formula>
    </cfRule>
    <cfRule type="expression" dxfId="306" priority="12">
      <formula>H24&lt;0</formula>
    </cfRule>
  </conditionalFormatting>
  <conditionalFormatting sqref="F33">
    <cfRule type="expression" dxfId="305" priority="5">
      <formula>F33&gt;0</formula>
    </cfRule>
    <cfRule type="expression" dxfId="304" priority="6">
      <formula>F33&lt;0</formula>
    </cfRule>
  </conditionalFormatting>
  <conditionalFormatting sqref="F34:F35">
    <cfRule type="expression" dxfId="303" priority="3">
      <formula>F34&gt;0</formula>
    </cfRule>
    <cfRule type="expression" dxfId="302" priority="4">
      <formula>F34&lt;0</formula>
    </cfRule>
  </conditionalFormatting>
  <conditionalFormatting sqref="H33:H35">
    <cfRule type="expression" dxfId="301" priority="1">
      <formula>H33&gt;0</formula>
    </cfRule>
    <cfRule type="expression" dxfId="300" priority="2">
      <formula>H33&lt;0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394</v>
      </c>
      <c r="B2" s="506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251</v>
      </c>
      <c r="W2" s="133">
        <v>42783</v>
      </c>
      <c r="X2" s="10">
        <v>65.239999999999995</v>
      </c>
      <c r="Y2" s="10">
        <v>65.900000000000006</v>
      </c>
      <c r="Z2" s="10">
        <v>64.92</v>
      </c>
      <c r="AA2" s="10">
        <v>65.790000000000006</v>
      </c>
      <c r="AB2" s="95">
        <v>4116700</v>
      </c>
      <c r="AC2" s="10">
        <v>65.790000000000006</v>
      </c>
      <c r="AD2" s="2">
        <f>Y2-Z2</f>
        <v>0.98000000000000398</v>
      </c>
      <c r="AE2" s="138">
        <f>AC2/AC3-1</f>
        <v>9.0490797546012303E-3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252</v>
      </c>
      <c r="W3" s="133">
        <v>42782</v>
      </c>
      <c r="X3" s="10">
        <v>65.77</v>
      </c>
      <c r="Y3" s="10">
        <v>65.849999999999994</v>
      </c>
      <c r="Z3" s="10">
        <v>65.03</v>
      </c>
      <c r="AA3" s="10">
        <v>65.2</v>
      </c>
      <c r="AB3" s="95">
        <v>3294900</v>
      </c>
      <c r="AC3" s="10">
        <v>65.2</v>
      </c>
      <c r="AD3" s="2">
        <f t="shared" ref="AD3:AD66" si="0">Y3-Z3</f>
        <v>0.81999999999999318</v>
      </c>
      <c r="AE3" s="138">
        <f t="shared" ref="AE3:AE66" si="1">AC3/AC4-1</f>
        <v>-8.365019011406849E-3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65.790000000000006</v>
      </c>
      <c r="R4" s="526">
        <v>8.9999999999999993E-3</v>
      </c>
      <c r="T4" s="163">
        <v>42633</v>
      </c>
      <c r="U4" s="1" t="s">
        <v>287</v>
      </c>
      <c r="W4" s="133">
        <v>42781</v>
      </c>
      <c r="X4" s="10">
        <v>65.5</v>
      </c>
      <c r="Y4" s="10">
        <v>65.95</v>
      </c>
      <c r="Z4" s="10">
        <v>65.239999999999995</v>
      </c>
      <c r="AA4" s="10">
        <v>65.75</v>
      </c>
      <c r="AB4" s="95">
        <v>3958500</v>
      </c>
      <c r="AC4" s="10">
        <v>65.75</v>
      </c>
      <c r="AD4" s="2">
        <f t="shared" si="0"/>
        <v>0.71000000000000796</v>
      </c>
      <c r="AE4" s="138">
        <f t="shared" si="1"/>
        <v>1.5232292460014563E-3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1973.7000000000003</v>
      </c>
      <c r="T5" t="s">
        <v>364</v>
      </c>
      <c r="W5" s="133">
        <v>42780</v>
      </c>
      <c r="X5" s="10">
        <v>64.52</v>
      </c>
      <c r="Y5" s="10">
        <v>65.66</v>
      </c>
      <c r="Z5" s="10">
        <v>64.52</v>
      </c>
      <c r="AA5" s="10">
        <v>65.650000000000006</v>
      </c>
      <c r="AB5" s="95">
        <v>5115400</v>
      </c>
      <c r="AC5" s="10">
        <v>65.650000000000006</v>
      </c>
      <c r="AD5" s="2">
        <f t="shared" si="0"/>
        <v>1.1400000000000006</v>
      </c>
      <c r="AE5" s="138">
        <f t="shared" si="1"/>
        <v>1.2960962814380528E-2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42779</v>
      </c>
      <c r="X6" s="10">
        <v>65.62</v>
      </c>
      <c r="Y6" s="10">
        <v>65.7</v>
      </c>
      <c r="Z6" s="10">
        <v>64.53</v>
      </c>
      <c r="AA6" s="10">
        <v>64.81</v>
      </c>
      <c r="AB6" s="95">
        <v>4218200</v>
      </c>
      <c r="AC6" s="10">
        <v>64.81</v>
      </c>
      <c r="AD6" s="2">
        <f t="shared" si="0"/>
        <v>1.1700000000000017</v>
      </c>
      <c r="AE6" s="138" t="e">
        <f t="shared" si="1"/>
        <v>#DIV/0!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33.300000000000182</v>
      </c>
      <c r="R7">
        <v>30</v>
      </c>
      <c r="W7" s="133">
        <v>42779</v>
      </c>
      <c r="X7" s="10" t="s">
        <v>399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33.300000000000182</v>
      </c>
      <c r="W8" s="133">
        <v>42776</v>
      </c>
      <c r="X8" s="10">
        <v>66.510000000000005</v>
      </c>
      <c r="Y8" s="10">
        <v>66.959999999999994</v>
      </c>
      <c r="Z8" s="10">
        <v>65.22</v>
      </c>
      <c r="AA8" s="10">
        <v>65.73</v>
      </c>
      <c r="AB8" s="95">
        <v>5520800</v>
      </c>
      <c r="AC8" s="10">
        <v>65.13</v>
      </c>
      <c r="AD8" s="2">
        <f t="shared" si="0"/>
        <v>1.7399999999999949</v>
      </c>
      <c r="AE8" s="138">
        <f t="shared" si="1"/>
        <v>-1.0182370820668751E-2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1.716141001855297E-2</v>
      </c>
      <c r="W9" s="133">
        <v>42775</v>
      </c>
      <c r="X9" s="10">
        <v>64.77</v>
      </c>
      <c r="Y9" s="10">
        <v>66.540000000000006</v>
      </c>
      <c r="Z9" s="10">
        <v>64.61</v>
      </c>
      <c r="AA9" s="10">
        <v>66.41</v>
      </c>
      <c r="AB9" s="95">
        <v>7754800</v>
      </c>
      <c r="AC9" s="10">
        <v>65.8</v>
      </c>
      <c r="AD9" s="2">
        <f t="shared" si="0"/>
        <v>1.9300000000000068</v>
      </c>
      <c r="AE9" s="138">
        <f t="shared" si="1"/>
        <v>2.5241508258024181E-2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212</v>
      </c>
      <c r="P10" s="34"/>
      <c r="Q10" s="2">
        <v>0</v>
      </c>
      <c r="W10" s="133">
        <v>42774</v>
      </c>
      <c r="X10" s="10">
        <v>63.51</v>
      </c>
      <c r="Y10" s="10">
        <v>64.91</v>
      </c>
      <c r="Z10" s="10">
        <v>63.38</v>
      </c>
      <c r="AA10" s="10">
        <v>64.77</v>
      </c>
      <c r="AB10" s="95">
        <v>4511000</v>
      </c>
      <c r="AC10" s="10">
        <v>64.180000000000007</v>
      </c>
      <c r="AD10" s="2">
        <f t="shared" si="0"/>
        <v>1.529999999999994</v>
      </c>
      <c r="AE10" s="138">
        <f t="shared" si="1"/>
        <v>1.8891887601206525E-2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3.6499999999999998E-2</v>
      </c>
      <c r="W11" s="133">
        <v>42773</v>
      </c>
      <c r="X11" s="10">
        <v>63.88</v>
      </c>
      <c r="Y11" s="10">
        <v>64.16</v>
      </c>
      <c r="Z11" s="10">
        <v>63.45</v>
      </c>
      <c r="AA11" s="10">
        <v>63.57</v>
      </c>
      <c r="AB11" s="95">
        <v>4256000</v>
      </c>
      <c r="AC11" s="10">
        <v>62.99</v>
      </c>
      <c r="AD11" s="2">
        <f t="shared" si="0"/>
        <v>0.70999999999999375</v>
      </c>
      <c r="AE11" s="138">
        <f t="shared" si="1"/>
        <v>2.3870146403563997E-3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42772</v>
      </c>
      <c r="X12" s="10">
        <v>63.77</v>
      </c>
      <c r="Y12" s="10">
        <v>63.95</v>
      </c>
      <c r="Z12" s="10">
        <v>63.36</v>
      </c>
      <c r="AA12" s="10">
        <v>63.42</v>
      </c>
      <c r="AB12" s="95">
        <v>6003300</v>
      </c>
      <c r="AC12" s="10">
        <v>62.84</v>
      </c>
      <c r="AD12" s="2">
        <f t="shared" si="0"/>
        <v>0.59000000000000341</v>
      </c>
      <c r="AE12" s="138">
        <f t="shared" si="1"/>
        <v>-5.2239987335760407E-3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42769</v>
      </c>
      <c r="X13" s="10">
        <v>63.86</v>
      </c>
      <c r="Y13" s="10">
        <v>64.349999999999994</v>
      </c>
      <c r="Z13" s="10">
        <v>63.52</v>
      </c>
      <c r="AA13" s="10">
        <v>63.75</v>
      </c>
      <c r="AB13" s="95">
        <v>4965300</v>
      </c>
      <c r="AC13" s="10">
        <v>63.17</v>
      </c>
      <c r="AD13" s="2">
        <f t="shared" si="0"/>
        <v>0.82999999999999119</v>
      </c>
      <c r="AE13" s="138">
        <f t="shared" si="1"/>
        <v>1.1093502377179654E-3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42768</v>
      </c>
      <c r="X14" s="10">
        <v>63.91</v>
      </c>
      <c r="Y14" s="10">
        <v>64.17</v>
      </c>
      <c r="Z14" s="10">
        <v>63.66</v>
      </c>
      <c r="AA14" s="10">
        <v>63.68</v>
      </c>
      <c r="AB14" s="95">
        <v>5518400</v>
      </c>
      <c r="AC14" s="10">
        <v>63.1</v>
      </c>
      <c r="AD14" s="2">
        <f t="shared" si="0"/>
        <v>0.51000000000000512</v>
      </c>
      <c r="AE14" s="138">
        <f t="shared" si="1"/>
        <v>1.5850372483749986E-4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42767</v>
      </c>
      <c r="X15" s="10">
        <v>63.98</v>
      </c>
      <c r="Y15" s="10">
        <v>64.16</v>
      </c>
      <c r="Z15" s="10">
        <v>63.46</v>
      </c>
      <c r="AA15" s="10">
        <v>63.67</v>
      </c>
      <c r="AB15" s="95">
        <v>5307400</v>
      </c>
      <c r="AC15" s="10">
        <v>63.09</v>
      </c>
      <c r="AD15" s="2">
        <f t="shared" si="0"/>
        <v>0.69999999999999574</v>
      </c>
      <c r="AE15" s="138">
        <f t="shared" si="1"/>
        <v>-1.2521521364845745E-2</v>
      </c>
    </row>
    <row r="16" spans="1:31" x14ac:dyDescent="0.25">
      <c r="G16" s="30"/>
      <c r="H16" s="72"/>
      <c r="W16" s="133">
        <v>42766</v>
      </c>
      <c r="X16" s="10">
        <v>63.8</v>
      </c>
      <c r="Y16" s="10">
        <v>64.5</v>
      </c>
      <c r="Z16" s="10">
        <v>63.45</v>
      </c>
      <c r="AA16" s="10">
        <v>64.48</v>
      </c>
      <c r="AB16" s="95">
        <v>5735100</v>
      </c>
      <c r="AC16" s="10">
        <v>63.89</v>
      </c>
      <c r="AD16" s="2">
        <f t="shared" si="0"/>
        <v>1.0499999999999972</v>
      </c>
      <c r="AE16" s="138">
        <f t="shared" si="1"/>
        <v>5.6666141980166174E-3</v>
      </c>
    </row>
    <row r="17" spans="1:31" x14ac:dyDescent="0.25">
      <c r="G17" s="30"/>
      <c r="W17" s="133">
        <v>42765</v>
      </c>
      <c r="X17" s="10">
        <v>63.7</v>
      </c>
      <c r="Y17" s="10">
        <v>64.14</v>
      </c>
      <c r="Z17" s="10">
        <v>63.49</v>
      </c>
      <c r="AA17" s="10">
        <v>64.12</v>
      </c>
      <c r="AB17" s="95">
        <v>5220500</v>
      </c>
      <c r="AC17" s="10">
        <v>63.53</v>
      </c>
      <c r="AD17" s="2">
        <f t="shared" si="0"/>
        <v>0.64999999999999858</v>
      </c>
      <c r="AE17" s="138">
        <f t="shared" si="1"/>
        <v>6.4955640050696761E-3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42762</v>
      </c>
      <c r="X18" s="10">
        <v>64.55</v>
      </c>
      <c r="Y18" s="10">
        <v>64.77</v>
      </c>
      <c r="Z18" s="10">
        <v>62.94</v>
      </c>
      <c r="AA18" s="10">
        <v>63.7</v>
      </c>
      <c r="AB18" s="95">
        <v>7472000</v>
      </c>
      <c r="AC18" s="10">
        <v>63.12</v>
      </c>
      <c r="AD18" s="2">
        <f t="shared" si="0"/>
        <v>1.8299999999999983</v>
      </c>
      <c r="AE18" s="138">
        <f t="shared" si="1"/>
        <v>-7.2349795533186434E-3</v>
      </c>
    </row>
    <row r="19" spans="1:31" ht="15.75" thickBot="1" x14ac:dyDescent="0.3">
      <c r="A19" s="355" t="s">
        <v>197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42761</v>
      </c>
      <c r="X19" s="10">
        <v>64.849999999999994</v>
      </c>
      <c r="Y19" s="10">
        <v>64.91</v>
      </c>
      <c r="Z19" s="10">
        <v>64.12</v>
      </c>
      <c r="AA19" s="10">
        <v>64.17</v>
      </c>
      <c r="AB19" s="95">
        <v>4393100</v>
      </c>
      <c r="AC19" s="10">
        <v>63.58</v>
      </c>
      <c r="AD19" s="2">
        <f t="shared" si="0"/>
        <v>0.78999999999999204</v>
      </c>
      <c r="AE19" s="138">
        <f t="shared" si="1"/>
        <v>-1.2886197795373366E-2</v>
      </c>
    </row>
    <row r="20" spans="1:31" x14ac:dyDescent="0.25">
      <c r="W20" s="133">
        <v>42760</v>
      </c>
      <c r="X20" s="10">
        <v>64.73</v>
      </c>
      <c r="Y20" s="10">
        <v>65.17</v>
      </c>
      <c r="Z20" s="10">
        <v>64.66</v>
      </c>
      <c r="AA20" s="10">
        <v>65</v>
      </c>
      <c r="AB20" s="95">
        <v>5702500</v>
      </c>
      <c r="AC20" s="10">
        <v>64.41</v>
      </c>
      <c r="AD20" s="2">
        <f t="shared" si="0"/>
        <v>0.51000000000000512</v>
      </c>
      <c r="AE20" s="138">
        <f t="shared" si="1"/>
        <v>9.2447508617987673E-3</v>
      </c>
    </row>
    <row r="21" spans="1:31" x14ac:dyDescent="0.25">
      <c r="W21" s="133">
        <v>42759</v>
      </c>
      <c r="X21" s="10">
        <v>63.85</v>
      </c>
      <c r="Y21" s="10">
        <v>64.42</v>
      </c>
      <c r="Z21" s="10">
        <v>63.61</v>
      </c>
      <c r="AA21" s="10">
        <v>64.41</v>
      </c>
      <c r="AB21" s="95">
        <v>6084400</v>
      </c>
      <c r="AC21" s="10">
        <v>63.82</v>
      </c>
      <c r="AD21" s="2">
        <f t="shared" si="0"/>
        <v>0.81000000000000227</v>
      </c>
      <c r="AE21" s="138">
        <f t="shared" si="1"/>
        <v>8.69290342974538E-3</v>
      </c>
    </row>
    <row r="22" spans="1:31" x14ac:dyDescent="0.25">
      <c r="W22" s="133">
        <v>42758</v>
      </c>
      <c r="X22" s="10">
        <v>64.069999999999993</v>
      </c>
      <c r="Y22" s="10">
        <v>64.55</v>
      </c>
      <c r="Z22" s="10">
        <v>63.55</v>
      </c>
      <c r="AA22" s="10">
        <v>63.85</v>
      </c>
      <c r="AB22" s="95">
        <v>7909000</v>
      </c>
      <c r="AC22" s="10">
        <v>63.27</v>
      </c>
      <c r="AD22" s="2">
        <f t="shared" si="0"/>
        <v>1</v>
      </c>
      <c r="AE22" s="138">
        <f t="shared" si="1"/>
        <v>-3.7789324515823397E-3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42755</v>
      </c>
      <c r="X23" s="10">
        <v>65.39</v>
      </c>
      <c r="Y23" s="10">
        <v>65.41</v>
      </c>
      <c r="Z23" s="10">
        <v>63.78</v>
      </c>
      <c r="AA23" s="10">
        <v>64.099999999999994</v>
      </c>
      <c r="AB23" s="95">
        <v>12983500</v>
      </c>
      <c r="AC23" s="10">
        <v>63.51</v>
      </c>
      <c r="AD23" s="2">
        <f t="shared" si="0"/>
        <v>1.6299999999999955</v>
      </c>
      <c r="AE23" s="138">
        <f t="shared" si="1"/>
        <v>-1.9756135206050462E-2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2">
        <f>(E24-D24)/D24</f>
        <v>-8.9672232529377314E-3</v>
      </c>
      <c r="I24" s="40"/>
      <c r="W24" s="133">
        <v>42754</v>
      </c>
      <c r="X24" s="10">
        <v>66.33</v>
      </c>
      <c r="Y24" s="10">
        <v>66.88</v>
      </c>
      <c r="Z24" s="10">
        <v>65.06</v>
      </c>
      <c r="AA24" s="10">
        <v>65.39</v>
      </c>
      <c r="AB24" s="95">
        <v>12274900</v>
      </c>
      <c r="AC24" s="10">
        <v>64.790000000000006</v>
      </c>
      <c r="AD24" s="2">
        <f t="shared" si="0"/>
        <v>1.8199999999999932</v>
      </c>
      <c r="AE24" s="138">
        <f t="shared" si="1"/>
        <v>-2.189009661835728E-2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2">
        <f>(E25-D25)/D25</f>
        <v>4.947433518861984E-3</v>
      </c>
      <c r="I25" s="40"/>
      <c r="W25" s="133">
        <v>42753</v>
      </c>
      <c r="X25" s="10">
        <v>68</v>
      </c>
      <c r="Y25" s="10">
        <v>68</v>
      </c>
      <c r="Z25" s="10">
        <v>66.349999999999994</v>
      </c>
      <c r="AA25" s="10">
        <v>66.849999999999994</v>
      </c>
      <c r="AB25" s="95">
        <v>19063200</v>
      </c>
      <c r="AC25" s="10">
        <v>66.239999999999995</v>
      </c>
      <c r="AD25" s="2">
        <f t="shared" si="0"/>
        <v>1.6500000000000057</v>
      </c>
      <c r="AE25" s="138">
        <f t="shared" si="1"/>
        <v>-5.7618437900128217E-2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2">
        <f>(E26-D26)/D26</f>
        <v>-1.4378478664193053E-2</v>
      </c>
      <c r="I26" s="40"/>
      <c r="W26" s="133">
        <v>42752</v>
      </c>
      <c r="X26" s="10">
        <v>70.760000000000005</v>
      </c>
      <c r="Y26" s="10">
        <v>72.08</v>
      </c>
      <c r="Z26" s="10">
        <v>70.63</v>
      </c>
      <c r="AA26" s="10">
        <v>70.94</v>
      </c>
      <c r="AB26" s="95">
        <v>5426700</v>
      </c>
      <c r="AC26" s="10">
        <v>70.290000000000006</v>
      </c>
      <c r="AD26" s="2">
        <f t="shared" si="0"/>
        <v>1.4500000000000028</v>
      </c>
      <c r="AE26" s="138">
        <f t="shared" si="1"/>
        <v>1.0639827462257445E-2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42748</v>
      </c>
      <c r="X27" s="10">
        <v>71.069999999999993</v>
      </c>
      <c r="Y27" s="10">
        <v>71.38</v>
      </c>
      <c r="Z27" s="10">
        <v>70.03</v>
      </c>
      <c r="AA27" s="10">
        <v>70.19</v>
      </c>
      <c r="AB27" s="95">
        <v>5332300</v>
      </c>
      <c r="AC27" s="10">
        <v>69.55</v>
      </c>
      <c r="AD27" s="2">
        <f t="shared" si="0"/>
        <v>1.3499999999999943</v>
      </c>
      <c r="AE27" s="138">
        <f t="shared" si="1"/>
        <v>-1.4872521246458881E-2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42747</v>
      </c>
      <c r="X28" s="10">
        <v>71.430000000000007</v>
      </c>
      <c r="Y28" s="10">
        <v>71.709999999999994</v>
      </c>
      <c r="Z28" s="10">
        <v>70.790000000000006</v>
      </c>
      <c r="AA28" s="10">
        <v>71.25</v>
      </c>
      <c r="AB28" s="95">
        <v>4163200</v>
      </c>
      <c r="AC28" s="10">
        <v>70.599999999999994</v>
      </c>
      <c r="AD28" s="2">
        <f t="shared" si="0"/>
        <v>0.91999999999998749</v>
      </c>
      <c r="AE28" s="138">
        <f t="shared" si="1"/>
        <v>-5.0732807215332354E-3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42746</v>
      </c>
      <c r="X29" s="10">
        <v>71.680000000000007</v>
      </c>
      <c r="Y29" s="10">
        <v>71.930000000000007</v>
      </c>
      <c r="Z29" s="10">
        <v>71.33</v>
      </c>
      <c r="AA29" s="10">
        <v>71.61</v>
      </c>
      <c r="AB29" s="95">
        <v>3479900</v>
      </c>
      <c r="AC29" s="10">
        <v>70.959999999999994</v>
      </c>
      <c r="AD29" s="2">
        <f t="shared" si="0"/>
        <v>0.60000000000000853</v>
      </c>
      <c r="AE29" s="138">
        <f t="shared" si="1"/>
        <v>2.543091268719877E-3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42745</v>
      </c>
      <c r="X30" s="10">
        <v>71.38</v>
      </c>
      <c r="Y30" s="10">
        <v>72.010000000000005</v>
      </c>
      <c r="Z30" s="10">
        <v>71.010000000000005</v>
      </c>
      <c r="AA30" s="10">
        <v>71.430000000000007</v>
      </c>
      <c r="AB30" s="95">
        <v>4681800</v>
      </c>
      <c r="AC30" s="10">
        <v>70.78</v>
      </c>
      <c r="AD30" s="2">
        <f t="shared" si="0"/>
        <v>1</v>
      </c>
      <c r="AE30" s="138">
        <f t="shared" si="1"/>
        <v>0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42744</v>
      </c>
      <c r="X31" s="10">
        <v>71.55</v>
      </c>
      <c r="Y31" s="10">
        <v>71.87</v>
      </c>
      <c r="Z31" s="10">
        <v>71.36</v>
      </c>
      <c r="AA31" s="10">
        <v>71.430000000000007</v>
      </c>
      <c r="AB31" s="95">
        <v>3807100</v>
      </c>
      <c r="AC31" s="10">
        <v>70.78</v>
      </c>
      <c r="AD31" s="2">
        <f t="shared" si="0"/>
        <v>0.51000000000000512</v>
      </c>
      <c r="AE31" s="138">
        <f t="shared" si="1"/>
        <v>-1.4126289023885796E-4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42741</v>
      </c>
      <c r="X32" s="10">
        <v>71.98</v>
      </c>
      <c r="Y32" s="10">
        <v>72.23</v>
      </c>
      <c r="Z32" s="10">
        <v>71.180000000000007</v>
      </c>
      <c r="AA32" s="10">
        <v>71.44</v>
      </c>
      <c r="AB32" s="95">
        <v>5235100</v>
      </c>
      <c r="AC32" s="10">
        <v>70.790000000000006</v>
      </c>
      <c r="AD32" s="2">
        <f t="shared" si="0"/>
        <v>1.0499999999999972</v>
      </c>
      <c r="AE32" s="138">
        <f t="shared" si="1"/>
        <v>-1.5438108484005508E-2</v>
      </c>
    </row>
    <row r="33" spans="15:31" x14ac:dyDescent="0.25">
      <c r="W33" s="133">
        <v>42740</v>
      </c>
      <c r="X33" s="10">
        <v>72.33</v>
      </c>
      <c r="Y33" s="10">
        <v>72.72</v>
      </c>
      <c r="Z33" s="10">
        <v>70.849999999999994</v>
      </c>
      <c r="AA33" s="10">
        <v>72.56</v>
      </c>
      <c r="AB33" s="95">
        <v>7096300</v>
      </c>
      <c r="AC33" s="10">
        <v>71.900000000000006</v>
      </c>
      <c r="AD33" s="2">
        <f t="shared" si="0"/>
        <v>1.8700000000000045</v>
      </c>
      <c r="AE33" s="138">
        <f t="shared" si="1"/>
        <v>-1.6953787257314668E-2</v>
      </c>
    </row>
    <row r="34" spans="15:31" x14ac:dyDescent="0.25">
      <c r="W34" s="133">
        <v>42739</v>
      </c>
      <c r="X34" s="10">
        <v>73.099999999999994</v>
      </c>
      <c r="Y34" s="10">
        <v>74.239999999999995</v>
      </c>
      <c r="Z34" s="10">
        <v>73.099999999999994</v>
      </c>
      <c r="AA34" s="10">
        <v>73.81</v>
      </c>
      <c r="AB34" s="95">
        <v>5316200</v>
      </c>
      <c r="AC34" s="10">
        <v>73.14</v>
      </c>
      <c r="AD34" s="2">
        <f t="shared" si="0"/>
        <v>1.1400000000000006</v>
      </c>
      <c r="AE34" s="138">
        <f t="shared" si="1"/>
        <v>1.4565126924677374E-2</v>
      </c>
    </row>
    <row r="35" spans="15:31" x14ac:dyDescent="0.25">
      <c r="W35" s="133">
        <v>42738</v>
      </c>
      <c r="X35" s="10">
        <v>72.66</v>
      </c>
      <c r="Y35" s="10">
        <v>72.89</v>
      </c>
      <c r="Z35" s="10">
        <v>71.989999999999995</v>
      </c>
      <c r="AA35" s="10">
        <v>72.75</v>
      </c>
      <c r="AB35" s="95">
        <v>3907100</v>
      </c>
      <c r="AC35" s="10">
        <v>72.09</v>
      </c>
      <c r="AD35" s="2">
        <f t="shared" si="0"/>
        <v>0.90000000000000568</v>
      </c>
      <c r="AE35" s="138">
        <f t="shared" si="1"/>
        <v>7.2656140841136363E-3</v>
      </c>
    </row>
    <row r="36" spans="15:31" x14ac:dyDescent="0.25">
      <c r="W36" s="133">
        <v>42734</v>
      </c>
      <c r="X36" s="10">
        <v>72.709999999999994</v>
      </c>
      <c r="Y36" s="10">
        <v>72.930000000000007</v>
      </c>
      <c r="Z36" s="10">
        <v>71.88</v>
      </c>
      <c r="AA36" s="10">
        <v>72.23</v>
      </c>
      <c r="AB36" s="95">
        <v>3069200</v>
      </c>
      <c r="AC36" s="10">
        <v>71.569999999999993</v>
      </c>
      <c r="AD36" s="2">
        <f t="shared" si="0"/>
        <v>1.0500000000000114</v>
      </c>
      <c r="AE36" s="138">
        <f t="shared" si="1"/>
        <v>-5.4196775986659063E-3</v>
      </c>
    </row>
    <row r="37" spans="15:31" x14ac:dyDescent="0.25">
      <c r="W37" s="133">
        <v>42733</v>
      </c>
      <c r="X37" s="10">
        <v>72.78</v>
      </c>
      <c r="Y37" s="10">
        <v>73.17</v>
      </c>
      <c r="Z37" s="10">
        <v>72.430000000000007</v>
      </c>
      <c r="AA37" s="10">
        <v>72.62</v>
      </c>
      <c r="AB37" s="95">
        <v>2795300</v>
      </c>
      <c r="AC37" s="10">
        <v>71.959999999999994</v>
      </c>
      <c r="AD37" s="2">
        <f t="shared" si="0"/>
        <v>0.73999999999999488</v>
      </c>
      <c r="AE37" s="138">
        <f t="shared" si="1"/>
        <v>-2.9097963142581396E-3</v>
      </c>
    </row>
    <row r="38" spans="15:31" x14ac:dyDescent="0.25">
      <c r="W38" s="133">
        <v>42732</v>
      </c>
      <c r="X38" s="10">
        <v>73.75</v>
      </c>
      <c r="Y38" s="10">
        <v>73.98</v>
      </c>
      <c r="Z38" s="10">
        <v>72.75</v>
      </c>
      <c r="AA38" s="10">
        <v>72.83</v>
      </c>
      <c r="AB38" s="95">
        <v>2648500</v>
      </c>
      <c r="AC38" s="10">
        <v>72.17</v>
      </c>
      <c r="AD38" s="2">
        <f t="shared" si="0"/>
        <v>1.230000000000004</v>
      </c>
      <c r="AE38" s="138">
        <f t="shared" si="1"/>
        <v>-1.1775982472956303E-2</v>
      </c>
    </row>
    <row r="39" spans="15:31" x14ac:dyDescent="0.25">
      <c r="W39" s="133">
        <v>42731</v>
      </c>
      <c r="X39" s="10">
        <v>73.83</v>
      </c>
      <c r="Y39" s="10">
        <v>74.23</v>
      </c>
      <c r="Z39" s="10">
        <v>73.56</v>
      </c>
      <c r="AA39" s="10">
        <v>73.7</v>
      </c>
      <c r="AB39" s="95">
        <v>2200300</v>
      </c>
      <c r="AC39" s="10">
        <v>73.03</v>
      </c>
      <c r="AD39" s="2">
        <f t="shared" si="0"/>
        <v>0.67000000000000171</v>
      </c>
      <c r="AE39" s="138">
        <f t="shared" si="1"/>
        <v>2.7461211039407907E-3</v>
      </c>
    </row>
    <row r="40" spans="15:31" ht="20.25" thickBot="1" x14ac:dyDescent="0.35">
      <c r="O40" s="644" t="s">
        <v>78</v>
      </c>
      <c r="P40" s="644"/>
      <c r="W40" s="133">
        <v>42727</v>
      </c>
      <c r="X40" s="10">
        <v>73.98</v>
      </c>
      <c r="Y40" s="10">
        <v>74.48</v>
      </c>
      <c r="Z40" s="10">
        <v>73.290000000000006</v>
      </c>
      <c r="AA40" s="10">
        <v>73.5</v>
      </c>
      <c r="AB40" s="95">
        <v>3333700</v>
      </c>
      <c r="AC40" s="10">
        <v>72.83</v>
      </c>
      <c r="AD40" s="2">
        <f t="shared" si="0"/>
        <v>1.1899999999999977</v>
      </c>
      <c r="AE40" s="138">
        <f t="shared" si="1"/>
        <v>-3.2845216915285969E-3</v>
      </c>
    </row>
    <row r="41" spans="15:31" ht="15.75" thickTop="1" x14ac:dyDescent="0.25">
      <c r="O41" s="83">
        <v>1.1000000000000001</v>
      </c>
      <c r="P41" s="83">
        <f>O41*$Q$4</f>
        <v>72.369000000000014</v>
      </c>
      <c r="Q41" s="2"/>
      <c r="W41" s="133">
        <v>42726</v>
      </c>
      <c r="X41" s="10">
        <v>76.849999999999994</v>
      </c>
      <c r="Y41" s="10">
        <v>77</v>
      </c>
      <c r="Z41" s="10">
        <v>73.41</v>
      </c>
      <c r="AA41" s="10">
        <v>73.739999999999995</v>
      </c>
      <c r="AB41" s="95">
        <v>8438800</v>
      </c>
      <c r="AC41" s="10">
        <v>73.069999999999993</v>
      </c>
      <c r="AD41" s="2">
        <f t="shared" si="0"/>
        <v>3.5900000000000034</v>
      </c>
      <c r="AE41" s="138">
        <f t="shared" si="1"/>
        <v>-4.3961795106633672E-2</v>
      </c>
    </row>
    <row r="42" spans="15:31" ht="20.25" thickBot="1" x14ac:dyDescent="0.35">
      <c r="O42" s="83">
        <v>1.0900000000000001</v>
      </c>
      <c r="P42" s="83">
        <f t="shared" ref="P42:P61" si="2">O42*$Q$4</f>
        <v>71.711100000000016</v>
      </c>
      <c r="Q42" s="2"/>
      <c r="T42" s="91" t="s">
        <v>113</v>
      </c>
      <c r="W42" s="133">
        <v>42725</v>
      </c>
      <c r="X42" s="10">
        <v>77.37</v>
      </c>
      <c r="Y42" s="10">
        <v>77.87</v>
      </c>
      <c r="Z42" s="10">
        <v>77.12</v>
      </c>
      <c r="AA42" s="10">
        <v>77.13</v>
      </c>
      <c r="AB42" s="95">
        <v>2152400</v>
      </c>
      <c r="AC42" s="10">
        <v>76.430000000000007</v>
      </c>
      <c r="AD42" s="2">
        <f t="shared" si="0"/>
        <v>0.75</v>
      </c>
      <c r="AE42" s="138">
        <f t="shared" si="1"/>
        <v>-6.6285417208212793E-3</v>
      </c>
    </row>
    <row r="43" spans="15:31" ht="15.75" thickTop="1" x14ac:dyDescent="0.25">
      <c r="O43" s="83">
        <v>1.08</v>
      </c>
      <c r="P43" s="83">
        <f t="shared" si="2"/>
        <v>71.053200000000018</v>
      </c>
      <c r="Q43" s="2"/>
      <c r="T43" s="128" t="s">
        <v>98</v>
      </c>
      <c r="U43" s="129">
        <v>65.2</v>
      </c>
      <c r="W43" s="133">
        <v>42724</v>
      </c>
      <c r="X43" s="10">
        <v>77.349999999999994</v>
      </c>
      <c r="Y43" s="10">
        <v>78</v>
      </c>
      <c r="Z43" s="10">
        <v>77.260000000000005</v>
      </c>
      <c r="AA43" s="10">
        <v>77.650000000000006</v>
      </c>
      <c r="AB43" s="95">
        <v>3504600</v>
      </c>
      <c r="AC43" s="10">
        <v>76.94</v>
      </c>
      <c r="AD43" s="2">
        <f t="shared" si="0"/>
        <v>0.73999999999999488</v>
      </c>
      <c r="AE43" s="138">
        <f t="shared" si="1"/>
        <v>7.8595755829184988E-3</v>
      </c>
    </row>
    <row r="44" spans="15:31" x14ac:dyDescent="0.25">
      <c r="O44" s="83">
        <v>1.07</v>
      </c>
      <c r="P44" s="83">
        <f t="shared" si="2"/>
        <v>70.395300000000006</v>
      </c>
      <c r="Q44" s="2"/>
      <c r="T44" s="93" t="s">
        <v>99</v>
      </c>
      <c r="U44" s="130">
        <v>65.239999999999995</v>
      </c>
      <c r="W44" s="133">
        <v>42723</v>
      </c>
      <c r="X44" s="10">
        <v>76.58</v>
      </c>
      <c r="Y44" s="10">
        <v>77.64</v>
      </c>
      <c r="Z44" s="10">
        <v>76.52</v>
      </c>
      <c r="AA44" s="10">
        <v>77.040000000000006</v>
      </c>
      <c r="AB44" s="95">
        <v>2856600</v>
      </c>
      <c r="AC44" s="10">
        <v>76.34</v>
      </c>
      <c r="AD44" s="2">
        <f t="shared" si="0"/>
        <v>1.1200000000000045</v>
      </c>
      <c r="AE44" s="138">
        <f t="shared" si="1"/>
        <v>3.8132807363577825E-3</v>
      </c>
    </row>
    <row r="45" spans="15:31" x14ac:dyDescent="0.25">
      <c r="O45" s="83">
        <v>1.06</v>
      </c>
      <c r="P45" s="83">
        <f t="shared" si="2"/>
        <v>69.737400000000008</v>
      </c>
      <c r="Q45" s="2"/>
      <c r="T45" s="93" t="s">
        <v>100</v>
      </c>
      <c r="U45" s="130" t="s">
        <v>129</v>
      </c>
      <c r="W45" s="133">
        <v>42720</v>
      </c>
      <c r="X45" s="10">
        <v>77.040000000000006</v>
      </c>
      <c r="Y45" s="10">
        <v>78.37</v>
      </c>
      <c r="Z45" s="10">
        <v>76.47</v>
      </c>
      <c r="AA45" s="10">
        <v>76.75</v>
      </c>
      <c r="AB45" s="95">
        <v>8217400</v>
      </c>
      <c r="AC45" s="10">
        <v>76.05</v>
      </c>
      <c r="AD45" s="2">
        <f t="shared" si="0"/>
        <v>1.9000000000000057</v>
      </c>
      <c r="AE45" s="138">
        <f t="shared" si="1"/>
        <v>-3.015207131620401E-3</v>
      </c>
    </row>
    <row r="46" spans="15:31" x14ac:dyDescent="0.25">
      <c r="O46" s="83">
        <v>1.05</v>
      </c>
      <c r="P46" s="83">
        <f t="shared" si="2"/>
        <v>69.07950000000001</v>
      </c>
      <c r="Q46" s="2"/>
      <c r="T46" s="93" t="s">
        <v>101</v>
      </c>
      <c r="U46" s="130" t="s">
        <v>129</v>
      </c>
      <c r="W46" s="133">
        <v>42719</v>
      </c>
      <c r="X46" s="10">
        <v>77.14</v>
      </c>
      <c r="Y46" s="10">
        <v>77.69</v>
      </c>
      <c r="Z46" s="10">
        <v>76.790000000000006</v>
      </c>
      <c r="AA46" s="10">
        <v>76.98</v>
      </c>
      <c r="AB46" s="95">
        <v>4089400</v>
      </c>
      <c r="AC46" s="10">
        <v>76.28</v>
      </c>
      <c r="AD46" s="2">
        <f t="shared" si="0"/>
        <v>0.89999999999999147</v>
      </c>
      <c r="AE46" s="138">
        <f t="shared" si="1"/>
        <v>-2.7454569224734104E-3</v>
      </c>
    </row>
    <row r="47" spans="15:31" x14ac:dyDescent="0.25">
      <c r="O47" s="83">
        <v>1.04</v>
      </c>
      <c r="P47" s="83">
        <f t="shared" si="2"/>
        <v>68.421600000000012</v>
      </c>
      <c r="Q47" s="2"/>
      <c r="T47" s="93" t="s">
        <v>102</v>
      </c>
      <c r="U47" s="130">
        <v>73.819999999999993</v>
      </c>
      <c r="W47" s="133">
        <v>42718</v>
      </c>
      <c r="X47" s="10">
        <v>77.45</v>
      </c>
      <c r="Y47" s="10">
        <v>77.849999999999994</v>
      </c>
      <c r="Z47" s="10">
        <v>76.849999999999994</v>
      </c>
      <c r="AA47" s="10">
        <v>77.19</v>
      </c>
      <c r="AB47" s="95">
        <v>6045400</v>
      </c>
      <c r="AC47" s="10">
        <v>76.489999999999995</v>
      </c>
      <c r="AD47" s="2">
        <f t="shared" si="0"/>
        <v>1</v>
      </c>
      <c r="AE47" s="138">
        <f t="shared" si="1"/>
        <v>-6.1070686070685554E-3</v>
      </c>
    </row>
    <row r="48" spans="15:31" x14ac:dyDescent="0.25">
      <c r="O48" s="83">
        <v>1.03</v>
      </c>
      <c r="P48" s="83">
        <f t="shared" si="2"/>
        <v>67.763700000000014</v>
      </c>
      <c r="Q48" s="2"/>
      <c r="T48" s="93" t="s">
        <v>103</v>
      </c>
      <c r="U48" s="130">
        <v>0.42417100000000002</v>
      </c>
      <c r="W48" s="133">
        <v>42717</v>
      </c>
      <c r="X48" s="10">
        <v>77</v>
      </c>
      <c r="Y48" s="10">
        <v>78.06</v>
      </c>
      <c r="Z48" s="10">
        <v>76.489999999999995</v>
      </c>
      <c r="AA48" s="10">
        <v>77.67</v>
      </c>
      <c r="AB48" s="95">
        <v>4925600</v>
      </c>
      <c r="AC48" s="10">
        <v>76.959999999999994</v>
      </c>
      <c r="AD48" s="2">
        <f t="shared" si="0"/>
        <v>1.5700000000000074</v>
      </c>
      <c r="AE48" s="138">
        <f t="shared" si="1"/>
        <v>1.2098895318253478E-2</v>
      </c>
    </row>
    <row r="49" spans="15:31" x14ac:dyDescent="0.25">
      <c r="O49" s="83">
        <v>1.02</v>
      </c>
      <c r="P49" s="83">
        <f t="shared" si="2"/>
        <v>67.105800000000002</v>
      </c>
      <c r="Q49" s="2"/>
      <c r="T49" s="93" t="s">
        <v>104</v>
      </c>
      <c r="U49" s="130" t="s">
        <v>398</v>
      </c>
      <c r="W49" s="133">
        <v>42716</v>
      </c>
      <c r="X49" s="10">
        <v>76.98</v>
      </c>
      <c r="Y49" s="10">
        <v>77.430000000000007</v>
      </c>
      <c r="Z49" s="10">
        <v>76.349999999999994</v>
      </c>
      <c r="AA49" s="10">
        <v>76.739999999999995</v>
      </c>
      <c r="AB49" s="95">
        <v>4489300</v>
      </c>
      <c r="AC49" s="10">
        <v>76.040000000000006</v>
      </c>
      <c r="AD49" s="2">
        <f t="shared" si="0"/>
        <v>1.0800000000000125</v>
      </c>
      <c r="AE49" s="138">
        <f t="shared" si="1"/>
        <v>-8.3463745435576886E-3</v>
      </c>
    </row>
    <row r="50" spans="15:31" x14ac:dyDescent="0.25">
      <c r="O50" s="83">
        <v>1.01</v>
      </c>
      <c r="P50" s="83">
        <f t="shared" si="2"/>
        <v>66.447900000000004</v>
      </c>
      <c r="Q50" s="2"/>
      <c r="T50" s="93"/>
      <c r="U50" s="130"/>
      <c r="W50" s="133">
        <v>42713</v>
      </c>
      <c r="X50" s="10">
        <v>77.44</v>
      </c>
      <c r="Y50" s="10">
        <v>77.69</v>
      </c>
      <c r="Z50" s="10">
        <v>76.88</v>
      </c>
      <c r="AA50" s="10">
        <v>77.39</v>
      </c>
      <c r="AB50" s="95">
        <v>4047700</v>
      </c>
      <c r="AC50" s="10">
        <v>76.680000000000007</v>
      </c>
      <c r="AD50" s="2">
        <f t="shared" si="0"/>
        <v>0.81000000000000227</v>
      </c>
      <c r="AE50" s="138">
        <f t="shared" si="1"/>
        <v>-5.8343057176194479E-3</v>
      </c>
    </row>
    <row r="51" spans="15:31" x14ac:dyDescent="0.25">
      <c r="O51" s="83">
        <v>1</v>
      </c>
      <c r="P51" s="83">
        <f t="shared" si="2"/>
        <v>65.790000000000006</v>
      </c>
      <c r="Q51" s="2"/>
      <c r="T51" s="93" t="s">
        <v>105</v>
      </c>
      <c r="U51" s="130" t="s">
        <v>652</v>
      </c>
      <c r="W51" s="133">
        <v>42712</v>
      </c>
      <c r="X51" s="10">
        <v>77.349999999999994</v>
      </c>
      <c r="Y51" s="10">
        <v>78.42</v>
      </c>
      <c r="Z51" s="10">
        <v>77.16</v>
      </c>
      <c r="AA51" s="10">
        <v>77.84</v>
      </c>
      <c r="AB51" s="95">
        <v>5090500</v>
      </c>
      <c r="AC51" s="10">
        <v>77.13</v>
      </c>
      <c r="AD51" s="2">
        <f t="shared" si="0"/>
        <v>1.2600000000000051</v>
      </c>
      <c r="AE51" s="138">
        <f t="shared" si="1"/>
        <v>1.1275730955814911E-2</v>
      </c>
    </row>
    <row r="52" spans="15:31" x14ac:dyDescent="0.25">
      <c r="O52" s="83">
        <v>0.99</v>
      </c>
      <c r="P52" s="83">
        <f t="shared" si="2"/>
        <v>65.132100000000008</v>
      </c>
      <c r="Q52" s="2"/>
      <c r="T52" s="93" t="s">
        <v>106</v>
      </c>
      <c r="U52" s="130" t="s">
        <v>435</v>
      </c>
      <c r="W52" s="133">
        <v>42711</v>
      </c>
      <c r="X52" s="10">
        <v>76.790000000000006</v>
      </c>
      <c r="Y52" s="10">
        <v>77.180000000000007</v>
      </c>
      <c r="Z52" s="10">
        <v>76.099999999999994</v>
      </c>
      <c r="AA52" s="10">
        <v>76.97</v>
      </c>
      <c r="AB52" s="95">
        <v>6791000</v>
      </c>
      <c r="AC52" s="10">
        <v>76.27</v>
      </c>
      <c r="AD52" s="2">
        <f t="shared" si="0"/>
        <v>1.0800000000000125</v>
      </c>
      <c r="AE52" s="138">
        <f t="shared" si="1"/>
        <v>2.629157355067635E-3</v>
      </c>
    </row>
    <row r="53" spans="15:31" x14ac:dyDescent="0.25">
      <c r="O53" s="83">
        <v>0.98</v>
      </c>
      <c r="P53" s="83">
        <f t="shared" si="2"/>
        <v>64.47420000000001</v>
      </c>
      <c r="Q53" s="2"/>
      <c r="T53" s="93" t="s">
        <v>107</v>
      </c>
      <c r="U53" s="131">
        <v>4235409</v>
      </c>
      <c r="W53" s="133">
        <v>42710</v>
      </c>
      <c r="X53" s="10">
        <v>76.91</v>
      </c>
      <c r="Y53" s="10">
        <v>77.08</v>
      </c>
      <c r="Z53" s="10">
        <v>76.05</v>
      </c>
      <c r="AA53" s="10">
        <v>76.77</v>
      </c>
      <c r="AB53" s="95">
        <v>7704200</v>
      </c>
      <c r="AC53" s="10">
        <v>76.069999999999993</v>
      </c>
      <c r="AD53" s="2">
        <f t="shared" si="0"/>
        <v>1.0300000000000011</v>
      </c>
      <c r="AE53" s="138">
        <f t="shared" si="1"/>
        <v>-2.7530152071316705E-3</v>
      </c>
    </row>
    <row r="54" spans="15:31" x14ac:dyDescent="0.25">
      <c r="O54" s="83">
        <v>0.97</v>
      </c>
      <c r="P54" s="83">
        <f t="shared" si="2"/>
        <v>63.816300000000005</v>
      </c>
      <c r="T54" s="93" t="s">
        <v>110</v>
      </c>
      <c r="U54" s="131">
        <v>5568920</v>
      </c>
      <c r="W54" s="133">
        <v>42709</v>
      </c>
      <c r="X54" s="10">
        <v>78.010000000000005</v>
      </c>
      <c r="Y54" s="10">
        <v>78.08</v>
      </c>
      <c r="Z54" s="10">
        <v>76.8</v>
      </c>
      <c r="AA54" s="10">
        <v>76.98</v>
      </c>
      <c r="AB54" s="95">
        <v>7173300</v>
      </c>
      <c r="AC54" s="10">
        <v>76.28</v>
      </c>
      <c r="AD54" s="2">
        <f t="shared" si="0"/>
        <v>1.2800000000000011</v>
      </c>
      <c r="AE54" s="138">
        <f t="shared" si="1"/>
        <v>-1.2300919331865945E-2</v>
      </c>
    </row>
    <row r="55" spans="15:31" x14ac:dyDescent="0.25">
      <c r="O55" s="83">
        <v>0.96</v>
      </c>
      <c r="P55" s="83">
        <f t="shared" si="2"/>
        <v>63.1584</v>
      </c>
      <c r="T55" s="93" t="s">
        <v>108</v>
      </c>
      <c r="U55" s="130" t="s">
        <v>653</v>
      </c>
      <c r="W55" s="133">
        <v>42706</v>
      </c>
      <c r="X55" s="10">
        <v>77.239999999999995</v>
      </c>
      <c r="Y55" s="10">
        <v>78.400000000000006</v>
      </c>
      <c r="Z55" s="10">
        <v>76.83</v>
      </c>
      <c r="AA55" s="10">
        <v>77.94</v>
      </c>
      <c r="AB55" s="95">
        <v>7523700</v>
      </c>
      <c r="AC55" s="10">
        <v>77.23</v>
      </c>
      <c r="AD55" s="2">
        <f t="shared" si="0"/>
        <v>1.5700000000000074</v>
      </c>
      <c r="AE55" s="138">
        <f t="shared" si="1"/>
        <v>1.5562183893140791E-3</v>
      </c>
    </row>
    <row r="56" spans="15:31" x14ac:dyDescent="0.25">
      <c r="O56" s="83">
        <v>0.95</v>
      </c>
      <c r="P56" s="83">
        <f t="shared" si="2"/>
        <v>62.500500000000002</v>
      </c>
      <c r="T56" s="93" t="s">
        <v>111</v>
      </c>
      <c r="U56" s="130">
        <v>11.71</v>
      </c>
      <c r="W56" s="133">
        <v>42705</v>
      </c>
      <c r="X56" s="10">
        <v>76.86</v>
      </c>
      <c r="Y56" s="10">
        <v>78.58</v>
      </c>
      <c r="Z56" s="10">
        <v>76.59</v>
      </c>
      <c r="AA56" s="10">
        <v>77.819999999999993</v>
      </c>
      <c r="AB56" s="95">
        <v>6685300</v>
      </c>
      <c r="AC56" s="10">
        <v>77.11</v>
      </c>
      <c r="AD56" s="2">
        <f t="shared" si="0"/>
        <v>1.9899999999999949</v>
      </c>
      <c r="AE56" s="138">
        <f t="shared" si="1"/>
        <v>7.5787272964851216E-3</v>
      </c>
    </row>
    <row r="57" spans="15:31" x14ac:dyDescent="0.25">
      <c r="O57" s="83">
        <v>0.94</v>
      </c>
      <c r="P57" s="83">
        <f t="shared" si="2"/>
        <v>61.842600000000004</v>
      </c>
      <c r="T57" s="93" t="s">
        <v>112</v>
      </c>
      <c r="U57" s="130">
        <v>5.62</v>
      </c>
      <c r="W57" s="133">
        <v>42704</v>
      </c>
      <c r="X57" s="10">
        <v>77.73</v>
      </c>
      <c r="Y57" s="10">
        <v>78.040000000000006</v>
      </c>
      <c r="Z57" s="10">
        <v>77.06</v>
      </c>
      <c r="AA57" s="10">
        <v>77.239999999999995</v>
      </c>
      <c r="AB57" s="95">
        <v>5819100</v>
      </c>
      <c r="AC57" s="10">
        <v>76.53</v>
      </c>
      <c r="AD57" s="2">
        <f t="shared" si="0"/>
        <v>0.98000000000000398</v>
      </c>
      <c r="AE57" s="138">
        <f t="shared" si="1"/>
        <v>-1.4931136568412828E-2</v>
      </c>
    </row>
    <row r="58" spans="15:31" x14ac:dyDescent="0.25">
      <c r="O58" s="83">
        <v>0.93</v>
      </c>
      <c r="P58" s="83">
        <f t="shared" si="2"/>
        <v>61.184700000000007</v>
      </c>
      <c r="T58" s="93" t="s">
        <v>109</v>
      </c>
      <c r="U58" s="130" t="s">
        <v>514</v>
      </c>
      <c r="W58" s="133">
        <v>42703</v>
      </c>
      <c r="X58" s="10">
        <v>78</v>
      </c>
      <c r="Y58" s="10">
        <v>78.69</v>
      </c>
      <c r="Z58" s="10">
        <v>77.75</v>
      </c>
      <c r="AA58" s="10">
        <v>78.41</v>
      </c>
      <c r="AB58" s="95">
        <v>4694000</v>
      </c>
      <c r="AC58" s="10">
        <v>77.69</v>
      </c>
      <c r="AD58" s="2">
        <f t="shared" si="0"/>
        <v>0.93999999999999773</v>
      </c>
      <c r="AE58" s="138">
        <f t="shared" si="1"/>
        <v>8.8300220750550107E-3</v>
      </c>
    </row>
    <row r="59" spans="15:31" x14ac:dyDescent="0.25">
      <c r="O59" s="83">
        <v>0.92</v>
      </c>
      <c r="P59" s="83">
        <f t="shared" si="2"/>
        <v>60.526800000000009</v>
      </c>
      <c r="W59" s="133">
        <v>42702</v>
      </c>
      <c r="X59" s="10">
        <v>78.37</v>
      </c>
      <c r="Y59" s="10">
        <v>78.94</v>
      </c>
      <c r="Z59" s="10">
        <v>77.5</v>
      </c>
      <c r="AA59" s="10">
        <v>77.72</v>
      </c>
      <c r="AB59" s="95">
        <v>5405500</v>
      </c>
      <c r="AC59" s="10">
        <v>77.010000000000005</v>
      </c>
      <c r="AD59" s="2">
        <f t="shared" si="0"/>
        <v>1.4399999999999977</v>
      </c>
      <c r="AE59" s="138">
        <f t="shared" si="1"/>
        <v>-1.1297984336885336E-2</v>
      </c>
    </row>
    <row r="60" spans="15:31" x14ac:dyDescent="0.25">
      <c r="O60" s="83">
        <v>0.91</v>
      </c>
      <c r="P60" s="83">
        <f t="shared" si="2"/>
        <v>59.868900000000011</v>
      </c>
      <c r="W60" s="133">
        <v>42699</v>
      </c>
      <c r="X60" s="10">
        <v>78.849999999999994</v>
      </c>
      <c r="Y60" s="10">
        <v>79.33</v>
      </c>
      <c r="Z60" s="10">
        <v>78.42</v>
      </c>
      <c r="AA60" s="10">
        <v>78.61</v>
      </c>
      <c r="AB60" s="95">
        <v>2543800</v>
      </c>
      <c r="AC60" s="10">
        <v>77.89</v>
      </c>
      <c r="AD60" s="2">
        <f t="shared" si="0"/>
        <v>0.90999999999999659</v>
      </c>
      <c r="AE60" s="138">
        <f t="shared" si="1"/>
        <v>1.6718106995883275E-3</v>
      </c>
    </row>
    <row r="61" spans="15:31" x14ac:dyDescent="0.25">
      <c r="O61" s="83">
        <v>0.9</v>
      </c>
      <c r="P61" s="83">
        <f t="shared" si="2"/>
        <v>59.211000000000006</v>
      </c>
      <c r="W61" s="133">
        <v>42697</v>
      </c>
      <c r="X61" s="10">
        <v>77.930000000000007</v>
      </c>
      <c r="Y61" s="10">
        <v>78.959999999999994</v>
      </c>
      <c r="Z61" s="10">
        <v>77.58</v>
      </c>
      <c r="AA61" s="10">
        <v>78.48</v>
      </c>
      <c r="AB61" s="95">
        <v>6768400</v>
      </c>
      <c r="AC61" s="10">
        <v>77.760000000000005</v>
      </c>
      <c r="AD61" s="2">
        <f t="shared" si="0"/>
        <v>1.3799999999999955</v>
      </c>
      <c r="AE61" s="138">
        <f t="shared" si="1"/>
        <v>7.7760497667185291E-3</v>
      </c>
    </row>
    <row r="62" spans="15:31" x14ac:dyDescent="0.25">
      <c r="W62" s="133">
        <v>42696</v>
      </c>
      <c r="X62" s="10">
        <v>76.89</v>
      </c>
      <c r="Y62" s="10">
        <v>78.13</v>
      </c>
      <c r="Z62" s="10">
        <v>76.86</v>
      </c>
      <c r="AA62" s="10">
        <v>77.87</v>
      </c>
      <c r="AB62" s="95">
        <v>5853300</v>
      </c>
      <c r="AC62" s="10">
        <v>77.16</v>
      </c>
      <c r="AD62" s="2">
        <f t="shared" si="0"/>
        <v>1.269999999999996</v>
      </c>
      <c r="AE62" s="138">
        <f t="shared" si="1"/>
        <v>1.7807677087455343E-2</v>
      </c>
    </row>
    <row r="63" spans="15:31" x14ac:dyDescent="0.25">
      <c r="W63" s="133">
        <v>42695</v>
      </c>
      <c r="X63" s="10">
        <v>76.12</v>
      </c>
      <c r="Y63" s="10">
        <v>76.81</v>
      </c>
      <c r="Z63" s="10">
        <v>76</v>
      </c>
      <c r="AA63" s="10">
        <v>76.510000000000005</v>
      </c>
      <c r="AB63" s="95">
        <v>4477000</v>
      </c>
      <c r="AC63" s="10">
        <v>75.81</v>
      </c>
      <c r="AD63" s="2">
        <f t="shared" si="0"/>
        <v>0.81000000000000227</v>
      </c>
      <c r="AE63" s="138">
        <f t="shared" si="1"/>
        <v>4.2389720492781446E-3</v>
      </c>
    </row>
    <row r="64" spans="15:31" x14ac:dyDescent="0.25">
      <c r="W64" s="133">
        <v>42692</v>
      </c>
      <c r="X64" s="10">
        <v>75.900000000000006</v>
      </c>
      <c r="Y64" s="10">
        <v>76.39</v>
      </c>
      <c r="Z64" s="10">
        <v>75.69</v>
      </c>
      <c r="AA64" s="10">
        <v>76.19</v>
      </c>
      <c r="AB64" s="95">
        <v>6057500</v>
      </c>
      <c r="AC64" s="10">
        <v>75.489999999999995</v>
      </c>
      <c r="AD64" s="2">
        <f t="shared" si="0"/>
        <v>0.70000000000000284</v>
      </c>
      <c r="AE64" s="138">
        <f t="shared" si="1"/>
        <v>6.6277836691397418E-4</v>
      </c>
    </row>
    <row r="65" spans="23:31" x14ac:dyDescent="0.25">
      <c r="W65" s="133">
        <v>42691</v>
      </c>
      <c r="X65" s="10">
        <v>76.180000000000007</v>
      </c>
      <c r="Y65" s="10">
        <v>76.430000000000007</v>
      </c>
      <c r="Z65" s="10">
        <v>75.400000000000006</v>
      </c>
      <c r="AA65" s="10">
        <v>76.13</v>
      </c>
      <c r="AB65" s="95">
        <v>8065000</v>
      </c>
      <c r="AC65" s="10">
        <v>75.44</v>
      </c>
      <c r="AD65" s="2">
        <f t="shared" si="0"/>
        <v>1.0300000000000011</v>
      </c>
      <c r="AE65" s="138">
        <f t="shared" si="1"/>
        <v>1.3273161667108901E-3</v>
      </c>
    </row>
    <row r="66" spans="23:31" x14ac:dyDescent="0.25">
      <c r="W66" s="133">
        <v>42690</v>
      </c>
      <c r="X66" s="10">
        <v>77.5</v>
      </c>
      <c r="Y66" s="10">
        <v>78.3</v>
      </c>
      <c r="Z66" s="10">
        <v>75.56</v>
      </c>
      <c r="AA66" s="10">
        <v>76.03</v>
      </c>
      <c r="AB66" s="95">
        <v>22059200</v>
      </c>
      <c r="AC66" s="10">
        <v>75.34</v>
      </c>
      <c r="AD66" s="2">
        <f t="shared" si="0"/>
        <v>2.7399999999999949</v>
      </c>
      <c r="AE66" s="138">
        <f t="shared" si="1"/>
        <v>6.4274615058623974E-2</v>
      </c>
    </row>
    <row r="67" spans="23:31" x14ac:dyDescent="0.25">
      <c r="W67" s="133">
        <v>42689</v>
      </c>
      <c r="X67" s="10">
        <v>72.31</v>
      </c>
      <c r="Y67" s="10">
        <v>72.37</v>
      </c>
      <c r="Z67" s="10">
        <v>71.17</v>
      </c>
      <c r="AA67" s="10">
        <v>71.44</v>
      </c>
      <c r="AB67" s="95">
        <v>7693800</v>
      </c>
      <c r="AC67" s="10">
        <v>70.790000000000006</v>
      </c>
      <c r="AD67" s="2">
        <f>Y67-Z67</f>
        <v>1.2000000000000028</v>
      </c>
      <c r="AE67" s="138" t="e">
        <f>AC67/#REF!-1</f>
        <v>#REF!</v>
      </c>
    </row>
    <row r="68" spans="23:31" x14ac:dyDescent="0.25">
      <c r="W68" s="133">
        <v>42688</v>
      </c>
      <c r="X68" s="10">
        <v>71.069999999999993</v>
      </c>
      <c r="Y68" s="10">
        <v>72.88</v>
      </c>
      <c r="Z68" s="10">
        <v>70.849999999999994</v>
      </c>
      <c r="AA68" s="10">
        <v>72.17</v>
      </c>
      <c r="AB68" s="95">
        <v>7455400</v>
      </c>
      <c r="AC68" s="10">
        <v>71.510000000000005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42688</v>
      </c>
      <c r="X69" s="10" t="s">
        <v>399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42783</v>
      </c>
      <c r="X2" s="10">
        <v>46.77</v>
      </c>
      <c r="Y2" s="10">
        <v>47.24</v>
      </c>
      <c r="Z2" s="10">
        <v>46.53</v>
      </c>
      <c r="AA2" s="10">
        <v>46.64</v>
      </c>
      <c r="AB2" s="95">
        <v>3770800</v>
      </c>
      <c r="AC2" s="10">
        <v>46.64</v>
      </c>
      <c r="AD2" s="2">
        <f>Y2-Z2</f>
        <v>0.71000000000000085</v>
      </c>
      <c r="AE2" s="138">
        <f>AC2/AC3-1</f>
        <v>-5.1194539249147519E-3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46.64</v>
      </c>
      <c r="T3" s="1">
        <v>42312</v>
      </c>
      <c r="U3" t="s">
        <v>149</v>
      </c>
      <c r="W3" s="133">
        <v>42782</v>
      </c>
      <c r="X3" s="10">
        <v>47.32</v>
      </c>
      <c r="Y3" s="10">
        <v>47.81</v>
      </c>
      <c r="Z3" s="10">
        <v>46.84</v>
      </c>
      <c r="AA3" s="10">
        <v>46.88</v>
      </c>
      <c r="AB3" s="95">
        <v>2476300</v>
      </c>
      <c r="AC3" s="10">
        <v>46.88</v>
      </c>
      <c r="AD3" s="2">
        <f t="shared" ref="AD3:AD66" si="0">Y3-Z3</f>
        <v>0.96999999999999886</v>
      </c>
      <c r="AE3" s="138">
        <f t="shared" ref="AE3:AE66" si="1">AC3/AC4-1</f>
        <v>-8.2504759889994173E-3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46.64</v>
      </c>
      <c r="R4" s="502">
        <v>-5.1000000000000004E-3</v>
      </c>
      <c r="W4" s="133">
        <v>42781</v>
      </c>
      <c r="X4" s="10">
        <v>47.48</v>
      </c>
      <c r="Y4" s="10">
        <v>47.6</v>
      </c>
      <c r="Z4" s="10">
        <v>47.12</v>
      </c>
      <c r="AA4" s="10">
        <v>47.27</v>
      </c>
      <c r="AB4" s="95">
        <v>3189700</v>
      </c>
      <c r="AC4" s="10">
        <v>47.27</v>
      </c>
      <c r="AD4" s="2">
        <f t="shared" si="0"/>
        <v>0.48000000000000398</v>
      </c>
      <c r="AE4" s="138">
        <f t="shared" si="1"/>
        <v>-5.4702293288448889E-3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46.9</v>
      </c>
      <c r="Y5" s="10">
        <v>47.56</v>
      </c>
      <c r="Z5" s="10">
        <v>46.87</v>
      </c>
      <c r="AA5" s="10">
        <v>47.53</v>
      </c>
      <c r="AB5" s="95">
        <v>3484100</v>
      </c>
      <c r="AC5" s="10">
        <v>47.53</v>
      </c>
      <c r="AD5" s="2">
        <f t="shared" si="0"/>
        <v>0.69000000000000483</v>
      </c>
      <c r="AE5" s="138">
        <f t="shared" si="1"/>
        <v>9.9872503187419248E-3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47.2</v>
      </c>
      <c r="Y6" s="10">
        <v>47.53</v>
      </c>
      <c r="Z6" s="10">
        <v>46.56</v>
      </c>
      <c r="AA6" s="10">
        <v>47.06</v>
      </c>
      <c r="AB6" s="95">
        <v>3372400</v>
      </c>
      <c r="AC6" s="10">
        <v>47.06</v>
      </c>
      <c r="AD6" s="2">
        <f t="shared" si="0"/>
        <v>0.96999999999999886</v>
      </c>
      <c r="AE6" s="138">
        <f t="shared" si="1"/>
        <v>1.4896786550329111E-3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42776</v>
      </c>
      <c r="X7" s="10">
        <v>46.38</v>
      </c>
      <c r="Y7" s="10">
        <v>47.2</v>
      </c>
      <c r="Z7" s="10">
        <v>45.93</v>
      </c>
      <c r="AA7" s="10">
        <v>46.99</v>
      </c>
      <c r="AB7" s="95">
        <v>7835100</v>
      </c>
      <c r="AC7" s="10">
        <v>46.99</v>
      </c>
      <c r="AD7" s="2">
        <f t="shared" si="0"/>
        <v>1.2700000000000031</v>
      </c>
      <c r="AE7" s="138">
        <f t="shared" si="1"/>
        <v>1.424562918195571E-2</v>
      </c>
    </row>
    <row r="8" spans="1:41" x14ac:dyDescent="0.25">
      <c r="O8" s="11" t="s">
        <v>183</v>
      </c>
      <c r="P8" s="34"/>
      <c r="Q8" s="2">
        <f>K18+M18-F18+Q2*Q4</f>
        <v>0</v>
      </c>
      <c r="W8" s="133">
        <v>42775</v>
      </c>
      <c r="X8" s="10">
        <v>46.17</v>
      </c>
      <c r="Y8" s="10">
        <v>46.52</v>
      </c>
      <c r="Z8" s="10">
        <v>45.82</v>
      </c>
      <c r="AA8" s="10">
        <v>46.33</v>
      </c>
      <c r="AB8" s="95">
        <v>4003200</v>
      </c>
      <c r="AC8" s="10">
        <v>46.33</v>
      </c>
      <c r="AD8" s="2">
        <f t="shared" si="0"/>
        <v>0.70000000000000284</v>
      </c>
      <c r="AE8" s="138">
        <f t="shared" si="1"/>
        <v>3.4654537578513445E-3</v>
      </c>
    </row>
    <row r="9" spans="1:41" x14ac:dyDescent="0.25">
      <c r="O9" s="11" t="s">
        <v>213</v>
      </c>
      <c r="Q9" s="138">
        <f>IF(Q2=0, 0, Q8/Q6)</f>
        <v>0</v>
      </c>
      <c r="W9" s="133">
        <v>42774</v>
      </c>
      <c r="X9" s="10">
        <v>45.84</v>
      </c>
      <c r="Y9" s="10">
        <v>46.31</v>
      </c>
      <c r="Z9" s="10">
        <v>45.35</v>
      </c>
      <c r="AA9" s="10">
        <v>46.17</v>
      </c>
      <c r="AB9" s="95">
        <v>5950400</v>
      </c>
      <c r="AC9" s="10">
        <v>46.17</v>
      </c>
      <c r="AD9" s="2">
        <f t="shared" si="0"/>
        <v>0.96000000000000085</v>
      </c>
      <c r="AE9" s="138">
        <f t="shared" si="1"/>
        <v>1.427943760984185E-2</v>
      </c>
    </row>
    <row r="10" spans="1:41" x14ac:dyDescent="0.25">
      <c r="O10" s="11" t="s">
        <v>212</v>
      </c>
      <c r="P10" s="34"/>
      <c r="Q10" s="2">
        <f>M36</f>
        <v>75.019999999999982</v>
      </c>
      <c r="W10" s="133">
        <v>42773</v>
      </c>
      <c r="X10" s="10">
        <v>44.44</v>
      </c>
      <c r="Y10" s="10">
        <v>45.94</v>
      </c>
      <c r="Z10" s="10">
        <v>44.39</v>
      </c>
      <c r="AA10" s="10">
        <v>45.52</v>
      </c>
      <c r="AB10" s="95">
        <v>8666000</v>
      </c>
      <c r="AC10" s="10">
        <v>45.52</v>
      </c>
      <c r="AD10" s="2">
        <f t="shared" si="0"/>
        <v>1.5499999999999972</v>
      </c>
      <c r="AE10" s="138">
        <f t="shared" si="1"/>
        <v>2.9165724621297962E-2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1.6299999999999999E-2</v>
      </c>
      <c r="W11" s="133">
        <v>42772</v>
      </c>
      <c r="X11" s="10">
        <v>44.95</v>
      </c>
      <c r="Y11" s="10">
        <v>45.22</v>
      </c>
      <c r="Z11" s="10">
        <v>43.43</v>
      </c>
      <c r="AA11" s="10">
        <v>44.23</v>
      </c>
      <c r="AB11" s="95">
        <v>15059000</v>
      </c>
      <c r="AC11" s="10">
        <v>44.23</v>
      </c>
      <c r="AD11" s="2">
        <f t="shared" si="0"/>
        <v>1.7899999999999991</v>
      </c>
      <c r="AE11" s="138">
        <f t="shared" si="1"/>
        <v>-5.6728513542333214E-2</v>
      </c>
    </row>
    <row r="12" spans="1:41" x14ac:dyDescent="0.25">
      <c r="W12" s="133">
        <v>42769</v>
      </c>
      <c r="X12" s="10">
        <v>47.68</v>
      </c>
      <c r="Y12" s="10">
        <v>47.83</v>
      </c>
      <c r="Z12" s="10">
        <v>46.81</v>
      </c>
      <c r="AA12" s="10">
        <v>46.89</v>
      </c>
      <c r="AB12" s="95">
        <v>6901400</v>
      </c>
      <c r="AC12" s="10">
        <v>46.89</v>
      </c>
      <c r="AD12" s="2">
        <f t="shared" si="0"/>
        <v>1.019999999999996</v>
      </c>
      <c r="AE12" s="138">
        <f t="shared" si="1"/>
        <v>-1.9242836226730842E-2</v>
      </c>
    </row>
    <row r="13" spans="1:41" x14ac:dyDescent="0.25">
      <c r="W13" s="133">
        <v>42768</v>
      </c>
      <c r="X13" s="10">
        <v>47.42</v>
      </c>
      <c r="Y13" s="10">
        <v>47.97</v>
      </c>
      <c r="Z13" s="10">
        <v>47.09</v>
      </c>
      <c r="AA13" s="10">
        <v>47.81</v>
      </c>
      <c r="AB13" s="95">
        <v>4518400</v>
      </c>
      <c r="AC13" s="10">
        <v>47.81</v>
      </c>
      <c r="AD13" s="2">
        <f t="shared" si="0"/>
        <v>0.87999999999999545</v>
      </c>
      <c r="AE13" s="138">
        <f t="shared" si="1"/>
        <v>7.5869336143308264E-3</v>
      </c>
    </row>
    <row r="14" spans="1:41" x14ac:dyDescent="0.25">
      <c r="W14" s="133">
        <v>42767</v>
      </c>
      <c r="X14" s="10">
        <v>47.3</v>
      </c>
      <c r="Y14" s="10">
        <v>47.58</v>
      </c>
      <c r="Z14" s="10">
        <v>46.91</v>
      </c>
      <c r="AA14" s="10">
        <v>47.45</v>
      </c>
      <c r="AB14" s="95">
        <v>3928000</v>
      </c>
      <c r="AC14" s="10">
        <v>47.45</v>
      </c>
      <c r="AD14" s="2">
        <f t="shared" si="0"/>
        <v>0.67000000000000171</v>
      </c>
      <c r="AE14" s="138">
        <f t="shared" si="1"/>
        <v>2.5353898161843968E-3</v>
      </c>
    </row>
    <row r="15" spans="1:41" x14ac:dyDescent="0.25">
      <c r="W15" s="133">
        <v>42766</v>
      </c>
      <c r="X15" s="10">
        <v>46.02</v>
      </c>
      <c r="Y15" s="10">
        <v>47.34</v>
      </c>
      <c r="Z15" s="10">
        <v>45.95</v>
      </c>
      <c r="AA15" s="10">
        <v>47.33</v>
      </c>
      <c r="AB15" s="95">
        <v>3916000</v>
      </c>
      <c r="AC15" s="10">
        <v>47.33</v>
      </c>
      <c r="AD15" s="2">
        <f t="shared" si="0"/>
        <v>1.3900000000000006</v>
      </c>
      <c r="AE15" s="138">
        <f t="shared" si="1"/>
        <v>2.2687986171132213E-2</v>
      </c>
    </row>
    <row r="16" spans="1:41" x14ac:dyDescent="0.25">
      <c r="W16" s="133">
        <v>42765</v>
      </c>
      <c r="X16" s="10">
        <v>46.1</v>
      </c>
      <c r="Y16" s="10">
        <v>46.3</v>
      </c>
      <c r="Z16" s="10">
        <v>45.52</v>
      </c>
      <c r="AA16" s="10">
        <v>46.28</v>
      </c>
      <c r="AB16" s="95">
        <v>3925400</v>
      </c>
      <c r="AC16" s="10">
        <v>46.28</v>
      </c>
      <c r="AD16" s="2">
        <f t="shared" si="0"/>
        <v>0.77999999999999403</v>
      </c>
      <c r="AE16" s="138">
        <f t="shared" si="1"/>
        <v>3.2516800346844565E-3</v>
      </c>
    </row>
    <row r="17" spans="1:31" x14ac:dyDescent="0.25">
      <c r="W17" s="133">
        <v>42762</v>
      </c>
      <c r="X17" s="10">
        <v>46.26</v>
      </c>
      <c r="Y17" s="10">
        <v>46.33</v>
      </c>
      <c r="Z17" s="10">
        <v>45.68</v>
      </c>
      <c r="AA17" s="10">
        <v>46.13</v>
      </c>
      <c r="AB17" s="95">
        <v>4259800</v>
      </c>
      <c r="AC17" s="10">
        <v>46.13</v>
      </c>
      <c r="AD17" s="2">
        <f t="shared" si="0"/>
        <v>0.64999999999999858</v>
      </c>
      <c r="AE17" s="138">
        <f t="shared" si="1"/>
        <v>-4.746494066882434E-3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42761</v>
      </c>
      <c r="X18" s="10">
        <v>46.86</v>
      </c>
      <c r="Y18" s="10">
        <v>47</v>
      </c>
      <c r="Z18" s="10">
        <v>46.18</v>
      </c>
      <c r="AA18" s="10">
        <v>46.35</v>
      </c>
      <c r="AB18" s="95">
        <v>3665300</v>
      </c>
      <c r="AC18" s="10">
        <v>46.35</v>
      </c>
      <c r="AD18" s="2">
        <f t="shared" si="0"/>
        <v>0.82000000000000028</v>
      </c>
      <c r="AE18" s="138">
        <f t="shared" si="1"/>
        <v>-1.2148337595907943E-2</v>
      </c>
    </row>
    <row r="19" spans="1:31" x14ac:dyDescent="0.25">
      <c r="G19" s="2"/>
      <c r="W19" s="133">
        <v>42760</v>
      </c>
      <c r="X19" s="10">
        <v>47.36</v>
      </c>
      <c r="Y19" s="10">
        <v>47.54</v>
      </c>
      <c r="Z19" s="10">
        <v>46.75</v>
      </c>
      <c r="AA19" s="10">
        <v>46.92</v>
      </c>
      <c r="AB19" s="95">
        <v>5378600</v>
      </c>
      <c r="AC19" s="10">
        <v>46.92</v>
      </c>
      <c r="AD19" s="2">
        <f t="shared" si="0"/>
        <v>0.78999999999999915</v>
      </c>
      <c r="AE19" s="138">
        <f t="shared" si="1"/>
        <v>-5.510809665112304E-3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42759</v>
      </c>
      <c r="X20" s="10">
        <v>46.57</v>
      </c>
      <c r="Y20" s="10">
        <v>47.57</v>
      </c>
      <c r="Z20" s="10">
        <v>46.42</v>
      </c>
      <c r="AA20" s="10">
        <v>47.18</v>
      </c>
      <c r="AB20" s="95">
        <v>3762500</v>
      </c>
      <c r="AC20" s="10">
        <v>47.18</v>
      </c>
      <c r="AD20" s="2">
        <f t="shared" si="0"/>
        <v>1.1499999999999986</v>
      </c>
      <c r="AE20" s="138">
        <f t="shared" si="1"/>
        <v>1.6372253339077991E-2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42758</v>
      </c>
      <c r="X21" s="10">
        <v>45.91</v>
      </c>
      <c r="Y21" s="10">
        <v>46.57</v>
      </c>
      <c r="Z21" s="10">
        <v>45.75</v>
      </c>
      <c r="AA21" s="10">
        <v>46.42</v>
      </c>
      <c r="AB21" s="95">
        <v>3588600</v>
      </c>
      <c r="AC21" s="10">
        <v>46.42</v>
      </c>
      <c r="AD21" s="2">
        <f t="shared" si="0"/>
        <v>0.82000000000000028</v>
      </c>
      <c r="AE21" s="138">
        <f t="shared" si="1"/>
        <v>7.3784722222223209E-3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42755</v>
      </c>
      <c r="X22" s="10">
        <v>46.29</v>
      </c>
      <c r="Y22" s="10">
        <v>46.72</v>
      </c>
      <c r="Z22" s="10">
        <v>45.88</v>
      </c>
      <c r="AA22" s="10">
        <v>46.08</v>
      </c>
      <c r="AB22" s="95">
        <v>3226700</v>
      </c>
      <c r="AC22" s="10">
        <v>46.08</v>
      </c>
      <c r="AD22" s="2">
        <f t="shared" si="0"/>
        <v>0.83999999999999631</v>
      </c>
      <c r="AE22" s="138">
        <f t="shared" si="1"/>
        <v>2.3928649118991618E-3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42754</v>
      </c>
      <c r="X23" s="10">
        <v>47.59</v>
      </c>
      <c r="Y23" s="10">
        <v>47.65</v>
      </c>
      <c r="Z23" s="10">
        <v>45.82</v>
      </c>
      <c r="AA23" s="10">
        <v>45.97</v>
      </c>
      <c r="AB23" s="95">
        <v>4074900</v>
      </c>
      <c r="AC23" s="10">
        <v>45.97</v>
      </c>
      <c r="AD23" s="2">
        <f t="shared" si="0"/>
        <v>1.8299999999999983</v>
      </c>
      <c r="AE23" s="138">
        <f t="shared" si="1"/>
        <v>-3.3228180862250212E-2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42753</v>
      </c>
      <c r="X24" s="10">
        <v>47.71</v>
      </c>
      <c r="Y24" s="10">
        <v>47.75</v>
      </c>
      <c r="Z24" s="10">
        <v>47.05</v>
      </c>
      <c r="AA24" s="10">
        <v>47.55</v>
      </c>
      <c r="AB24" s="95">
        <v>2855100</v>
      </c>
      <c r="AC24" s="10">
        <v>47.55</v>
      </c>
      <c r="AD24" s="2">
        <f t="shared" si="0"/>
        <v>0.70000000000000284</v>
      </c>
      <c r="AE24" s="138">
        <f t="shared" si="1"/>
        <v>-3.3535946342486689E-3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42752</v>
      </c>
      <c r="X25" s="10">
        <v>46.75</v>
      </c>
      <c r="Y25" s="10">
        <v>47.72</v>
      </c>
      <c r="Z25" s="10">
        <v>46.6</v>
      </c>
      <c r="AA25" s="10">
        <v>47.71</v>
      </c>
      <c r="AB25" s="95">
        <v>3270200</v>
      </c>
      <c r="AC25" s="10">
        <v>47.71</v>
      </c>
      <c r="AD25" s="2">
        <f t="shared" si="0"/>
        <v>1.1199999999999974</v>
      </c>
      <c r="AE25" s="138">
        <f t="shared" si="1"/>
        <v>1.5106382978723465E-2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42748</v>
      </c>
      <c r="X26" s="10">
        <v>47.02</v>
      </c>
      <c r="Y26" s="10">
        <v>47.4</v>
      </c>
      <c r="Z26" s="10">
        <v>46.74</v>
      </c>
      <c r="AA26" s="10">
        <v>47</v>
      </c>
      <c r="AB26" s="95">
        <v>3649300</v>
      </c>
      <c r="AC26" s="10">
        <v>47</v>
      </c>
      <c r="AD26" s="2">
        <f t="shared" si="0"/>
        <v>0.65999999999999659</v>
      </c>
      <c r="AE26" s="138">
        <f t="shared" si="1"/>
        <v>-2.5466893039048921E-3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42747</v>
      </c>
      <c r="X27" s="10">
        <v>46.65</v>
      </c>
      <c r="Y27" s="10">
        <v>47.32</v>
      </c>
      <c r="Z27" s="10">
        <v>46.55</v>
      </c>
      <c r="AA27" s="10">
        <v>47.12</v>
      </c>
      <c r="AB27" s="95">
        <v>3148500</v>
      </c>
      <c r="AC27" s="10">
        <v>47.12</v>
      </c>
      <c r="AD27" s="2">
        <f t="shared" si="0"/>
        <v>0.77000000000000313</v>
      </c>
      <c r="AE27" s="138">
        <f t="shared" si="1"/>
        <v>5.1194539249146409E-3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42746</v>
      </c>
      <c r="X28" s="10">
        <v>46.85</v>
      </c>
      <c r="Y28" s="10">
        <v>47.02</v>
      </c>
      <c r="Z28" s="10">
        <v>46.61</v>
      </c>
      <c r="AA28" s="10">
        <v>46.88</v>
      </c>
      <c r="AB28" s="95">
        <v>4391900</v>
      </c>
      <c r="AC28" s="10">
        <v>46.88</v>
      </c>
      <c r="AD28" s="2">
        <f t="shared" si="0"/>
        <v>0.41000000000000369</v>
      </c>
      <c r="AE28" s="138">
        <f t="shared" si="1"/>
        <v>-1.9161166702149623E-3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42745</v>
      </c>
      <c r="X29" s="10">
        <v>47.09</v>
      </c>
      <c r="Y29" s="10">
        <v>47.2</v>
      </c>
      <c r="Z29" s="10">
        <v>46.73</v>
      </c>
      <c r="AA29" s="10">
        <v>46.97</v>
      </c>
      <c r="AB29" s="95">
        <v>4216400</v>
      </c>
      <c r="AC29" s="10">
        <v>46.97</v>
      </c>
      <c r="AD29" s="2">
        <f t="shared" si="0"/>
        <v>0.47000000000000597</v>
      </c>
      <c r="AE29" s="138">
        <f t="shared" si="1"/>
        <v>6.3911376224967675E-4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42744</v>
      </c>
      <c r="X30" s="10">
        <v>46.67</v>
      </c>
      <c r="Y30" s="10">
        <v>47.13</v>
      </c>
      <c r="Z30" s="10">
        <v>46.53</v>
      </c>
      <c r="AA30" s="10">
        <v>46.94</v>
      </c>
      <c r="AB30" s="95">
        <v>3543600</v>
      </c>
      <c r="AC30" s="10">
        <v>46.94</v>
      </c>
      <c r="AD30" s="2">
        <f t="shared" si="0"/>
        <v>0.60000000000000142</v>
      </c>
      <c r="AE30" s="138">
        <f t="shared" si="1"/>
        <v>1.7072129748185727E-3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185</v>
      </c>
      <c r="W31" s="133">
        <v>42741</v>
      </c>
      <c r="X31" s="10">
        <v>46.64</v>
      </c>
      <c r="Y31" s="10">
        <v>47.03</v>
      </c>
      <c r="Z31" s="10">
        <v>46.19</v>
      </c>
      <c r="AA31" s="10">
        <v>46.86</v>
      </c>
      <c r="AB31" s="95">
        <v>3605100</v>
      </c>
      <c r="AC31" s="10">
        <v>46.86</v>
      </c>
      <c r="AD31" s="2">
        <f t="shared" si="0"/>
        <v>0.84000000000000341</v>
      </c>
      <c r="AE31" s="138">
        <f t="shared" si="1"/>
        <v>3.8560411311054921E-3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42740</v>
      </c>
      <c r="X32" s="10">
        <v>46.25</v>
      </c>
      <c r="Y32" s="10">
        <v>46.76</v>
      </c>
      <c r="Z32" s="10">
        <v>46.11</v>
      </c>
      <c r="AA32" s="10">
        <v>46.68</v>
      </c>
      <c r="AB32" s="95">
        <v>3151100</v>
      </c>
      <c r="AC32" s="10">
        <v>46.68</v>
      </c>
      <c r="AD32" s="2">
        <f t="shared" si="0"/>
        <v>0.64999999999999858</v>
      </c>
      <c r="AE32" s="138">
        <f t="shared" si="1"/>
        <v>3.6551279294776418E-3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42739</v>
      </c>
      <c r="X33" s="10">
        <v>45</v>
      </c>
      <c r="Y33" s="10">
        <v>46.61</v>
      </c>
      <c r="Z33" s="10">
        <v>44.98</v>
      </c>
      <c r="AA33" s="10">
        <v>46.51</v>
      </c>
      <c r="AB33" s="95">
        <v>5465300</v>
      </c>
      <c r="AC33" s="10">
        <v>46.51</v>
      </c>
      <c r="AD33" s="2">
        <f t="shared" si="0"/>
        <v>1.6300000000000026</v>
      </c>
      <c r="AE33" s="138">
        <f t="shared" si="1"/>
        <v>3.5396260017809267E-2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42738</v>
      </c>
      <c r="X34" s="10">
        <v>45</v>
      </c>
      <c r="Y34" s="10">
        <v>45.55</v>
      </c>
      <c r="Z34" s="10">
        <v>44.75</v>
      </c>
      <c r="AA34" s="10">
        <v>44.92</v>
      </c>
      <c r="AB34" s="95">
        <v>3827600</v>
      </c>
      <c r="AC34" s="10">
        <v>44.92</v>
      </c>
      <c r="AD34" s="2">
        <f t="shared" si="0"/>
        <v>0.79999999999999716</v>
      </c>
      <c r="AE34" s="138">
        <f t="shared" si="1"/>
        <v>6.0470324748040927E-3</v>
      </c>
    </row>
    <row r="35" spans="1:31" x14ac:dyDescent="0.25">
      <c r="W35" s="133">
        <v>42734</v>
      </c>
      <c r="X35" s="10">
        <v>45.43</v>
      </c>
      <c r="Y35" s="10">
        <v>45.43</v>
      </c>
      <c r="Z35" s="10">
        <v>44.5</v>
      </c>
      <c r="AA35" s="10">
        <v>44.65</v>
      </c>
      <c r="AB35" s="95">
        <v>2047000</v>
      </c>
      <c r="AC35" s="10">
        <v>44.65</v>
      </c>
      <c r="AD35" s="2">
        <f t="shared" si="0"/>
        <v>0.92999999999999972</v>
      </c>
      <c r="AE35" s="138">
        <f t="shared" si="1"/>
        <v>-1.4348785871964642E-2</v>
      </c>
    </row>
    <row r="36" spans="1:31" x14ac:dyDescent="0.25">
      <c r="L36" t="s">
        <v>214</v>
      </c>
      <c r="M36" s="2">
        <f>M50+K50-F50</f>
        <v>75.019999999999982</v>
      </c>
      <c r="W36" s="133">
        <v>42733</v>
      </c>
      <c r="X36" s="10">
        <v>45.31</v>
      </c>
      <c r="Y36" s="10">
        <v>45.49</v>
      </c>
      <c r="Z36" s="10">
        <v>44.98</v>
      </c>
      <c r="AA36" s="10">
        <v>45.3</v>
      </c>
      <c r="AB36" s="95">
        <v>1560600</v>
      </c>
      <c r="AC36" s="10">
        <v>45.3</v>
      </c>
      <c r="AD36" s="2">
        <f t="shared" si="0"/>
        <v>0.51000000000000512</v>
      </c>
      <c r="AE36" s="138">
        <f t="shared" si="1"/>
        <v>-1.5428697377121159E-3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42732</v>
      </c>
      <c r="X37" s="10">
        <v>45.75</v>
      </c>
      <c r="Y37" s="10">
        <v>45.84</v>
      </c>
      <c r="Z37" s="10">
        <v>45.3</v>
      </c>
      <c r="AA37" s="10">
        <v>45.37</v>
      </c>
      <c r="AB37" s="95">
        <v>1588200</v>
      </c>
      <c r="AC37" s="10">
        <v>45.37</v>
      </c>
      <c r="AD37" s="2">
        <f t="shared" si="0"/>
        <v>0.54000000000000625</v>
      </c>
      <c r="AE37" s="138">
        <f t="shared" si="1"/>
        <v>-2.6379424049242095E-3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42731</v>
      </c>
      <c r="X38" s="10">
        <v>45.55</v>
      </c>
      <c r="Y38" s="10">
        <v>45.62</v>
      </c>
      <c r="Z38" s="10">
        <v>45.26</v>
      </c>
      <c r="AA38" s="10">
        <v>45.49</v>
      </c>
      <c r="AB38" s="95">
        <v>1515200</v>
      </c>
      <c r="AC38" s="10">
        <v>45.49</v>
      </c>
      <c r="AD38" s="2">
        <f t="shared" si="0"/>
        <v>0.35999999999999943</v>
      </c>
      <c r="AE38" s="138">
        <f t="shared" si="1"/>
        <v>2.2031284423882358E-3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42727</v>
      </c>
      <c r="X39" s="10">
        <v>45.56</v>
      </c>
      <c r="Y39" s="10">
        <v>45.66</v>
      </c>
      <c r="Z39" s="10">
        <v>45.2</v>
      </c>
      <c r="AA39" s="10">
        <v>45.39</v>
      </c>
      <c r="AB39" s="95">
        <v>1808700</v>
      </c>
      <c r="AC39" s="10">
        <v>45.39</v>
      </c>
      <c r="AD39" s="2">
        <f t="shared" si="0"/>
        <v>0.45999999999999375</v>
      </c>
      <c r="AE39" s="138">
        <f t="shared" si="1"/>
        <v>-3.2938076416336726E-3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42726</v>
      </c>
      <c r="X40" s="10">
        <v>46.15</v>
      </c>
      <c r="Y40" s="10">
        <v>46.36</v>
      </c>
      <c r="Z40" s="10">
        <v>45.51</v>
      </c>
      <c r="AA40" s="10">
        <v>45.54</v>
      </c>
      <c r="AB40" s="95">
        <v>2591900</v>
      </c>
      <c r="AC40" s="10">
        <v>45.54</v>
      </c>
      <c r="AD40" s="2">
        <f t="shared" si="0"/>
        <v>0.85000000000000142</v>
      </c>
      <c r="AE40" s="138">
        <f t="shared" si="1"/>
        <v>-1.3645224171540016E-2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42725</v>
      </c>
      <c r="X41" s="10">
        <v>45.89</v>
      </c>
      <c r="Y41" s="10">
        <v>46.47</v>
      </c>
      <c r="Z41" s="10">
        <v>45.81</v>
      </c>
      <c r="AA41" s="10">
        <v>46.17</v>
      </c>
      <c r="AB41" s="95">
        <v>3422100</v>
      </c>
      <c r="AC41" s="10">
        <v>46.17</v>
      </c>
      <c r="AD41" s="2">
        <f t="shared" si="0"/>
        <v>0.65999999999999659</v>
      </c>
      <c r="AE41" s="138">
        <f t="shared" si="1"/>
        <v>1.2278009208506857E-2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42724</v>
      </c>
      <c r="X42" s="10">
        <v>45.78</v>
      </c>
      <c r="Y42" s="10">
        <v>46.08</v>
      </c>
      <c r="Z42" s="10">
        <v>45.47</v>
      </c>
      <c r="AA42" s="10">
        <v>45.61</v>
      </c>
      <c r="AB42" s="95">
        <v>4513900</v>
      </c>
      <c r="AC42" s="10">
        <v>45.61</v>
      </c>
      <c r="AD42" s="2">
        <f t="shared" si="0"/>
        <v>0.60999999999999943</v>
      </c>
      <c r="AE42" s="138">
        <f t="shared" si="1"/>
        <v>-1.9693654266959015E-3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51.304000000000002</v>
      </c>
      <c r="Q43" s="34"/>
      <c r="R43" s="34"/>
      <c r="T43" s="128" t="s">
        <v>98</v>
      </c>
      <c r="U43" s="98">
        <v>46.88</v>
      </c>
      <c r="W43" s="133">
        <v>42723</v>
      </c>
      <c r="X43" s="10">
        <v>46.16</v>
      </c>
      <c r="Y43" s="10">
        <v>46.39</v>
      </c>
      <c r="Z43" s="10">
        <v>45.49</v>
      </c>
      <c r="AA43" s="10">
        <v>45.7</v>
      </c>
      <c r="AB43" s="95">
        <v>3584700</v>
      </c>
      <c r="AC43" s="10">
        <v>45.7</v>
      </c>
      <c r="AD43" s="2">
        <f t="shared" si="0"/>
        <v>0.89999999999999858</v>
      </c>
      <c r="AE43" s="138">
        <f t="shared" si="1"/>
        <v>-1.039411000433077E-2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50.837600000000002</v>
      </c>
      <c r="Q44" s="34"/>
      <c r="R44" s="34"/>
      <c r="T44" s="93" t="s">
        <v>99</v>
      </c>
      <c r="U44" s="88">
        <v>46.77</v>
      </c>
      <c r="W44" s="133">
        <v>42720</v>
      </c>
      <c r="X44" s="10">
        <v>46.68</v>
      </c>
      <c r="Y44" s="10">
        <v>46.98</v>
      </c>
      <c r="Z44" s="10">
        <v>45.94</v>
      </c>
      <c r="AA44" s="10">
        <v>46.18</v>
      </c>
      <c r="AB44" s="95">
        <v>6415200</v>
      </c>
      <c r="AC44" s="10">
        <v>46.18</v>
      </c>
      <c r="AD44" s="2">
        <f t="shared" si="0"/>
        <v>1.0399999999999991</v>
      </c>
      <c r="AE44" s="138">
        <f t="shared" si="1"/>
        <v>-1.0711225364181676E-2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50.371200000000002</v>
      </c>
      <c r="Q45" s="34"/>
      <c r="R45" s="34"/>
      <c r="T45" s="93" t="s">
        <v>100</v>
      </c>
      <c r="U45" s="88" t="s">
        <v>129</v>
      </c>
      <c r="W45" s="133">
        <v>42719</v>
      </c>
      <c r="X45" s="10">
        <v>46.54</v>
      </c>
      <c r="Y45" s="10">
        <v>46.83</v>
      </c>
      <c r="Z45" s="10">
        <v>46.02</v>
      </c>
      <c r="AA45" s="10">
        <v>46.68</v>
      </c>
      <c r="AB45" s="95">
        <v>5862000</v>
      </c>
      <c r="AC45" s="10">
        <v>46.68</v>
      </c>
      <c r="AD45" s="2">
        <f t="shared" si="0"/>
        <v>0.80999999999999517</v>
      </c>
      <c r="AE45" s="138">
        <f t="shared" si="1"/>
        <v>8.5763293310470168E-4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49.904800000000002</v>
      </c>
      <c r="Q46" s="83"/>
      <c r="R46" s="34"/>
      <c r="T46" s="93" t="s">
        <v>101</v>
      </c>
      <c r="U46" s="88" t="s">
        <v>129</v>
      </c>
      <c r="W46" s="133">
        <v>42718</v>
      </c>
      <c r="X46" s="10">
        <v>47.36</v>
      </c>
      <c r="Y46" s="10">
        <v>47.62</v>
      </c>
      <c r="Z46" s="10">
        <v>46.56</v>
      </c>
      <c r="AA46" s="10">
        <v>46.64</v>
      </c>
      <c r="AB46" s="95">
        <v>5930500</v>
      </c>
      <c r="AC46" s="10">
        <v>46.64</v>
      </c>
      <c r="AD46" s="2">
        <f t="shared" si="0"/>
        <v>1.0599999999999952</v>
      </c>
      <c r="AE46" s="138">
        <f t="shared" si="1"/>
        <v>-1.3953488372092981E-2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49.438400000000001</v>
      </c>
      <c r="Q47" s="83"/>
      <c r="R47" s="34"/>
      <c r="T47" s="93" t="s">
        <v>102</v>
      </c>
      <c r="U47" s="88">
        <v>56.56</v>
      </c>
      <c r="W47" s="133">
        <v>42717</v>
      </c>
      <c r="X47" s="10">
        <v>47.65</v>
      </c>
      <c r="Y47" s="10">
        <v>48.02</v>
      </c>
      <c r="Z47" s="10">
        <v>47.05</v>
      </c>
      <c r="AA47" s="10">
        <v>47.3</v>
      </c>
      <c r="AB47" s="95">
        <v>6162400</v>
      </c>
      <c r="AC47" s="10">
        <v>47.3</v>
      </c>
      <c r="AD47" s="2">
        <f t="shared" si="0"/>
        <v>0.97000000000000597</v>
      </c>
      <c r="AE47" s="138">
        <f t="shared" si="1"/>
        <v>1.7641996557659301E-2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48.972000000000001</v>
      </c>
      <c r="Q48" s="83"/>
      <c r="R48" s="34"/>
      <c r="T48" s="93" t="s">
        <v>103</v>
      </c>
      <c r="U48" s="88">
        <v>1.14313</v>
      </c>
      <c r="W48" s="133">
        <v>42716</v>
      </c>
      <c r="X48" s="10">
        <v>45.75</v>
      </c>
      <c r="Y48" s="10">
        <v>46.49</v>
      </c>
      <c r="Z48" s="10">
        <v>45.29</v>
      </c>
      <c r="AA48" s="10">
        <v>46.48</v>
      </c>
      <c r="AB48" s="95">
        <v>3654100</v>
      </c>
      <c r="AC48" s="10">
        <v>46.48</v>
      </c>
      <c r="AD48" s="2">
        <f t="shared" si="0"/>
        <v>1.2000000000000028</v>
      </c>
      <c r="AE48" s="138">
        <f t="shared" si="1"/>
        <v>2.0865363496595624E-2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48.505600000000001</v>
      </c>
      <c r="Q49" s="83"/>
      <c r="R49" s="34"/>
      <c r="T49" s="93" t="s">
        <v>122</v>
      </c>
      <c r="U49" s="88" t="s">
        <v>511</v>
      </c>
      <c r="W49" s="133">
        <v>42713</v>
      </c>
      <c r="X49" s="10">
        <v>45.16</v>
      </c>
      <c r="Y49" s="10">
        <v>45.83</v>
      </c>
      <c r="Z49" s="10">
        <v>45.08</v>
      </c>
      <c r="AA49" s="10">
        <v>45.53</v>
      </c>
      <c r="AB49" s="95">
        <v>5157600</v>
      </c>
      <c r="AC49" s="10">
        <v>45.53</v>
      </c>
      <c r="AD49" s="2">
        <f t="shared" si="0"/>
        <v>0.75</v>
      </c>
      <c r="AE49" s="138">
        <f t="shared" si="1"/>
        <v>7.5237884487719953E-3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48.039200000000001</v>
      </c>
      <c r="Q50" s="83"/>
      <c r="R50" s="34"/>
      <c r="T50" s="93"/>
      <c r="U50" s="88"/>
      <c r="W50" s="133">
        <v>42712</v>
      </c>
      <c r="X50" s="10">
        <v>45.62</v>
      </c>
      <c r="Y50" s="10">
        <v>45.65</v>
      </c>
      <c r="Z50" s="10">
        <v>44.71</v>
      </c>
      <c r="AA50" s="10">
        <v>45.19</v>
      </c>
      <c r="AB50" s="95">
        <v>6359800</v>
      </c>
      <c r="AC50" s="10">
        <v>45.19</v>
      </c>
      <c r="AD50" s="2">
        <f t="shared" si="0"/>
        <v>0.93999999999999773</v>
      </c>
      <c r="AE50" s="138">
        <f t="shared" si="1"/>
        <v>-1.0076670317634151E-2</v>
      </c>
    </row>
    <row r="51" spans="1:31" x14ac:dyDescent="0.25">
      <c r="G51" s="2"/>
      <c r="O51" s="83">
        <v>1.02</v>
      </c>
      <c r="P51" s="83">
        <f t="shared" si="5"/>
        <v>47.572800000000001</v>
      </c>
      <c r="Q51" s="83"/>
      <c r="R51" s="34"/>
      <c r="T51" s="93" t="s">
        <v>105</v>
      </c>
      <c r="U51" s="88" t="s">
        <v>654</v>
      </c>
      <c r="W51" s="133">
        <v>42711</v>
      </c>
      <c r="X51" s="10">
        <v>45.51</v>
      </c>
      <c r="Y51" s="10">
        <v>45.92</v>
      </c>
      <c r="Z51" s="10">
        <v>44.24</v>
      </c>
      <c r="AA51" s="10">
        <v>45.65</v>
      </c>
      <c r="AB51" s="95">
        <v>5169100</v>
      </c>
      <c r="AC51" s="10">
        <v>45.65</v>
      </c>
      <c r="AD51" s="2">
        <f t="shared" si="0"/>
        <v>1.6799999999999997</v>
      </c>
      <c r="AE51" s="138">
        <f t="shared" si="1"/>
        <v>-6.567425569177221E-4</v>
      </c>
    </row>
    <row r="52" spans="1:31" x14ac:dyDescent="0.25">
      <c r="O52" s="83">
        <v>1.01</v>
      </c>
      <c r="P52" s="83">
        <f t="shared" si="5"/>
        <v>47.106400000000001</v>
      </c>
      <c r="Q52" s="83"/>
      <c r="R52" s="34"/>
      <c r="T52" s="93" t="s">
        <v>106</v>
      </c>
      <c r="U52" s="88" t="s">
        <v>655</v>
      </c>
      <c r="W52" s="133">
        <v>42710</v>
      </c>
      <c r="X52" s="10">
        <v>45.65</v>
      </c>
      <c r="Y52" s="10">
        <v>45.96</v>
      </c>
      <c r="Z52" s="10">
        <v>45.56</v>
      </c>
      <c r="AA52" s="10">
        <v>45.68</v>
      </c>
      <c r="AB52" s="95">
        <v>2854000</v>
      </c>
      <c r="AC52" s="10">
        <v>45.68</v>
      </c>
      <c r="AD52" s="2">
        <f t="shared" si="0"/>
        <v>0.39999999999999858</v>
      </c>
      <c r="AE52" s="138">
        <f t="shared" si="1"/>
        <v>-4.3763676148800279E-4</v>
      </c>
    </row>
    <row r="53" spans="1:31" x14ac:dyDescent="0.25">
      <c r="O53" s="83">
        <v>1</v>
      </c>
      <c r="P53" s="83">
        <f t="shared" si="5"/>
        <v>46.64</v>
      </c>
      <c r="Q53" s="83"/>
      <c r="R53" s="34"/>
      <c r="T53" s="93" t="s">
        <v>107</v>
      </c>
      <c r="U53" s="90">
        <v>3771694</v>
      </c>
      <c r="W53" s="133">
        <v>42709</v>
      </c>
      <c r="X53" s="10">
        <v>45.95</v>
      </c>
      <c r="Y53" s="10">
        <v>46.15</v>
      </c>
      <c r="Z53" s="10">
        <v>45.57</v>
      </c>
      <c r="AA53" s="10">
        <v>45.7</v>
      </c>
      <c r="AB53" s="95">
        <v>3109100</v>
      </c>
      <c r="AC53" s="10">
        <v>45.7</v>
      </c>
      <c r="AD53" s="2">
        <f t="shared" si="0"/>
        <v>0.57999999999999829</v>
      </c>
      <c r="AE53" s="138">
        <f t="shared" si="1"/>
        <v>4.378283712784814E-4</v>
      </c>
    </row>
    <row r="54" spans="1:31" x14ac:dyDescent="0.25">
      <c r="O54" s="83">
        <v>0.99</v>
      </c>
      <c r="P54" s="83">
        <f t="shared" si="5"/>
        <v>46.1736</v>
      </c>
      <c r="Q54" s="83"/>
      <c r="R54" s="34"/>
      <c r="T54" s="93" t="s">
        <v>110</v>
      </c>
      <c r="U54" s="90">
        <v>4231860</v>
      </c>
      <c r="W54" s="133">
        <v>42706</v>
      </c>
      <c r="X54" s="10">
        <v>45.44</v>
      </c>
      <c r="Y54" s="10">
        <v>46.08</v>
      </c>
      <c r="Z54" s="10">
        <v>45.37</v>
      </c>
      <c r="AA54" s="10">
        <v>45.68</v>
      </c>
      <c r="AB54" s="95">
        <v>3020700</v>
      </c>
      <c r="AC54" s="10">
        <v>45.68</v>
      </c>
      <c r="AD54" s="2">
        <f t="shared" si="0"/>
        <v>0.71000000000000085</v>
      </c>
      <c r="AE54" s="138">
        <f t="shared" si="1"/>
        <v>5.2816901408450079E-3</v>
      </c>
    </row>
    <row r="55" spans="1:31" x14ac:dyDescent="0.25">
      <c r="O55" s="83">
        <v>0.98</v>
      </c>
      <c r="P55" s="83">
        <f t="shared" si="5"/>
        <v>45.7072</v>
      </c>
      <c r="Q55" s="83"/>
      <c r="T55" s="93" t="s">
        <v>108</v>
      </c>
      <c r="U55" s="88" t="s">
        <v>537</v>
      </c>
      <c r="W55" s="133">
        <v>42705</v>
      </c>
      <c r="X55" s="10">
        <v>46.87</v>
      </c>
      <c r="Y55" s="10">
        <v>46.99</v>
      </c>
      <c r="Z55" s="10">
        <v>45.26</v>
      </c>
      <c r="AA55" s="10">
        <v>45.44</v>
      </c>
      <c r="AB55" s="95">
        <v>5975700</v>
      </c>
      <c r="AC55" s="10">
        <v>45.44</v>
      </c>
      <c r="AD55" s="2">
        <f t="shared" si="0"/>
        <v>1.730000000000004</v>
      </c>
      <c r="AE55" s="138">
        <f t="shared" si="1"/>
        <v>-3.3397149542650495E-2</v>
      </c>
    </row>
    <row r="56" spans="1:31" x14ac:dyDescent="0.25">
      <c r="O56" s="83">
        <v>0.97</v>
      </c>
      <c r="P56" s="83">
        <f t="shared" si="5"/>
        <v>45.2408</v>
      </c>
      <c r="Q56" s="83"/>
      <c r="T56" s="93" t="s">
        <v>111</v>
      </c>
      <c r="U56" s="88">
        <v>37.369999999999997</v>
      </c>
      <c r="W56" s="133">
        <v>42704</v>
      </c>
      <c r="X56" s="10">
        <v>47.54</v>
      </c>
      <c r="Y56" s="10">
        <v>48.02</v>
      </c>
      <c r="Z56" s="10">
        <v>46.47</v>
      </c>
      <c r="AA56" s="10">
        <v>47.01</v>
      </c>
      <c r="AB56" s="95">
        <v>9100600</v>
      </c>
      <c r="AC56" s="10">
        <v>47.01</v>
      </c>
      <c r="AD56" s="2">
        <f t="shared" si="0"/>
        <v>1.5500000000000043</v>
      </c>
      <c r="AE56" s="138">
        <f t="shared" si="1"/>
        <v>-9.6903307352012025E-3</v>
      </c>
    </row>
    <row r="57" spans="1:31" x14ac:dyDescent="0.25">
      <c r="O57" s="83">
        <v>0.96</v>
      </c>
      <c r="P57" s="83">
        <f t="shared" si="5"/>
        <v>44.7744</v>
      </c>
      <c r="Q57" s="83"/>
      <c r="T57" s="93" t="s">
        <v>112</v>
      </c>
      <c r="U57" s="88">
        <v>1.25</v>
      </c>
      <c r="W57" s="133">
        <v>42703</v>
      </c>
      <c r="X57" s="10">
        <v>47.63</v>
      </c>
      <c r="Y57" s="10">
        <v>48.05</v>
      </c>
      <c r="Z57" s="10">
        <v>47.31</v>
      </c>
      <c r="AA57" s="10">
        <v>47.47</v>
      </c>
      <c r="AB57" s="95">
        <v>2614100</v>
      </c>
      <c r="AC57" s="10">
        <v>47.47</v>
      </c>
      <c r="AD57" s="2">
        <f t="shared" si="0"/>
        <v>0.73999999999999488</v>
      </c>
      <c r="AE57" s="138">
        <f t="shared" si="1"/>
        <v>-2.5215381382643898E-3</v>
      </c>
    </row>
    <row r="58" spans="1:31" x14ac:dyDescent="0.25">
      <c r="O58" s="83">
        <v>0.95</v>
      </c>
      <c r="P58" s="83">
        <f t="shared" si="5"/>
        <v>44.308</v>
      </c>
      <c r="Q58" s="83"/>
      <c r="T58" s="93" t="s">
        <v>109</v>
      </c>
      <c r="U58" s="88" t="s">
        <v>656</v>
      </c>
      <c r="W58" s="133">
        <v>42702</v>
      </c>
      <c r="X58" s="10">
        <v>48.08</v>
      </c>
      <c r="Y58" s="10">
        <v>48.45</v>
      </c>
      <c r="Z58" s="10">
        <v>47.54</v>
      </c>
      <c r="AA58" s="10">
        <v>47.59</v>
      </c>
      <c r="AB58" s="95">
        <v>3355200</v>
      </c>
      <c r="AC58" s="10">
        <v>47.59</v>
      </c>
      <c r="AD58" s="2">
        <f t="shared" si="0"/>
        <v>0.91000000000000369</v>
      </c>
      <c r="AE58" s="138" t="e">
        <f t="shared" si="1"/>
        <v>#DIV/0!</v>
      </c>
    </row>
    <row r="59" spans="1:31" x14ac:dyDescent="0.25">
      <c r="O59" s="83">
        <v>0.94</v>
      </c>
      <c r="P59" s="83">
        <f t="shared" si="5"/>
        <v>43.8416</v>
      </c>
      <c r="Q59" s="83"/>
      <c r="W59" s="133">
        <v>42702</v>
      </c>
      <c r="X59" s="10" t="s">
        <v>180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0.93</v>
      </c>
      <c r="P60" s="83">
        <f t="shared" si="5"/>
        <v>43.3752</v>
      </c>
      <c r="Q60" s="83"/>
      <c r="W60" s="133">
        <v>42699</v>
      </c>
      <c r="X60" s="10">
        <v>48.21</v>
      </c>
      <c r="Y60" s="10">
        <v>48.6</v>
      </c>
      <c r="Z60" s="10">
        <v>48.07</v>
      </c>
      <c r="AA60" s="10">
        <v>48.46</v>
      </c>
      <c r="AB60" s="95">
        <v>1151200</v>
      </c>
      <c r="AC60" s="10">
        <v>48.27</v>
      </c>
      <c r="AD60" s="2">
        <f t="shared" si="0"/>
        <v>0.53000000000000114</v>
      </c>
      <c r="AE60" s="138">
        <f t="shared" si="1"/>
        <v>6.0441850771155714E-3</v>
      </c>
    </row>
    <row r="61" spans="1:31" x14ac:dyDescent="0.25">
      <c r="O61" s="83">
        <v>0.92</v>
      </c>
      <c r="P61" s="83">
        <f t="shared" si="5"/>
        <v>42.908799999999999</v>
      </c>
      <c r="Q61" s="83"/>
      <c r="W61" s="133">
        <v>42697</v>
      </c>
      <c r="X61" s="10">
        <v>48.09</v>
      </c>
      <c r="Y61" s="10">
        <v>48.35</v>
      </c>
      <c r="Z61" s="10">
        <v>47.97</v>
      </c>
      <c r="AA61" s="10">
        <v>48.17</v>
      </c>
      <c r="AB61" s="95">
        <v>2619600</v>
      </c>
      <c r="AC61" s="10">
        <v>47.98</v>
      </c>
      <c r="AD61" s="2">
        <f t="shared" si="0"/>
        <v>0.38000000000000256</v>
      </c>
      <c r="AE61" s="138">
        <f t="shared" si="1"/>
        <v>1.461072844917588E-3</v>
      </c>
    </row>
    <row r="62" spans="1:31" x14ac:dyDescent="0.25">
      <c r="O62" s="83">
        <v>0.91</v>
      </c>
      <c r="P62" s="83">
        <f t="shared" si="5"/>
        <v>42.442399999999999</v>
      </c>
      <c r="Q62" s="83"/>
      <c r="W62" s="133">
        <v>42696</v>
      </c>
      <c r="X62" s="10">
        <v>47.76</v>
      </c>
      <c r="Y62" s="10">
        <v>48.4</v>
      </c>
      <c r="Z62" s="10">
        <v>47.76</v>
      </c>
      <c r="AA62" s="10">
        <v>48.1</v>
      </c>
      <c r="AB62" s="95">
        <v>3347300</v>
      </c>
      <c r="AC62" s="10">
        <v>47.91</v>
      </c>
      <c r="AD62" s="2">
        <f t="shared" si="0"/>
        <v>0.64000000000000057</v>
      </c>
      <c r="AE62" s="138">
        <f t="shared" si="1"/>
        <v>1.1186154495567591E-2</v>
      </c>
    </row>
    <row r="63" spans="1:31" x14ac:dyDescent="0.25">
      <c r="O63" s="83">
        <v>0.9</v>
      </c>
      <c r="P63" s="83">
        <f t="shared" si="5"/>
        <v>41.975999999999999</v>
      </c>
      <c r="Q63" s="83"/>
      <c r="W63" s="133">
        <v>42695</v>
      </c>
      <c r="X63" s="10">
        <v>46.88</v>
      </c>
      <c r="Y63" s="10">
        <v>47.61</v>
      </c>
      <c r="Z63" s="10">
        <v>46.84</v>
      </c>
      <c r="AA63" s="10">
        <v>47.57</v>
      </c>
      <c r="AB63" s="95">
        <v>2827900</v>
      </c>
      <c r="AC63" s="10">
        <v>47.38</v>
      </c>
      <c r="AD63" s="2">
        <f t="shared" si="0"/>
        <v>0.76999999999999602</v>
      </c>
      <c r="AE63" s="138">
        <f t="shared" si="1"/>
        <v>1.7611683848797188E-2</v>
      </c>
    </row>
    <row r="64" spans="1:31" x14ac:dyDescent="0.25">
      <c r="O64" s="34"/>
      <c r="W64" s="133">
        <v>42692</v>
      </c>
      <c r="X64" s="10">
        <v>47.56</v>
      </c>
      <c r="Y64" s="10">
        <v>47.75</v>
      </c>
      <c r="Z64" s="10">
        <v>46.51</v>
      </c>
      <c r="AA64" s="10">
        <v>46.74</v>
      </c>
      <c r="AB64" s="95">
        <v>2975300</v>
      </c>
      <c r="AC64" s="10">
        <v>46.56</v>
      </c>
      <c r="AD64" s="2">
        <f t="shared" si="0"/>
        <v>1.240000000000002</v>
      </c>
      <c r="AE64" s="138">
        <f t="shared" si="1"/>
        <v>-1.7099430018999273E-2</v>
      </c>
    </row>
    <row r="65" spans="15:31" x14ac:dyDescent="0.25">
      <c r="W65" s="133">
        <v>42691</v>
      </c>
      <c r="X65" s="10">
        <v>47.1</v>
      </c>
      <c r="Y65" s="10">
        <v>47.71</v>
      </c>
      <c r="Z65" s="10">
        <v>46.78</v>
      </c>
      <c r="AA65" s="10">
        <v>47.56</v>
      </c>
      <c r="AB65" s="95">
        <v>3926700</v>
      </c>
      <c r="AC65" s="10">
        <v>47.37</v>
      </c>
      <c r="AD65" s="2">
        <f t="shared" si="0"/>
        <v>0.92999999999999972</v>
      </c>
      <c r="AE65" s="138">
        <f t="shared" si="1"/>
        <v>1.3262032085561426E-2</v>
      </c>
    </row>
    <row r="66" spans="15:31" x14ac:dyDescent="0.25">
      <c r="W66" s="133">
        <v>42690</v>
      </c>
      <c r="X66" s="10">
        <v>46.99</v>
      </c>
      <c r="Y66" s="10">
        <v>47.21</v>
      </c>
      <c r="Z66" s="10">
        <v>46.66</v>
      </c>
      <c r="AA66" s="10">
        <v>46.93</v>
      </c>
      <c r="AB66" s="95">
        <v>3884100</v>
      </c>
      <c r="AC66" s="10">
        <v>46.75</v>
      </c>
      <c r="AD66" s="2">
        <f t="shared" si="0"/>
        <v>0.55000000000000426</v>
      </c>
      <c r="AE66" s="138">
        <f t="shared" si="1"/>
        <v>-2.5602730957968722E-3</v>
      </c>
    </row>
    <row r="67" spans="15:31" x14ac:dyDescent="0.25">
      <c r="W67" s="133">
        <v>42689</v>
      </c>
      <c r="X67" s="10">
        <v>46.72</v>
      </c>
      <c r="Y67" s="10">
        <v>47.57</v>
      </c>
      <c r="Z67" s="10">
        <v>46.57</v>
      </c>
      <c r="AA67" s="10">
        <v>47.05</v>
      </c>
      <c r="AB67" s="95">
        <v>6100700</v>
      </c>
      <c r="AC67" s="10">
        <v>46.87</v>
      </c>
      <c r="AD67" s="2">
        <f>Y67-Z67</f>
        <v>1</v>
      </c>
      <c r="AE67" s="138">
        <f>AC67/AC68-1</f>
        <v>1.1655514785236409E-2</v>
      </c>
    </row>
    <row r="68" spans="15:31" x14ac:dyDescent="0.25">
      <c r="W68" s="133">
        <v>42688</v>
      </c>
      <c r="X68" s="10">
        <v>47.6</v>
      </c>
      <c r="Y68" s="10">
        <v>47.78</v>
      </c>
      <c r="Z68" s="10">
        <v>45.95</v>
      </c>
      <c r="AA68" s="10">
        <v>46.51</v>
      </c>
      <c r="AB68" s="95">
        <v>6925700</v>
      </c>
      <c r="AC68" s="10">
        <v>46.33</v>
      </c>
      <c r="AD68" s="2">
        <f>Y68-Z68</f>
        <v>1.8299999999999983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42783</v>
      </c>
      <c r="X2" s="10">
        <v>37.950000000000003</v>
      </c>
      <c r="Y2" s="10">
        <v>38.44</v>
      </c>
      <c r="Z2" s="10">
        <v>37.81</v>
      </c>
      <c r="AA2" s="10">
        <v>38.299999999999997</v>
      </c>
      <c r="AB2" s="95">
        <v>2464400</v>
      </c>
      <c r="AC2" s="10">
        <v>38.299999999999997</v>
      </c>
      <c r="AD2" s="2">
        <f>Y2-Z2</f>
        <v>0.62999999999999545</v>
      </c>
      <c r="AE2" s="138">
        <f>AC2/AC3-1</f>
        <v>2.3554043444122819E-3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42782</v>
      </c>
      <c r="X3" s="10">
        <v>38.6</v>
      </c>
      <c r="Y3" s="10">
        <v>39.22</v>
      </c>
      <c r="Z3" s="10">
        <v>37.799999999999997</v>
      </c>
      <c r="AA3" s="10">
        <v>38.21</v>
      </c>
      <c r="AB3" s="95">
        <v>2931600</v>
      </c>
      <c r="AC3" s="10">
        <v>38.21</v>
      </c>
      <c r="AD3" s="2">
        <f t="shared" ref="AD3:AD66" si="0">Y3-Z3</f>
        <v>1.4200000000000017</v>
      </c>
      <c r="AE3" s="138">
        <f t="shared" ref="AE3:AE66" si="1">AC3/AC4-1</f>
        <v>4.2049934296979341E-3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38.299999999999997</v>
      </c>
      <c r="R4" s="502">
        <v>2.3999999999999998E-3</v>
      </c>
      <c r="W4" s="133">
        <v>42781</v>
      </c>
      <c r="X4" s="10">
        <v>37.83</v>
      </c>
      <c r="Y4" s="10">
        <v>38.32</v>
      </c>
      <c r="Z4" s="10">
        <v>37.83</v>
      </c>
      <c r="AA4" s="10">
        <v>38.049999999999997</v>
      </c>
      <c r="AB4" s="95">
        <v>2608100</v>
      </c>
      <c r="AC4" s="10">
        <v>38.049999999999997</v>
      </c>
      <c r="AD4" s="2">
        <f t="shared" si="0"/>
        <v>0.49000000000000199</v>
      </c>
      <c r="AE4" s="138">
        <f t="shared" si="1"/>
        <v>-1.312335958005395E-3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3829.9999999999995</v>
      </c>
      <c r="W5" s="133">
        <v>42780</v>
      </c>
      <c r="X5" s="10">
        <v>37.64</v>
      </c>
      <c r="Y5" s="10">
        <v>38.299999999999997</v>
      </c>
      <c r="Z5" s="10">
        <v>37.630000000000003</v>
      </c>
      <c r="AA5" s="10">
        <v>38.1</v>
      </c>
      <c r="AB5" s="95">
        <v>3072000</v>
      </c>
      <c r="AC5" s="10">
        <v>38.1</v>
      </c>
      <c r="AD5" s="2">
        <f t="shared" si="0"/>
        <v>0.6699999999999946</v>
      </c>
      <c r="AE5" s="138">
        <f t="shared" si="1"/>
        <v>1.3297872340425565E-2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42779</v>
      </c>
      <c r="X6" s="10">
        <v>38.29</v>
      </c>
      <c r="Y6" s="10">
        <v>38.450000000000003</v>
      </c>
      <c r="Z6" s="10">
        <v>37.57</v>
      </c>
      <c r="AA6" s="10">
        <v>37.6</v>
      </c>
      <c r="AB6" s="95">
        <v>3579800</v>
      </c>
      <c r="AC6" s="10">
        <v>37.6</v>
      </c>
      <c r="AD6" s="2">
        <f t="shared" si="0"/>
        <v>0.88000000000000256</v>
      </c>
      <c r="AE6" s="138">
        <f t="shared" si="1"/>
        <v>-2.0323084940072955E-2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1075.4499999999948</v>
      </c>
      <c r="R7" s="30">
        <v>42804</v>
      </c>
      <c r="W7" s="133">
        <v>42776</v>
      </c>
      <c r="X7" s="10">
        <v>38.479999999999997</v>
      </c>
      <c r="Y7" s="10">
        <v>38.909999999999997</v>
      </c>
      <c r="Z7" s="10">
        <v>37.96</v>
      </c>
      <c r="AA7" s="10">
        <v>38.380000000000003</v>
      </c>
      <c r="AB7" s="95">
        <v>3836100</v>
      </c>
      <c r="AC7" s="10">
        <v>38.380000000000003</v>
      </c>
      <c r="AD7" s="2">
        <f t="shared" si="0"/>
        <v>0.94999999999999574</v>
      </c>
      <c r="AE7" s="138">
        <f t="shared" si="1"/>
        <v>2.8743140841389625E-3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330.00999999999976</v>
      </c>
      <c r="W8" s="133">
        <v>42775</v>
      </c>
      <c r="X8" s="10">
        <v>37.869999999999997</v>
      </c>
      <c r="Y8" s="10">
        <v>38.869999999999997</v>
      </c>
      <c r="Z8" s="10">
        <v>37.869999999999997</v>
      </c>
      <c r="AA8" s="10">
        <v>38.270000000000003</v>
      </c>
      <c r="AB8" s="95">
        <v>3724200</v>
      </c>
      <c r="AC8" s="10">
        <v>38.270000000000003</v>
      </c>
      <c r="AD8" s="2">
        <f t="shared" si="0"/>
        <v>1</v>
      </c>
      <c r="AE8" s="138">
        <f t="shared" si="1"/>
        <v>1.0562450488513564E-2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9.4288840825259443E-2</v>
      </c>
      <c r="W9" s="133">
        <v>42774</v>
      </c>
      <c r="X9" s="10">
        <v>36.76</v>
      </c>
      <c r="Y9" s="10">
        <v>38.659999999999997</v>
      </c>
      <c r="Z9" s="10">
        <v>36.42</v>
      </c>
      <c r="AA9" s="10">
        <v>37.869999999999997</v>
      </c>
      <c r="AB9" s="95">
        <v>9795800</v>
      </c>
      <c r="AC9" s="10">
        <v>37.869999999999997</v>
      </c>
      <c r="AD9" s="2">
        <f t="shared" si="0"/>
        <v>2.2399999999999949</v>
      </c>
      <c r="AE9" s="138">
        <f t="shared" si="1"/>
        <v>2.8517110266159662E-2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3">
        <v>42773</v>
      </c>
      <c r="X10" s="10">
        <v>36.090000000000003</v>
      </c>
      <c r="Y10" s="10">
        <v>36.82</v>
      </c>
      <c r="Z10" s="10">
        <v>34.92</v>
      </c>
      <c r="AA10" s="10">
        <v>36.82</v>
      </c>
      <c r="AB10" s="95">
        <v>21436400</v>
      </c>
      <c r="AC10" s="10">
        <v>36.82</v>
      </c>
      <c r="AD10" s="2">
        <f t="shared" si="0"/>
        <v>1.8999999999999986</v>
      </c>
      <c r="AE10" s="138">
        <f t="shared" si="1"/>
        <v>-0.1080426356589147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41.05</v>
      </c>
      <c r="Y11" s="10">
        <v>41.36</v>
      </c>
      <c r="Z11" s="10">
        <v>40.75</v>
      </c>
      <c r="AA11" s="10">
        <v>41.28</v>
      </c>
      <c r="AB11" s="95">
        <v>2858900</v>
      </c>
      <c r="AC11" s="10">
        <v>41.28</v>
      </c>
      <c r="AD11" s="2">
        <f t="shared" si="0"/>
        <v>0.60999999999999943</v>
      </c>
      <c r="AE11" s="138">
        <f t="shared" si="1"/>
        <v>6.3383715260847406E-3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42769</v>
      </c>
      <c r="X12" s="10">
        <v>40.85</v>
      </c>
      <c r="Y12" s="10">
        <v>41.55</v>
      </c>
      <c r="Z12" s="10">
        <v>40.43</v>
      </c>
      <c r="AA12" s="10">
        <v>41.02</v>
      </c>
      <c r="AB12" s="95">
        <v>1714600</v>
      </c>
      <c r="AC12" s="10">
        <v>41.02</v>
      </c>
      <c r="AD12" s="2">
        <f t="shared" si="0"/>
        <v>1.1199999999999974</v>
      </c>
      <c r="AE12" s="138">
        <f t="shared" si="1"/>
        <v>3.1792614331132008E-3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42768</v>
      </c>
      <c r="X13" s="10">
        <v>41.12</v>
      </c>
      <c r="Y13" s="10">
        <v>41.56</v>
      </c>
      <c r="Z13" s="10">
        <v>40.880000000000003</v>
      </c>
      <c r="AA13" s="10">
        <v>40.89</v>
      </c>
      <c r="AB13" s="95">
        <v>2177400</v>
      </c>
      <c r="AC13" s="10">
        <v>40.89</v>
      </c>
      <c r="AD13" s="2">
        <f t="shared" si="0"/>
        <v>0.67999999999999972</v>
      </c>
      <c r="AE13" s="138">
        <f t="shared" si="1"/>
        <v>-1.0885341074020394E-2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42767</v>
      </c>
      <c r="X14" s="10">
        <v>42.18</v>
      </c>
      <c r="Y14" s="10">
        <v>42.32</v>
      </c>
      <c r="Z14" s="10">
        <v>41.2</v>
      </c>
      <c r="AA14" s="10">
        <v>41.34</v>
      </c>
      <c r="AB14" s="95">
        <v>2425900</v>
      </c>
      <c r="AC14" s="10">
        <v>41.34</v>
      </c>
      <c r="AD14" s="2">
        <f t="shared" si="0"/>
        <v>1.1199999999999974</v>
      </c>
      <c r="AE14" s="138">
        <f t="shared" si="1"/>
        <v>-3.4337771548703544E-2</v>
      </c>
    </row>
    <row r="15" spans="1:43" x14ac:dyDescent="0.25">
      <c r="W15" s="133">
        <v>42766</v>
      </c>
      <c r="X15" s="10">
        <v>41.55</v>
      </c>
      <c r="Y15" s="10">
        <v>42.82</v>
      </c>
      <c r="Z15" s="10">
        <v>41.21</v>
      </c>
      <c r="AA15" s="10">
        <v>42.81</v>
      </c>
      <c r="AB15" s="95">
        <v>2580300</v>
      </c>
      <c r="AC15" s="10">
        <v>42.81</v>
      </c>
      <c r="AD15" s="2">
        <f t="shared" si="0"/>
        <v>1.6099999999999994</v>
      </c>
      <c r="AE15" s="138">
        <f t="shared" si="1"/>
        <v>2.4407753050969205E-2</v>
      </c>
    </row>
    <row r="16" spans="1:43" x14ac:dyDescent="0.25">
      <c r="W16" s="133">
        <v>42765</v>
      </c>
      <c r="X16" s="10">
        <v>41.58</v>
      </c>
      <c r="Y16" s="10">
        <v>41.88</v>
      </c>
      <c r="Z16" s="10">
        <v>41.19</v>
      </c>
      <c r="AA16" s="10">
        <v>41.79</v>
      </c>
      <c r="AB16" s="95">
        <v>1240200</v>
      </c>
      <c r="AC16" s="10">
        <v>41.79</v>
      </c>
      <c r="AD16" s="2">
        <f t="shared" si="0"/>
        <v>0.69000000000000483</v>
      </c>
      <c r="AE16" s="138">
        <f t="shared" si="1"/>
        <v>6.2605345533348622E-3</v>
      </c>
    </row>
    <row r="17" spans="1:31" x14ac:dyDescent="0.25">
      <c r="B17" s="1"/>
      <c r="C17" s="4"/>
      <c r="W17" s="133">
        <v>42762</v>
      </c>
      <c r="X17" s="10">
        <v>42.12</v>
      </c>
      <c r="Y17" s="10">
        <v>42.31</v>
      </c>
      <c r="Z17" s="10">
        <v>41.4</v>
      </c>
      <c r="AA17" s="10">
        <v>41.53</v>
      </c>
      <c r="AB17" s="95">
        <v>1220500</v>
      </c>
      <c r="AC17" s="10">
        <v>41.53</v>
      </c>
      <c r="AD17" s="2">
        <f t="shared" si="0"/>
        <v>0.91000000000000369</v>
      </c>
      <c r="AE17" s="138">
        <f t="shared" si="1"/>
        <v>-1.2601046124583903E-2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42761</v>
      </c>
      <c r="X18" s="10">
        <v>42.98</v>
      </c>
      <c r="Y18" s="10">
        <v>43.07</v>
      </c>
      <c r="Z18" s="10">
        <v>41.91</v>
      </c>
      <c r="AA18" s="10">
        <v>42.06</v>
      </c>
      <c r="AB18" s="95">
        <v>1899900</v>
      </c>
      <c r="AC18" s="10">
        <v>42.06</v>
      </c>
      <c r="AD18" s="2">
        <f t="shared" si="0"/>
        <v>1.1600000000000037</v>
      </c>
      <c r="AE18" s="138">
        <f t="shared" si="1"/>
        <v>-1.7289719626168099E-2</v>
      </c>
    </row>
    <row r="19" spans="1:31" x14ac:dyDescent="0.25">
      <c r="W19" s="133">
        <v>42760</v>
      </c>
      <c r="X19" s="10">
        <v>43.68</v>
      </c>
      <c r="Y19" s="10">
        <v>43.73</v>
      </c>
      <c r="Z19" s="10">
        <v>42.77</v>
      </c>
      <c r="AA19" s="10">
        <v>42.8</v>
      </c>
      <c r="AB19" s="95">
        <v>1670400</v>
      </c>
      <c r="AC19" s="10">
        <v>42.8</v>
      </c>
      <c r="AD19" s="2">
        <f t="shared" si="0"/>
        <v>0.95999999999999375</v>
      </c>
      <c r="AE19" s="138">
        <f t="shared" si="1"/>
        <v>-1.3824884792626779E-2</v>
      </c>
    </row>
    <row r="20" spans="1:31" x14ac:dyDescent="0.25">
      <c r="W20" s="133">
        <v>42759</v>
      </c>
      <c r="X20" s="10">
        <v>42.7</v>
      </c>
      <c r="Y20" s="10">
        <v>43.43</v>
      </c>
      <c r="Z20" s="10">
        <v>42.36</v>
      </c>
      <c r="AA20" s="10">
        <v>43.4</v>
      </c>
      <c r="AB20" s="95">
        <v>2404600</v>
      </c>
      <c r="AC20" s="10">
        <v>43.4</v>
      </c>
      <c r="AD20" s="2">
        <f t="shared" si="0"/>
        <v>1.0700000000000003</v>
      </c>
      <c r="AE20" s="138">
        <f t="shared" si="1"/>
        <v>1.9736842105263053E-2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42758</v>
      </c>
      <c r="X21" s="10">
        <v>42.21</v>
      </c>
      <c r="Y21" s="10">
        <v>42.96</v>
      </c>
      <c r="Z21" s="10">
        <v>42.01</v>
      </c>
      <c r="AA21" s="10">
        <v>42.56</v>
      </c>
      <c r="AB21" s="95">
        <v>1412700</v>
      </c>
      <c r="AC21" s="10">
        <v>42.56</v>
      </c>
      <c r="AD21" s="2">
        <f t="shared" si="0"/>
        <v>0.95000000000000284</v>
      </c>
      <c r="AE21" s="138">
        <f t="shared" si="1"/>
        <v>2.3551577955722713E-3</v>
      </c>
    </row>
    <row r="22" spans="1:31" x14ac:dyDescent="0.25">
      <c r="A22" t="s">
        <v>392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42755</v>
      </c>
      <c r="X22" s="10">
        <v>42.23</v>
      </c>
      <c r="Y22" s="10">
        <v>42.61</v>
      </c>
      <c r="Z22" s="10">
        <v>41.65</v>
      </c>
      <c r="AA22" s="10">
        <v>42.46</v>
      </c>
      <c r="AB22" s="95">
        <v>2363100</v>
      </c>
      <c r="AC22" s="10">
        <v>42.46</v>
      </c>
      <c r="AD22" s="2">
        <f t="shared" si="0"/>
        <v>0.96000000000000085</v>
      </c>
      <c r="AE22" s="138">
        <f t="shared" si="1"/>
        <v>1.023078753271478E-2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42754</v>
      </c>
      <c r="X23" s="10">
        <v>43.15</v>
      </c>
      <c r="Y23" s="10">
        <v>43.47</v>
      </c>
      <c r="Z23" s="10">
        <v>42.02</v>
      </c>
      <c r="AA23" s="10">
        <v>42.03</v>
      </c>
      <c r="AB23" s="95">
        <v>1935200</v>
      </c>
      <c r="AC23" s="10">
        <v>42.03</v>
      </c>
      <c r="AD23" s="2">
        <f t="shared" si="0"/>
        <v>1.4499999999999957</v>
      </c>
      <c r="AE23" s="138">
        <f t="shared" si="1"/>
        <v>-2.7758501040943684E-2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42753</v>
      </c>
      <c r="X24" s="10">
        <v>43.85</v>
      </c>
      <c r="Y24" s="10">
        <v>43.85</v>
      </c>
      <c r="Z24" s="10">
        <v>42.31</v>
      </c>
      <c r="AA24" s="10">
        <v>43.23</v>
      </c>
      <c r="AB24" s="95">
        <v>2159000</v>
      </c>
      <c r="AC24" s="10">
        <v>43.23</v>
      </c>
      <c r="AD24" s="2">
        <f t="shared" si="0"/>
        <v>1.5399999999999991</v>
      </c>
      <c r="AE24" s="138">
        <f t="shared" si="1"/>
        <v>-7.5757575757576801E-3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42752</v>
      </c>
      <c r="X25" s="10">
        <v>42.33</v>
      </c>
      <c r="Y25" s="10">
        <v>44.25</v>
      </c>
      <c r="Z25" s="10">
        <v>42.26</v>
      </c>
      <c r="AA25" s="10">
        <v>43.56</v>
      </c>
      <c r="AB25" s="95">
        <v>2291800</v>
      </c>
      <c r="AC25" s="10">
        <v>43.56</v>
      </c>
      <c r="AD25" s="2">
        <f t="shared" si="0"/>
        <v>1.990000000000002</v>
      </c>
      <c r="AE25" s="138">
        <f t="shared" si="1"/>
        <v>2.7600849256900206E-2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42748</v>
      </c>
      <c r="X26" s="10">
        <v>42.69</v>
      </c>
      <c r="Y26" s="10">
        <v>43.18</v>
      </c>
      <c r="Z26" s="10">
        <v>42.29</v>
      </c>
      <c r="AA26" s="10">
        <v>42.39</v>
      </c>
      <c r="AB26" s="95">
        <v>1359100</v>
      </c>
      <c r="AC26" s="10">
        <v>42.39</v>
      </c>
      <c r="AD26" s="2">
        <f t="shared" si="0"/>
        <v>0.89000000000000057</v>
      </c>
      <c r="AE26" s="138">
        <f t="shared" si="1"/>
        <v>-6.096131301289498E-3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42747</v>
      </c>
      <c r="X27" s="10">
        <v>42.67</v>
      </c>
      <c r="Y27" s="10">
        <v>43.2</v>
      </c>
      <c r="Z27" s="10">
        <v>42.51</v>
      </c>
      <c r="AA27" s="10">
        <v>42.65</v>
      </c>
      <c r="AB27" s="95">
        <v>1332900</v>
      </c>
      <c r="AC27" s="10">
        <v>42.65</v>
      </c>
      <c r="AD27" s="2">
        <f t="shared" si="0"/>
        <v>0.69000000000000483</v>
      </c>
      <c r="AE27" s="138">
        <f t="shared" si="1"/>
        <v>-5.1317937951947945E-3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42746</v>
      </c>
      <c r="X28" s="10">
        <v>43.72</v>
      </c>
      <c r="Y28" s="10">
        <v>43.72</v>
      </c>
      <c r="Z28" s="10">
        <v>42.75</v>
      </c>
      <c r="AA28" s="10">
        <v>42.87</v>
      </c>
      <c r="AB28" s="95">
        <v>2081700</v>
      </c>
      <c r="AC28" s="10">
        <v>42.87</v>
      </c>
      <c r="AD28" s="2">
        <f t="shared" si="0"/>
        <v>0.96999999999999886</v>
      </c>
      <c r="AE28" s="138">
        <f t="shared" si="1"/>
        <v>-1.1756569847856224E-2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42745</v>
      </c>
      <c r="X29" s="10">
        <v>42.04</v>
      </c>
      <c r="Y29" s="10">
        <v>43.88</v>
      </c>
      <c r="Z29" s="10">
        <v>42.04</v>
      </c>
      <c r="AA29" s="10">
        <v>43.38</v>
      </c>
      <c r="AB29" s="95">
        <v>2952300</v>
      </c>
      <c r="AC29" s="10">
        <v>43.38</v>
      </c>
      <c r="AD29" s="2">
        <f t="shared" si="0"/>
        <v>1.8400000000000034</v>
      </c>
      <c r="AE29" s="138">
        <f t="shared" si="1"/>
        <v>3.1874405328258915E-2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42744</v>
      </c>
      <c r="X30" s="10">
        <v>42.44</v>
      </c>
      <c r="Y30" s="10">
        <v>42.56</v>
      </c>
      <c r="Z30" s="10">
        <v>41.85</v>
      </c>
      <c r="AA30" s="10">
        <v>42.04</v>
      </c>
      <c r="AB30" s="95">
        <v>2137700</v>
      </c>
      <c r="AC30" s="10">
        <v>42.04</v>
      </c>
      <c r="AD30" s="2">
        <f t="shared" si="0"/>
        <v>0.71000000000000085</v>
      </c>
      <c r="AE30" s="138">
        <f t="shared" si="1"/>
        <v>-1.0124793972215662E-2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42741</v>
      </c>
      <c r="X31" s="10">
        <v>42.18</v>
      </c>
      <c r="Y31" s="10">
        <v>42.76</v>
      </c>
      <c r="Z31" s="10">
        <v>42.12</v>
      </c>
      <c r="AA31" s="10">
        <v>42.47</v>
      </c>
      <c r="AB31" s="95">
        <v>2562300</v>
      </c>
      <c r="AC31" s="10">
        <v>42.47</v>
      </c>
      <c r="AD31" s="2">
        <f t="shared" si="0"/>
        <v>0.64000000000000057</v>
      </c>
      <c r="AE31" s="138">
        <f t="shared" si="1"/>
        <v>8.7885985748217266E-3</v>
      </c>
    </row>
    <row r="32" spans="1:31" x14ac:dyDescent="0.25">
      <c r="W32" s="133">
        <v>42740</v>
      </c>
      <c r="X32" s="10">
        <v>42.65</v>
      </c>
      <c r="Y32" s="10">
        <v>42.71</v>
      </c>
      <c r="Z32" s="10">
        <v>40.81</v>
      </c>
      <c r="AA32" s="10">
        <v>42.1</v>
      </c>
      <c r="AB32" s="95">
        <v>3695900</v>
      </c>
      <c r="AC32" s="10">
        <v>42.1</v>
      </c>
      <c r="AD32" s="2">
        <f t="shared" si="0"/>
        <v>1.8999999999999986</v>
      </c>
      <c r="AE32" s="138">
        <f t="shared" si="1"/>
        <v>-3.2183908045976928E-2</v>
      </c>
    </row>
    <row r="33" spans="2:31" x14ac:dyDescent="0.25">
      <c r="W33" s="133">
        <v>42739</v>
      </c>
      <c r="X33" s="10">
        <v>43.2</v>
      </c>
      <c r="Y33" s="10">
        <v>43.93</v>
      </c>
      <c r="Z33" s="10">
        <v>43.2</v>
      </c>
      <c r="AA33" s="10">
        <v>43.5</v>
      </c>
      <c r="AB33" s="95">
        <v>2141200</v>
      </c>
      <c r="AC33" s="10">
        <v>43.5</v>
      </c>
      <c r="AD33" s="2">
        <f t="shared" si="0"/>
        <v>0.72999999999999687</v>
      </c>
      <c r="AE33" s="138">
        <f t="shared" si="1"/>
        <v>9.7493036211699913E-3</v>
      </c>
    </row>
    <row r="34" spans="2:31" x14ac:dyDescent="0.25">
      <c r="W34" s="133">
        <v>42738</v>
      </c>
      <c r="X34" s="10">
        <v>42.78</v>
      </c>
      <c r="Y34" s="10">
        <v>43.45</v>
      </c>
      <c r="Z34" s="10">
        <v>42.1</v>
      </c>
      <c r="AA34" s="10">
        <v>43.08</v>
      </c>
      <c r="AB34" s="95">
        <v>1929500</v>
      </c>
      <c r="AC34" s="10">
        <v>43.08</v>
      </c>
      <c r="AD34" s="2">
        <f t="shared" si="0"/>
        <v>1.3500000000000014</v>
      </c>
      <c r="AE34" s="138">
        <f t="shared" si="1"/>
        <v>2.32666356444855E-3</v>
      </c>
    </row>
    <row r="35" spans="2:31" x14ac:dyDescent="0.25">
      <c r="G35" s="2"/>
      <c r="W35" s="133">
        <v>42734</v>
      </c>
      <c r="X35" s="10">
        <v>42.78</v>
      </c>
      <c r="Y35" s="10">
        <v>43.2</v>
      </c>
      <c r="Z35" s="10">
        <v>42.67</v>
      </c>
      <c r="AA35" s="10">
        <v>42.98</v>
      </c>
      <c r="AB35" s="95">
        <v>1454800</v>
      </c>
      <c r="AC35" s="10">
        <v>42.98</v>
      </c>
      <c r="AD35" s="2">
        <f t="shared" si="0"/>
        <v>0.53000000000000114</v>
      </c>
      <c r="AE35" s="138">
        <f t="shared" si="1"/>
        <v>3.2679738562089167E-3</v>
      </c>
    </row>
    <row r="36" spans="2:31" x14ac:dyDescent="0.25">
      <c r="W36" s="133">
        <v>42733</v>
      </c>
      <c r="X36" s="10">
        <v>43.08</v>
      </c>
      <c r="Y36" s="10">
        <v>43.38</v>
      </c>
      <c r="Z36" s="10">
        <v>42.45</v>
      </c>
      <c r="AA36" s="10">
        <v>42.84</v>
      </c>
      <c r="AB36" s="95">
        <v>1232600</v>
      </c>
      <c r="AC36" s="10">
        <v>42.84</v>
      </c>
      <c r="AD36" s="2">
        <f t="shared" si="0"/>
        <v>0.92999999999999972</v>
      </c>
      <c r="AE36" s="138">
        <f t="shared" si="1"/>
        <v>-6.9541029207231819E-3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42732</v>
      </c>
      <c r="X37" s="10">
        <v>43.06</v>
      </c>
      <c r="Y37" s="10">
        <v>43.33</v>
      </c>
      <c r="Z37" s="10">
        <v>41.95</v>
      </c>
      <c r="AA37" s="10">
        <v>43.14</v>
      </c>
      <c r="AB37" s="95">
        <v>2247500</v>
      </c>
      <c r="AC37" s="10">
        <v>43.14</v>
      </c>
      <c r="AD37" s="2">
        <f t="shared" si="0"/>
        <v>1.3799999999999955</v>
      </c>
      <c r="AE37" s="138">
        <f t="shared" si="1"/>
        <v>5.1258154706430581E-3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42731</v>
      </c>
      <c r="X38" s="10">
        <v>42.48</v>
      </c>
      <c r="Y38" s="10">
        <v>43.6</v>
      </c>
      <c r="Z38" s="10">
        <v>42.34</v>
      </c>
      <c r="AA38" s="10">
        <v>42.92</v>
      </c>
      <c r="AB38" s="95">
        <v>1204700</v>
      </c>
      <c r="AC38" s="10">
        <v>42.92</v>
      </c>
      <c r="AD38" s="2">
        <f t="shared" si="0"/>
        <v>1.259999999999998</v>
      </c>
      <c r="AE38" s="138">
        <f t="shared" si="1"/>
        <v>1.8674136321195078E-3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42727</v>
      </c>
      <c r="X39" s="10">
        <v>42.81</v>
      </c>
      <c r="Y39" s="10">
        <v>43.56</v>
      </c>
      <c r="Z39" s="10">
        <v>42.59</v>
      </c>
      <c r="AA39" s="10">
        <v>42.84</v>
      </c>
      <c r="AB39" s="95">
        <v>1407700</v>
      </c>
      <c r="AC39" s="10">
        <v>42.84</v>
      </c>
      <c r="AD39" s="2">
        <f t="shared" si="0"/>
        <v>0.96999999999999886</v>
      </c>
      <c r="AE39" s="138">
        <f t="shared" si="1"/>
        <v>2.1052631578948322E-3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42726</v>
      </c>
      <c r="X40" s="10">
        <v>44.02</v>
      </c>
      <c r="Y40" s="10">
        <v>44.25</v>
      </c>
      <c r="Z40" s="10">
        <v>42.64</v>
      </c>
      <c r="AA40" s="10">
        <v>42.75</v>
      </c>
      <c r="AB40" s="95">
        <v>3058600</v>
      </c>
      <c r="AC40" s="10">
        <v>42.75</v>
      </c>
      <c r="AD40" s="2">
        <f t="shared" si="0"/>
        <v>1.6099999999999994</v>
      </c>
      <c r="AE40" s="138">
        <f t="shared" si="1"/>
        <v>-3.3024202669079461E-2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42725</v>
      </c>
      <c r="X41" s="10">
        <v>44.37</v>
      </c>
      <c r="Y41" s="10">
        <v>44.4</v>
      </c>
      <c r="Z41" s="10">
        <v>43.55</v>
      </c>
      <c r="AA41" s="10">
        <v>44.21</v>
      </c>
      <c r="AB41" s="95">
        <v>1932200</v>
      </c>
      <c r="AC41" s="10">
        <v>44.21</v>
      </c>
      <c r="AD41" s="2">
        <f t="shared" si="0"/>
        <v>0.85000000000000142</v>
      </c>
      <c r="AE41" s="138">
        <f t="shared" si="1"/>
        <v>-1.1296882060550795E-3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42724</v>
      </c>
      <c r="X42" s="10">
        <v>44.94</v>
      </c>
      <c r="Y42" s="10">
        <v>45</v>
      </c>
      <c r="Z42" s="10">
        <v>43.87</v>
      </c>
      <c r="AA42" s="10">
        <v>44.26</v>
      </c>
      <c r="AB42" s="95">
        <v>2391300</v>
      </c>
      <c r="AC42" s="10">
        <v>44.26</v>
      </c>
      <c r="AD42" s="2">
        <f t="shared" si="0"/>
        <v>1.1300000000000026</v>
      </c>
      <c r="AE42" s="138">
        <f t="shared" si="1"/>
        <v>-1.3154960981047958E-2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42.13</v>
      </c>
      <c r="T43" s="128" t="s">
        <v>98</v>
      </c>
      <c r="U43" s="98">
        <v>38.21</v>
      </c>
      <c r="W43" s="133">
        <v>42723</v>
      </c>
      <c r="X43" s="10">
        <v>45.22</v>
      </c>
      <c r="Y43" s="10">
        <v>45.83</v>
      </c>
      <c r="Z43" s="10">
        <v>44.64</v>
      </c>
      <c r="AA43" s="10">
        <v>44.85</v>
      </c>
      <c r="AB43" s="95">
        <v>2028900</v>
      </c>
      <c r="AC43" s="10">
        <v>44.85</v>
      </c>
      <c r="AD43" s="2">
        <f t="shared" si="0"/>
        <v>1.1899999999999977</v>
      </c>
      <c r="AE43" s="138">
        <f t="shared" si="1"/>
        <v>-7.9628400796284415E-3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41.747</v>
      </c>
      <c r="T44" s="93" t="s">
        <v>99</v>
      </c>
      <c r="U44" s="88">
        <v>37.950000000000003</v>
      </c>
      <c r="W44" s="133">
        <v>42720</v>
      </c>
      <c r="X44" s="10">
        <v>46.13</v>
      </c>
      <c r="Y44" s="10">
        <v>46.43</v>
      </c>
      <c r="Z44" s="10">
        <v>45.04</v>
      </c>
      <c r="AA44" s="10">
        <v>45.21</v>
      </c>
      <c r="AB44" s="95">
        <v>3697500</v>
      </c>
      <c r="AC44" s="10">
        <v>45.21</v>
      </c>
      <c r="AD44" s="2">
        <f t="shared" si="0"/>
        <v>1.3900000000000006</v>
      </c>
      <c r="AE44" s="138">
        <f t="shared" si="1"/>
        <v>-1.7387524451206171E-2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41.363999999999997</v>
      </c>
      <c r="R45" s="34"/>
      <c r="T45" s="93" t="s">
        <v>100</v>
      </c>
      <c r="U45" s="88" t="s">
        <v>129</v>
      </c>
      <c r="W45" s="133">
        <v>42719</v>
      </c>
      <c r="X45" s="10">
        <v>47.3</v>
      </c>
      <c r="Y45" s="10">
        <v>47.36</v>
      </c>
      <c r="Z45" s="10">
        <v>45.51</v>
      </c>
      <c r="AA45" s="10">
        <v>46.01</v>
      </c>
      <c r="AB45" s="95">
        <v>2902300</v>
      </c>
      <c r="AC45" s="10">
        <v>46.01</v>
      </c>
      <c r="AD45" s="2">
        <f t="shared" si="0"/>
        <v>1.8500000000000014</v>
      </c>
      <c r="AE45" s="138">
        <f t="shared" si="1"/>
        <v>-2.7272727272727226E-2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40.981000000000002</v>
      </c>
      <c r="Q46" s="34"/>
      <c r="R46" s="34"/>
      <c r="T46" s="93" t="s">
        <v>101</v>
      </c>
      <c r="U46" s="88" t="s">
        <v>129</v>
      </c>
      <c r="W46" s="133">
        <v>42718</v>
      </c>
      <c r="X46" s="10">
        <v>47.85</v>
      </c>
      <c r="Y46" s="10">
        <v>48.95</v>
      </c>
      <c r="Z46" s="10">
        <v>47.21</v>
      </c>
      <c r="AA46" s="10">
        <v>47.3</v>
      </c>
      <c r="AB46" s="95">
        <v>1753200</v>
      </c>
      <c r="AC46" s="10">
        <v>47.3</v>
      </c>
      <c r="AD46" s="2">
        <f t="shared" si="0"/>
        <v>1.740000000000002</v>
      </c>
      <c r="AE46" s="138">
        <f t="shared" si="1"/>
        <v>-1.211361737677541E-2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40.597999999999999</v>
      </c>
      <c r="Q47" s="34"/>
      <c r="R47" s="34"/>
      <c r="T47" s="93" t="s">
        <v>102</v>
      </c>
      <c r="U47" s="88">
        <v>41.71</v>
      </c>
      <c r="W47" s="133">
        <v>42717</v>
      </c>
      <c r="X47" s="10">
        <v>47.93</v>
      </c>
      <c r="Y47" s="10">
        <v>48.44</v>
      </c>
      <c r="Z47" s="10">
        <v>47.55</v>
      </c>
      <c r="AA47" s="10">
        <v>47.88</v>
      </c>
      <c r="AB47" s="95">
        <v>1664200</v>
      </c>
      <c r="AC47" s="10">
        <v>47.88</v>
      </c>
      <c r="AD47" s="2">
        <f t="shared" si="0"/>
        <v>0.89000000000000057</v>
      </c>
      <c r="AE47" s="138">
        <f t="shared" si="1"/>
        <v>2.0889910173393922E-4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40.214999999999996</v>
      </c>
      <c r="Q48" s="34"/>
      <c r="R48" s="34"/>
      <c r="T48" s="93" t="s">
        <v>103</v>
      </c>
      <c r="U48" s="88">
        <v>-3.3806999999999997E-2</v>
      </c>
      <c r="W48" s="133">
        <v>42716</v>
      </c>
      <c r="X48" s="10">
        <v>49.17</v>
      </c>
      <c r="Y48" s="10">
        <v>49.25</v>
      </c>
      <c r="Z48" s="10">
        <v>47.49</v>
      </c>
      <c r="AA48" s="10">
        <v>47.87</v>
      </c>
      <c r="AB48" s="95">
        <v>2493500</v>
      </c>
      <c r="AC48" s="10">
        <v>47.87</v>
      </c>
      <c r="AD48" s="2">
        <f t="shared" si="0"/>
        <v>1.759999999999998</v>
      </c>
      <c r="AE48" s="138">
        <f t="shared" si="1"/>
        <v>-3.0186385737439259E-2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39.832000000000001</v>
      </c>
      <c r="Q49" s="34"/>
      <c r="R49" s="34"/>
      <c r="T49" s="93" t="s">
        <v>104</v>
      </c>
      <c r="U49" s="88" t="s">
        <v>129</v>
      </c>
      <c r="W49" s="133">
        <v>42713</v>
      </c>
      <c r="X49" s="10">
        <v>50.8</v>
      </c>
      <c r="Y49" s="10">
        <v>51.42</v>
      </c>
      <c r="Z49" s="10">
        <v>49.19</v>
      </c>
      <c r="AA49" s="10">
        <v>49.36</v>
      </c>
      <c r="AB49" s="95">
        <v>1868800</v>
      </c>
      <c r="AC49" s="10">
        <v>49.36</v>
      </c>
      <c r="AD49" s="2">
        <f t="shared" si="0"/>
        <v>2.230000000000004</v>
      </c>
      <c r="AE49" s="138">
        <f t="shared" si="1"/>
        <v>-2.4698676150958332E-2</v>
      </c>
    </row>
    <row r="50" spans="1:31" x14ac:dyDescent="0.25">
      <c r="O50" s="83">
        <v>1.03</v>
      </c>
      <c r="P50" s="83">
        <f t="shared" si="5"/>
        <v>39.448999999999998</v>
      </c>
      <c r="Q50" s="83"/>
      <c r="R50" s="34"/>
      <c r="T50" s="93"/>
      <c r="U50" s="88"/>
      <c r="W50" s="133">
        <v>42712</v>
      </c>
      <c r="X50" s="10">
        <v>49.11</v>
      </c>
      <c r="Y50" s="10">
        <v>51.06</v>
      </c>
      <c r="Z50" s="10">
        <v>48.99</v>
      </c>
      <c r="AA50" s="10">
        <v>50.61</v>
      </c>
      <c r="AB50" s="95">
        <v>3628700</v>
      </c>
      <c r="AC50" s="10">
        <v>50.61</v>
      </c>
      <c r="AD50" s="2">
        <f t="shared" si="0"/>
        <v>2.0700000000000003</v>
      </c>
      <c r="AE50" s="138">
        <f t="shared" si="1"/>
        <v>3.4757718258024983E-2</v>
      </c>
    </row>
    <row r="51" spans="1:31" x14ac:dyDescent="0.25">
      <c r="L51" t="s">
        <v>212</v>
      </c>
      <c r="M51" s="2">
        <f>M67+K67-F67</f>
        <v>745.43999999999505</v>
      </c>
      <c r="O51" s="83">
        <v>1.02</v>
      </c>
      <c r="P51" s="83">
        <f t="shared" si="5"/>
        <v>39.065999999999995</v>
      </c>
      <c r="Q51" s="83"/>
      <c r="R51" s="34"/>
      <c r="T51" s="93" t="s">
        <v>105</v>
      </c>
      <c r="U51" s="88" t="s">
        <v>657</v>
      </c>
      <c r="W51" s="133">
        <v>42711</v>
      </c>
      <c r="X51" s="10">
        <v>48.06</v>
      </c>
      <c r="Y51" s="10">
        <v>48.94</v>
      </c>
      <c r="Z51" s="10">
        <v>47.84</v>
      </c>
      <c r="AA51" s="10">
        <v>48.91</v>
      </c>
      <c r="AB51" s="95">
        <v>2036900</v>
      </c>
      <c r="AC51" s="10">
        <v>48.91</v>
      </c>
      <c r="AD51" s="2">
        <f t="shared" si="0"/>
        <v>1.0999999999999943</v>
      </c>
      <c r="AE51" s="138">
        <f t="shared" si="1"/>
        <v>1.1163944593756359E-2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38.683</v>
      </c>
      <c r="Q52" s="83"/>
      <c r="R52" s="34"/>
      <c r="T52" s="93" t="s">
        <v>106</v>
      </c>
      <c r="U52" s="88" t="s">
        <v>489</v>
      </c>
      <c r="W52" s="133">
        <v>42710</v>
      </c>
      <c r="X52" s="10">
        <v>48.3</v>
      </c>
      <c r="Y52" s="10">
        <v>48.53</v>
      </c>
      <c r="Z52" s="10">
        <v>47.91</v>
      </c>
      <c r="AA52" s="10">
        <v>48.37</v>
      </c>
      <c r="AB52" s="95">
        <v>1975800</v>
      </c>
      <c r="AC52" s="10">
        <v>48.37</v>
      </c>
      <c r="AD52" s="2">
        <f t="shared" si="0"/>
        <v>0.62000000000000455</v>
      </c>
      <c r="AE52" s="138">
        <f t="shared" si="1"/>
        <v>-2.06313183412421E-3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38.299999999999997</v>
      </c>
      <c r="Q53" s="83"/>
      <c r="R53" s="34"/>
      <c r="T53" s="93" t="s">
        <v>107</v>
      </c>
      <c r="U53" s="90">
        <v>2465465</v>
      </c>
      <c r="W53" s="133">
        <v>42709</v>
      </c>
      <c r="X53" s="10">
        <v>46.55</v>
      </c>
      <c r="Y53" s="10">
        <v>48.5</v>
      </c>
      <c r="Z53" s="10">
        <v>46.31</v>
      </c>
      <c r="AA53" s="10">
        <v>48.47</v>
      </c>
      <c r="AB53" s="95">
        <v>3010800</v>
      </c>
      <c r="AC53" s="10">
        <v>48.47</v>
      </c>
      <c r="AD53" s="2">
        <f t="shared" si="0"/>
        <v>2.1899999999999977</v>
      </c>
      <c r="AE53" s="138">
        <f t="shared" si="1"/>
        <v>4.9134199134199141E-2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37.916999999999994</v>
      </c>
      <c r="Q54" s="83"/>
      <c r="R54" s="34"/>
      <c r="T54" s="93" t="s">
        <v>110</v>
      </c>
      <c r="U54" s="90">
        <v>2730200</v>
      </c>
      <c r="W54" s="133">
        <v>42706</v>
      </c>
      <c r="X54" s="10">
        <v>46.32</v>
      </c>
      <c r="Y54" s="10">
        <v>46.53</v>
      </c>
      <c r="Z54" s="10">
        <v>46.03</v>
      </c>
      <c r="AA54" s="10">
        <v>46.2</v>
      </c>
      <c r="AB54" s="95">
        <v>1951200</v>
      </c>
      <c r="AC54" s="10">
        <v>46.2</v>
      </c>
      <c r="AD54" s="2">
        <f t="shared" si="0"/>
        <v>0.5</v>
      </c>
      <c r="AE54" s="138">
        <f t="shared" si="1"/>
        <v>-6.4892926670978568E-4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37.533999999999999</v>
      </c>
      <c r="Q55" s="83"/>
      <c r="R55" s="34"/>
      <c r="T55" s="93" t="s">
        <v>108</v>
      </c>
      <c r="U55" s="88" t="s">
        <v>658</v>
      </c>
      <c r="W55" s="133">
        <v>42705</v>
      </c>
      <c r="X55" s="10">
        <v>46.5</v>
      </c>
      <c r="Y55" s="10">
        <v>47.2</v>
      </c>
      <c r="Z55" s="10">
        <v>45.8</v>
      </c>
      <c r="AA55" s="10">
        <v>46.23</v>
      </c>
      <c r="AB55" s="95">
        <v>2461500</v>
      </c>
      <c r="AC55" s="10">
        <v>46.23</v>
      </c>
      <c r="AD55" s="2">
        <f t="shared" si="0"/>
        <v>1.4000000000000057</v>
      </c>
      <c r="AE55" s="138">
        <f t="shared" si="1"/>
        <v>-5.5926005592601413E-3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37.150999999999996</v>
      </c>
      <c r="Q56" s="83"/>
      <c r="R56" s="34"/>
      <c r="T56" s="93" t="s">
        <v>111</v>
      </c>
      <c r="U56" s="88">
        <v>8.75</v>
      </c>
      <c r="W56" s="133">
        <v>42704</v>
      </c>
      <c r="X56" s="10">
        <v>47.56</v>
      </c>
      <c r="Y56" s="10">
        <v>47.74</v>
      </c>
      <c r="Z56" s="10">
        <v>46.4</v>
      </c>
      <c r="AA56" s="10">
        <v>46.49</v>
      </c>
      <c r="AB56" s="95">
        <v>3004400</v>
      </c>
      <c r="AC56" s="10">
        <v>46.49</v>
      </c>
      <c r="AD56" s="2">
        <f t="shared" si="0"/>
        <v>1.3400000000000034</v>
      </c>
      <c r="AE56" s="138">
        <f t="shared" si="1"/>
        <v>-2.557115908614549E-2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36.767999999999994</v>
      </c>
      <c r="Q57" s="83"/>
      <c r="R57" s="34"/>
      <c r="T57" s="93" t="s">
        <v>112</v>
      </c>
      <c r="U57" s="88">
        <v>4.38</v>
      </c>
      <c r="W57" s="133">
        <v>42703</v>
      </c>
      <c r="X57" s="10">
        <v>48.29</v>
      </c>
      <c r="Y57" s="10">
        <v>48.66</v>
      </c>
      <c r="Z57" s="10">
        <v>47.67</v>
      </c>
      <c r="AA57" s="10">
        <v>47.71</v>
      </c>
      <c r="AB57" s="95">
        <v>1575500</v>
      </c>
      <c r="AC57" s="10">
        <v>47.71</v>
      </c>
      <c r="AD57" s="2">
        <f t="shared" si="0"/>
        <v>0.98999999999999488</v>
      </c>
      <c r="AE57" s="138">
        <f t="shared" si="1"/>
        <v>-6.662502602540088E-3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36.384999999999998</v>
      </c>
      <c r="Q58" s="83"/>
      <c r="R58" s="34"/>
      <c r="T58" s="93" t="s">
        <v>109</v>
      </c>
      <c r="U58" s="88" t="s">
        <v>123</v>
      </c>
      <c r="W58" s="133">
        <v>42702</v>
      </c>
      <c r="X58" s="10">
        <v>48.72</v>
      </c>
      <c r="Y58" s="10">
        <v>48.75</v>
      </c>
      <c r="Z58" s="10">
        <v>47.57</v>
      </c>
      <c r="AA58" s="10">
        <v>48.03</v>
      </c>
      <c r="AB58" s="95">
        <v>1977100</v>
      </c>
      <c r="AC58" s="10">
        <v>48.03</v>
      </c>
      <c r="AD58" s="2">
        <f t="shared" si="0"/>
        <v>1.1799999999999997</v>
      </c>
      <c r="AE58" s="138">
        <f t="shared" si="1"/>
        <v>-1.7992230627683403E-2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36.001999999999995</v>
      </c>
      <c r="Q59" s="83"/>
      <c r="W59" s="133">
        <v>42699</v>
      </c>
      <c r="X59" s="10">
        <v>48.93</v>
      </c>
      <c r="Y59" s="10">
        <v>49.94</v>
      </c>
      <c r="Z59" s="10">
        <v>48.68</v>
      </c>
      <c r="AA59" s="10">
        <v>48.91</v>
      </c>
      <c r="AB59" s="95">
        <v>1095300</v>
      </c>
      <c r="AC59" s="10">
        <v>48.91</v>
      </c>
      <c r="AD59" s="2">
        <f t="shared" si="0"/>
        <v>1.259999999999998</v>
      </c>
      <c r="AE59" s="138">
        <f t="shared" si="1"/>
        <v>6.5857172257663965E-3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35.619</v>
      </c>
      <c r="Q60" s="83"/>
      <c r="W60" s="133">
        <v>42697</v>
      </c>
      <c r="X60" s="10">
        <v>48.25</v>
      </c>
      <c r="Y60" s="10">
        <v>48.62</v>
      </c>
      <c r="Z60" s="10">
        <v>48.01</v>
      </c>
      <c r="AA60" s="10">
        <v>48.59</v>
      </c>
      <c r="AB60" s="95">
        <v>2047900</v>
      </c>
      <c r="AC60" s="10">
        <v>48.59</v>
      </c>
      <c r="AD60" s="2">
        <f t="shared" si="0"/>
        <v>0.60999999999999943</v>
      </c>
      <c r="AE60" s="138">
        <f t="shared" si="1"/>
        <v>6.6293764242801867E-3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35.235999999999997</v>
      </c>
      <c r="Q61" s="83"/>
      <c r="W61" s="133">
        <v>42696</v>
      </c>
      <c r="X61" s="10">
        <v>48.25</v>
      </c>
      <c r="Y61" s="10">
        <v>49.56</v>
      </c>
      <c r="Z61" s="10">
        <v>48</v>
      </c>
      <c r="AA61" s="10">
        <v>48.27</v>
      </c>
      <c r="AB61" s="95">
        <v>3847000</v>
      </c>
      <c r="AC61" s="10">
        <v>48.27</v>
      </c>
      <c r="AD61" s="2">
        <f t="shared" si="0"/>
        <v>1.5600000000000023</v>
      </c>
      <c r="AE61" s="138">
        <f t="shared" si="1"/>
        <v>2.7004570004154349E-3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34.853000000000002</v>
      </c>
      <c r="Q62" s="83"/>
      <c r="W62" s="133">
        <v>42695</v>
      </c>
      <c r="X62" s="10">
        <v>47.75</v>
      </c>
      <c r="Y62" s="10">
        <v>48.49</v>
      </c>
      <c r="Z62" s="10">
        <v>47.46</v>
      </c>
      <c r="AA62" s="10">
        <v>48.14</v>
      </c>
      <c r="AB62" s="95">
        <v>2355100</v>
      </c>
      <c r="AC62" s="10">
        <v>48.14</v>
      </c>
      <c r="AD62" s="2">
        <f t="shared" si="0"/>
        <v>1.0300000000000011</v>
      </c>
      <c r="AE62" s="138">
        <f t="shared" si="1"/>
        <v>1.1982341812066366E-2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34.47</v>
      </c>
      <c r="Q63" s="83"/>
      <c r="W63" s="133">
        <v>42692</v>
      </c>
      <c r="X63" s="10">
        <v>48.43</v>
      </c>
      <c r="Y63" s="10">
        <v>48.46</v>
      </c>
      <c r="Z63" s="10">
        <v>47.5</v>
      </c>
      <c r="AA63" s="10">
        <v>47.57</v>
      </c>
      <c r="AB63" s="95">
        <v>2306100</v>
      </c>
      <c r="AC63" s="10">
        <v>47.57</v>
      </c>
      <c r="AD63" s="2">
        <f t="shared" si="0"/>
        <v>0.96000000000000085</v>
      </c>
      <c r="AE63" s="138">
        <f t="shared" si="1"/>
        <v>-2.0588840848260292E-2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42691</v>
      </c>
      <c r="X64" s="10">
        <v>47.68</v>
      </c>
      <c r="Y64" s="10">
        <v>48.93</v>
      </c>
      <c r="Z64" s="10">
        <v>47.52</v>
      </c>
      <c r="AA64" s="10">
        <v>48.57</v>
      </c>
      <c r="AB64" s="95">
        <v>3418500</v>
      </c>
      <c r="AC64" s="10">
        <v>48.57</v>
      </c>
      <c r="AD64" s="2">
        <f t="shared" si="0"/>
        <v>1.4099999999999966</v>
      </c>
      <c r="AE64" s="138">
        <f t="shared" si="1"/>
        <v>2.2311092401599675E-2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42690</v>
      </c>
      <c r="X65" s="10">
        <v>46.97</v>
      </c>
      <c r="Y65" s="10">
        <v>47.85</v>
      </c>
      <c r="Z65" s="10">
        <v>46.76</v>
      </c>
      <c r="AA65" s="10">
        <v>47.51</v>
      </c>
      <c r="AB65" s="95">
        <v>2639100</v>
      </c>
      <c r="AC65" s="10">
        <v>47.51</v>
      </c>
      <c r="AD65" s="2">
        <f t="shared" si="0"/>
        <v>1.0900000000000034</v>
      </c>
      <c r="AE65" s="138">
        <f t="shared" si="1"/>
        <v>1.3006396588486124E-2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42689</v>
      </c>
      <c r="X66" s="10">
        <v>47.25</v>
      </c>
      <c r="Y66" s="10">
        <v>47.46</v>
      </c>
      <c r="Z66" s="10">
        <v>46.12</v>
      </c>
      <c r="AA66" s="10">
        <v>46.9</v>
      </c>
      <c r="AB66" s="95">
        <v>4164800</v>
      </c>
      <c r="AC66" s="10">
        <v>46.9</v>
      </c>
      <c r="AD66" s="2">
        <f t="shared" si="0"/>
        <v>1.3400000000000034</v>
      </c>
      <c r="AE66" s="138">
        <f t="shared" si="1"/>
        <v>-5.5131467345207463E-3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42688</v>
      </c>
      <c r="X67" s="10">
        <v>49.43</v>
      </c>
      <c r="Y67" s="10">
        <v>50.2</v>
      </c>
      <c r="Z67" s="10">
        <v>47.01</v>
      </c>
      <c r="AA67" s="10">
        <v>47.16</v>
      </c>
      <c r="AB67" s="95">
        <v>6778200</v>
      </c>
      <c r="AC67" s="10">
        <v>47.16</v>
      </c>
      <c r="AD67" s="2">
        <f>Y67-Z67</f>
        <v>3.1900000000000048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249" priority="3">
      <formula>F22&gt;0</formula>
    </cfRule>
    <cfRule type="expression" dxfId="248" priority="4">
      <formula>F22&lt;0</formula>
    </cfRule>
  </conditionalFormatting>
  <conditionalFormatting sqref="H22">
    <cfRule type="expression" dxfId="247" priority="1">
      <formula>H22&gt;0</formula>
    </cfRule>
    <cfRule type="expression" dxfId="24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42783</v>
      </c>
      <c r="Y2" s="9">
        <v>80.47</v>
      </c>
      <c r="Z2" s="9">
        <v>80.48</v>
      </c>
      <c r="AA2" s="9">
        <v>80.08</v>
      </c>
      <c r="AB2" s="9">
        <v>80.44</v>
      </c>
      <c r="AC2" s="104">
        <v>1920300</v>
      </c>
      <c r="AD2" s="9">
        <v>80.44</v>
      </c>
      <c r="AE2" s="2">
        <f>Z2-AA2</f>
        <v>0.40000000000000568</v>
      </c>
      <c r="AF2" s="138">
        <f>AD2/AD3-1</f>
        <v>-4.4554455445544594E-3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80.44</v>
      </c>
      <c r="T3" s="85"/>
      <c r="X3" s="110">
        <v>42782</v>
      </c>
      <c r="Y3" s="9">
        <v>80.62</v>
      </c>
      <c r="Z3" s="9">
        <v>80.819999999999993</v>
      </c>
      <c r="AA3" s="9">
        <v>80.400000000000006</v>
      </c>
      <c r="AB3" s="9">
        <v>80.8</v>
      </c>
      <c r="AC3" s="104">
        <v>1779000</v>
      </c>
      <c r="AD3" s="9">
        <v>80.8</v>
      </c>
      <c r="AE3" s="2">
        <f t="shared" ref="AE3:AE66" si="0">Z3-AA3</f>
        <v>0.41999999999998749</v>
      </c>
      <c r="AF3" s="138">
        <f t="shared" ref="AF3:AF66" si="1">AD3/AD4-1</f>
        <v>1.1151034568208651E-3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80.44</v>
      </c>
      <c r="R4" s="502">
        <v>-4.4999999999999997E-3</v>
      </c>
      <c r="X4" s="110">
        <v>42781</v>
      </c>
      <c r="Y4" s="9">
        <v>80</v>
      </c>
      <c r="Z4" s="9">
        <v>80.72</v>
      </c>
      <c r="AA4" s="9">
        <v>79.59</v>
      </c>
      <c r="AB4" s="9">
        <v>80.709999999999994</v>
      </c>
      <c r="AC4" s="104">
        <v>1811000</v>
      </c>
      <c r="AD4" s="9">
        <v>80.709999999999994</v>
      </c>
      <c r="AE4" s="2">
        <f t="shared" si="0"/>
        <v>1.1299999999999955</v>
      </c>
      <c r="AF4" s="138">
        <f t="shared" si="1"/>
        <v>1.1403508771929749E-2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42780</v>
      </c>
      <c r="Y5" s="9">
        <v>79.72</v>
      </c>
      <c r="Z5" s="9">
        <v>79.819999999999993</v>
      </c>
      <c r="AA5" s="9">
        <v>79.099999999999994</v>
      </c>
      <c r="AB5" s="9">
        <v>79.8</v>
      </c>
      <c r="AC5" s="104">
        <v>1794800</v>
      </c>
      <c r="AD5" s="9">
        <v>79.8</v>
      </c>
      <c r="AE5" s="2">
        <f t="shared" si="0"/>
        <v>0.71999999999999886</v>
      </c>
      <c r="AF5" s="138">
        <f t="shared" si="1"/>
        <v>2.3866348448686736E-3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42779</v>
      </c>
      <c r="Y6" s="9">
        <v>78.95</v>
      </c>
      <c r="Z6" s="9">
        <v>79.64</v>
      </c>
      <c r="AA6" s="9">
        <v>78.81</v>
      </c>
      <c r="AB6" s="9">
        <v>79.61</v>
      </c>
      <c r="AC6" s="104">
        <v>1427500</v>
      </c>
      <c r="AD6" s="9">
        <v>79.61</v>
      </c>
      <c r="AE6" s="2">
        <f t="shared" si="0"/>
        <v>0.82999999999999829</v>
      </c>
      <c r="AF6" s="138">
        <f t="shared" si="1"/>
        <v>9.2545638945233932E-3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42776</v>
      </c>
      <c r="Y7" s="9">
        <v>78.55</v>
      </c>
      <c r="Z7" s="9">
        <v>79.31</v>
      </c>
      <c r="AA7" s="9">
        <v>78.13</v>
      </c>
      <c r="AB7" s="9">
        <v>78.88</v>
      </c>
      <c r="AC7" s="104">
        <v>1636700</v>
      </c>
      <c r="AD7" s="9">
        <v>78.88</v>
      </c>
      <c r="AE7" s="2">
        <f t="shared" si="0"/>
        <v>1.1800000000000068</v>
      </c>
      <c r="AF7" s="138">
        <f t="shared" si="1"/>
        <v>6.7645181876196947E-3</v>
      </c>
    </row>
    <row r="8" spans="1:32" x14ac:dyDescent="0.25">
      <c r="O8" s="11" t="s">
        <v>183</v>
      </c>
      <c r="P8" s="34"/>
      <c r="Q8" s="2">
        <f>K18+M18-F18+Q2*Q4</f>
        <v>0</v>
      </c>
      <c r="R8" s="165"/>
      <c r="T8" s="85"/>
      <c r="X8" s="110">
        <v>42775</v>
      </c>
      <c r="Y8" s="9">
        <v>77.989999999999995</v>
      </c>
      <c r="Z8" s="9">
        <v>78.39</v>
      </c>
      <c r="AA8" s="9">
        <v>77.73</v>
      </c>
      <c r="AB8" s="9">
        <v>78.349999999999994</v>
      </c>
      <c r="AC8" s="104">
        <v>1910500</v>
      </c>
      <c r="AD8" s="9">
        <v>78.349999999999994</v>
      </c>
      <c r="AE8" s="2">
        <f t="shared" si="0"/>
        <v>0.65999999999999659</v>
      </c>
      <c r="AF8" s="138">
        <f t="shared" si="1"/>
        <v>4.6159764072317699E-3</v>
      </c>
    </row>
    <row r="9" spans="1:32" x14ac:dyDescent="0.25">
      <c r="O9" s="11" t="s">
        <v>213</v>
      </c>
      <c r="Q9" s="138">
        <f>IF(Q2=0, 0, Q8/Q6)</f>
        <v>0</v>
      </c>
      <c r="X9" s="110">
        <v>42774</v>
      </c>
      <c r="Y9" s="9">
        <v>78.099999999999994</v>
      </c>
      <c r="Z9" s="9">
        <v>78.19</v>
      </c>
      <c r="AA9" s="9">
        <v>77.8</v>
      </c>
      <c r="AB9" s="9">
        <v>77.989999999999995</v>
      </c>
      <c r="AC9" s="104">
        <v>1496600</v>
      </c>
      <c r="AD9" s="9">
        <v>77.989999999999995</v>
      </c>
      <c r="AE9" s="2">
        <f t="shared" si="0"/>
        <v>0.39000000000000057</v>
      </c>
      <c r="AF9" s="138">
        <f t="shared" si="1"/>
        <v>-1.6641065028163426E-3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1"/>
      <c r="U10" s="68"/>
      <c r="X10" s="110">
        <v>42773</v>
      </c>
      <c r="Y10" s="9">
        <v>78.5</v>
      </c>
      <c r="Z10" s="9">
        <v>78.680000000000007</v>
      </c>
      <c r="AA10" s="9">
        <v>78.069999999999993</v>
      </c>
      <c r="AB10" s="9">
        <v>78.12</v>
      </c>
      <c r="AC10" s="104">
        <v>1762400</v>
      </c>
      <c r="AD10" s="9">
        <v>78.12</v>
      </c>
      <c r="AE10" s="2">
        <f t="shared" si="0"/>
        <v>0.61000000000001364</v>
      </c>
      <c r="AF10" s="138">
        <f t="shared" si="1"/>
        <v>5.1229508196737328E-4</v>
      </c>
    </row>
    <row r="11" spans="1:32" x14ac:dyDescent="0.25">
      <c r="O11" s="11" t="s">
        <v>178</v>
      </c>
      <c r="P11" s="34"/>
      <c r="Q11" s="138">
        <f>VALUE(TRIM(CLEAN(MID(U55, FIND("(", U55)+1, 5))))</f>
        <v>1.6899999999999998E-2</v>
      </c>
      <c r="T11" s="121"/>
      <c r="U11" s="68"/>
      <c r="X11" s="110">
        <v>42772</v>
      </c>
      <c r="Y11" s="9">
        <v>77.430000000000007</v>
      </c>
      <c r="Z11" s="9">
        <v>78.22</v>
      </c>
      <c r="AA11" s="9">
        <v>76.97</v>
      </c>
      <c r="AB11" s="9">
        <v>78.08</v>
      </c>
      <c r="AC11" s="104">
        <v>2336300</v>
      </c>
      <c r="AD11" s="9">
        <v>78.08</v>
      </c>
      <c r="AE11" s="2">
        <f t="shared" si="0"/>
        <v>1.25</v>
      </c>
      <c r="AF11" s="138">
        <f t="shared" si="1"/>
        <v>7.7439339184304234E-3</v>
      </c>
    </row>
    <row r="12" spans="1:32" x14ac:dyDescent="0.25">
      <c r="X12" s="110">
        <v>42769</v>
      </c>
      <c r="Y12" s="9">
        <v>77.92</v>
      </c>
      <c r="Z12" s="9">
        <v>78</v>
      </c>
      <c r="AA12" s="9">
        <v>77.290000000000006</v>
      </c>
      <c r="AB12" s="9">
        <v>77.48</v>
      </c>
      <c r="AC12" s="104">
        <v>2109700</v>
      </c>
      <c r="AD12" s="9">
        <v>77.48</v>
      </c>
      <c r="AE12" s="2">
        <f t="shared" si="0"/>
        <v>0.70999999999999375</v>
      </c>
      <c r="AF12" s="138">
        <f t="shared" si="1"/>
        <v>1.0335917312660481E-3</v>
      </c>
    </row>
    <row r="13" spans="1:32" x14ac:dyDescent="0.25">
      <c r="Q13" s="2"/>
      <c r="X13" s="110">
        <v>42768</v>
      </c>
      <c r="Y13" s="9">
        <v>76.739999999999995</v>
      </c>
      <c r="Z13" s="9">
        <v>78.12</v>
      </c>
      <c r="AA13" s="9">
        <v>76.38</v>
      </c>
      <c r="AB13" s="9">
        <v>77.400000000000006</v>
      </c>
      <c r="AC13" s="104">
        <v>3879900</v>
      </c>
      <c r="AD13" s="9">
        <v>77.400000000000006</v>
      </c>
      <c r="AE13" s="2">
        <f t="shared" si="0"/>
        <v>1.7400000000000091</v>
      </c>
      <c r="AF13" s="138">
        <f t="shared" si="1"/>
        <v>2.8708133971292016E-2</v>
      </c>
    </row>
    <row r="14" spans="1:32" x14ac:dyDescent="0.25">
      <c r="X14" s="110">
        <v>42767</v>
      </c>
      <c r="Y14" s="9">
        <v>75.569999999999993</v>
      </c>
      <c r="Z14" s="9">
        <v>75.97</v>
      </c>
      <c r="AA14" s="9">
        <v>75</v>
      </c>
      <c r="AB14" s="9">
        <v>75.239999999999995</v>
      </c>
      <c r="AC14" s="104">
        <v>2389100</v>
      </c>
      <c r="AD14" s="9">
        <v>75.239999999999995</v>
      </c>
      <c r="AE14" s="2">
        <f t="shared" si="0"/>
        <v>0.96999999999999886</v>
      </c>
      <c r="AF14" s="138">
        <f t="shared" si="1"/>
        <v>3.9888312724367658E-4</v>
      </c>
    </row>
    <row r="15" spans="1:32" x14ac:dyDescent="0.25">
      <c r="X15" s="110">
        <v>42766</v>
      </c>
      <c r="Y15" s="9">
        <v>75.27</v>
      </c>
      <c r="Z15" s="9">
        <v>75.58</v>
      </c>
      <c r="AA15" s="9">
        <v>74.739999999999995</v>
      </c>
      <c r="AB15" s="9">
        <v>75.209999999999994</v>
      </c>
      <c r="AC15" s="104">
        <v>2026500</v>
      </c>
      <c r="AD15" s="9">
        <v>75.209999999999994</v>
      </c>
      <c r="AE15" s="2">
        <f t="shared" si="0"/>
        <v>0.84000000000000341</v>
      </c>
      <c r="AF15" s="138">
        <f t="shared" si="1"/>
        <v>-5.2903055151435341E-3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42765</v>
      </c>
      <c r="Y16" s="9">
        <v>75.489999999999995</v>
      </c>
      <c r="Z16" s="9">
        <v>75.67</v>
      </c>
      <c r="AA16" s="9">
        <v>75.13</v>
      </c>
      <c r="AB16" s="9">
        <v>75.61</v>
      </c>
      <c r="AC16" s="104">
        <v>1741200</v>
      </c>
      <c r="AD16" s="9">
        <v>75.61</v>
      </c>
      <c r="AE16" s="2">
        <f t="shared" si="0"/>
        <v>0.54000000000000625</v>
      </c>
      <c r="AF16" s="138">
        <f t="shared" si="1"/>
        <v>2.6458526260086934E-4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42762</v>
      </c>
      <c r="Y17" s="9">
        <v>75.290000000000006</v>
      </c>
      <c r="Z17" s="9">
        <v>75.81</v>
      </c>
      <c r="AA17" s="9">
        <v>75.22</v>
      </c>
      <c r="AB17" s="9">
        <v>75.59</v>
      </c>
      <c r="AC17" s="104">
        <v>1275500</v>
      </c>
      <c r="AD17" s="9">
        <v>75.59</v>
      </c>
      <c r="AE17" s="2">
        <f t="shared" si="0"/>
        <v>0.59000000000000341</v>
      </c>
      <c r="AF17" s="138">
        <f t="shared" si="1"/>
        <v>-2.9019918216593998E-3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42761</v>
      </c>
      <c r="Y18" s="9">
        <v>75.42</v>
      </c>
      <c r="Z18" s="9">
        <v>75.849999999999994</v>
      </c>
      <c r="AA18" s="9">
        <v>75.209999999999994</v>
      </c>
      <c r="AB18" s="9">
        <v>75.81</v>
      </c>
      <c r="AC18" s="104">
        <v>1574900</v>
      </c>
      <c r="AD18" s="9">
        <v>75.81</v>
      </c>
      <c r="AE18" s="2">
        <f t="shared" si="0"/>
        <v>0.64000000000000057</v>
      </c>
      <c r="AF18" s="138">
        <f t="shared" si="1"/>
        <v>5.5710306406684396E-3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42760</v>
      </c>
      <c r="Y19" s="9">
        <v>74.77</v>
      </c>
      <c r="Z19" s="9">
        <v>75.53</v>
      </c>
      <c r="AA19" s="9">
        <v>74.739999999999995</v>
      </c>
      <c r="AB19" s="9">
        <v>75.39</v>
      </c>
      <c r="AC19" s="104">
        <v>1769100</v>
      </c>
      <c r="AD19" s="9">
        <v>75.39</v>
      </c>
      <c r="AE19" s="2">
        <f t="shared" si="0"/>
        <v>0.79000000000000625</v>
      </c>
      <c r="AF19" s="138">
        <f t="shared" si="1"/>
        <v>1.2353968040821783E-2</v>
      </c>
    </row>
    <row r="20" spans="1:32" x14ac:dyDescent="0.25">
      <c r="X20" s="110">
        <v>42759</v>
      </c>
      <c r="Y20" s="9">
        <v>74.239999999999995</v>
      </c>
      <c r="Z20" s="9">
        <v>74.66</v>
      </c>
      <c r="AA20" s="9">
        <v>73.97</v>
      </c>
      <c r="AB20" s="9">
        <v>74.47</v>
      </c>
      <c r="AC20" s="104">
        <v>1070300</v>
      </c>
      <c r="AD20" s="9">
        <v>74.47</v>
      </c>
      <c r="AE20" s="2">
        <f t="shared" si="0"/>
        <v>0.68999999999999773</v>
      </c>
      <c r="AF20" s="138">
        <f t="shared" si="1"/>
        <v>4.3155765340525676E-3</v>
      </c>
    </row>
    <row r="21" spans="1:32" x14ac:dyDescent="0.25">
      <c r="X21" s="110">
        <v>42758</v>
      </c>
      <c r="Y21" s="9">
        <v>74.59</v>
      </c>
      <c r="Z21" s="9">
        <v>74.650000000000006</v>
      </c>
      <c r="AA21" s="9">
        <v>73.959999999999994</v>
      </c>
      <c r="AB21" s="9">
        <v>74.150000000000006</v>
      </c>
      <c r="AC21" s="104">
        <v>1222400</v>
      </c>
      <c r="AD21" s="9">
        <v>74.150000000000006</v>
      </c>
      <c r="AE21" s="2">
        <f t="shared" si="0"/>
        <v>0.69000000000001194</v>
      </c>
      <c r="AF21" s="138">
        <f t="shared" si="1"/>
        <v>-5.2320901529380182E-3</v>
      </c>
    </row>
    <row r="22" spans="1:32" x14ac:dyDescent="0.25">
      <c r="X22" s="110">
        <v>42755</v>
      </c>
      <c r="Y22" s="9">
        <v>74.37</v>
      </c>
      <c r="Z22" s="9">
        <v>74.959999999999994</v>
      </c>
      <c r="AA22" s="9">
        <v>74.37</v>
      </c>
      <c r="AB22" s="9">
        <v>74.540000000000006</v>
      </c>
      <c r="AC22" s="104">
        <v>1500700</v>
      </c>
      <c r="AD22" s="9">
        <v>74.540000000000006</v>
      </c>
      <c r="AE22" s="2">
        <f t="shared" si="0"/>
        <v>0.5899999999999892</v>
      </c>
      <c r="AF22" s="138">
        <f t="shared" si="1"/>
        <v>4.3115063325249725E-3</v>
      </c>
    </row>
    <row r="23" spans="1:32" x14ac:dyDescent="0.25">
      <c r="X23" s="110">
        <v>42754</v>
      </c>
      <c r="Y23" s="9">
        <v>74.66</v>
      </c>
      <c r="Z23" s="9">
        <v>74.78</v>
      </c>
      <c r="AA23" s="9">
        <v>73.900000000000006</v>
      </c>
      <c r="AB23" s="9">
        <v>74.22</v>
      </c>
      <c r="AC23" s="104">
        <v>1282100</v>
      </c>
      <c r="AD23" s="9">
        <v>74.22</v>
      </c>
      <c r="AE23" s="2">
        <f t="shared" si="0"/>
        <v>0.87999999999999545</v>
      </c>
      <c r="AF23" s="138">
        <f t="shared" si="1"/>
        <v>-4.0257648953300196E-3</v>
      </c>
    </row>
    <row r="24" spans="1:32" x14ac:dyDescent="0.25">
      <c r="X24" s="110">
        <v>42753</v>
      </c>
      <c r="Y24" s="9">
        <v>74</v>
      </c>
      <c r="Z24" s="9">
        <v>74.83</v>
      </c>
      <c r="AA24" s="9">
        <v>73.92</v>
      </c>
      <c r="AB24" s="9">
        <v>74.52</v>
      </c>
      <c r="AC24" s="104">
        <v>1788800</v>
      </c>
      <c r="AD24" s="9">
        <v>74.52</v>
      </c>
      <c r="AE24" s="2">
        <f t="shared" si="0"/>
        <v>0.90999999999999659</v>
      </c>
      <c r="AF24" s="138">
        <f t="shared" si="1"/>
        <v>9.0724441435341419E-3</v>
      </c>
    </row>
    <row r="25" spans="1:32" x14ac:dyDescent="0.25">
      <c r="X25" s="110">
        <v>42752</v>
      </c>
      <c r="Y25" s="9">
        <v>73.61</v>
      </c>
      <c r="Z25" s="9">
        <v>73.89</v>
      </c>
      <c r="AA25" s="9">
        <v>73.39</v>
      </c>
      <c r="AB25" s="9">
        <v>73.849999999999994</v>
      </c>
      <c r="AC25" s="104">
        <v>1180000</v>
      </c>
      <c r="AD25" s="9">
        <v>73.849999999999994</v>
      </c>
      <c r="AE25" s="2">
        <f t="shared" si="0"/>
        <v>0.5</v>
      </c>
      <c r="AF25" s="138">
        <f t="shared" si="1"/>
        <v>-5.4134524292881459E-4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42748</v>
      </c>
      <c r="Y26" s="9">
        <v>73.91</v>
      </c>
      <c r="Z26" s="9">
        <v>74.349999999999994</v>
      </c>
      <c r="AA26" s="9">
        <v>73.8</v>
      </c>
      <c r="AB26" s="9">
        <v>73.89</v>
      </c>
      <c r="AC26" s="104">
        <v>1207500</v>
      </c>
      <c r="AD26" s="9">
        <v>73.89</v>
      </c>
      <c r="AE26" s="2">
        <f t="shared" si="0"/>
        <v>0.54999999999999716</v>
      </c>
      <c r="AF26" s="138">
        <f t="shared" si="1"/>
        <v>2.8501628664494572E-3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42747</v>
      </c>
      <c r="Y27" s="9">
        <v>73.56</v>
      </c>
      <c r="Z27" s="9">
        <v>73.790000000000006</v>
      </c>
      <c r="AA27" s="9">
        <v>73.13</v>
      </c>
      <c r="AB27" s="9">
        <v>73.680000000000007</v>
      </c>
      <c r="AC27" s="104">
        <v>1110500</v>
      </c>
      <c r="AD27" s="9">
        <v>73.680000000000007</v>
      </c>
      <c r="AE27" s="2">
        <f t="shared" si="0"/>
        <v>0.6600000000000108</v>
      </c>
      <c r="AF27" s="138">
        <f t="shared" si="1"/>
        <v>-3.5163646199619647E-3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42746</v>
      </c>
      <c r="Y28" s="9">
        <v>73.94</v>
      </c>
      <c r="Z28" s="9">
        <v>74.260000000000005</v>
      </c>
      <c r="AA28" s="9">
        <v>73.59</v>
      </c>
      <c r="AB28" s="9">
        <v>73.94</v>
      </c>
      <c r="AC28" s="104">
        <v>1727700</v>
      </c>
      <c r="AD28" s="9">
        <v>73.94</v>
      </c>
      <c r="AE28" s="2">
        <f t="shared" si="0"/>
        <v>0.67000000000000171</v>
      </c>
      <c r="AF28" s="138">
        <f t="shared" si="1"/>
        <v>2.5762711864405485E-3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42745</v>
      </c>
      <c r="Y29" s="9">
        <v>73.28</v>
      </c>
      <c r="Z29" s="9">
        <v>74.3</v>
      </c>
      <c r="AA29" s="9">
        <v>73.260000000000005</v>
      </c>
      <c r="AB29" s="9">
        <v>73.75</v>
      </c>
      <c r="AC29" s="104">
        <v>2350000</v>
      </c>
      <c r="AD29" s="9">
        <v>73.75</v>
      </c>
      <c r="AE29" s="2">
        <f t="shared" si="0"/>
        <v>1.039999999999992</v>
      </c>
      <c r="AF29" s="138">
        <f t="shared" si="1"/>
        <v>9.0299630592420854E-3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42744</v>
      </c>
      <c r="Y30" s="9">
        <v>73.95</v>
      </c>
      <c r="Z30" s="9">
        <v>74.05</v>
      </c>
      <c r="AA30" s="9">
        <v>73.040000000000006</v>
      </c>
      <c r="AB30" s="9">
        <v>73.09</v>
      </c>
      <c r="AC30" s="104">
        <v>1801900</v>
      </c>
      <c r="AD30" s="9">
        <v>73.09</v>
      </c>
      <c r="AE30" s="2">
        <f t="shared" si="0"/>
        <v>1.0099999999999909</v>
      </c>
      <c r="AF30" s="138">
        <f t="shared" si="1"/>
        <v>-1.4295347269049241E-2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42741</v>
      </c>
      <c r="Y31" s="9">
        <v>73.680000000000007</v>
      </c>
      <c r="Z31" s="9">
        <v>74.459999999999994</v>
      </c>
      <c r="AA31" s="9">
        <v>73.48</v>
      </c>
      <c r="AB31" s="9">
        <v>74.150000000000006</v>
      </c>
      <c r="AC31" s="104">
        <v>1614700</v>
      </c>
      <c r="AD31" s="9">
        <v>74.150000000000006</v>
      </c>
      <c r="AE31" s="2">
        <f t="shared" si="0"/>
        <v>0.97999999999998977</v>
      </c>
      <c r="AF31" s="138">
        <f t="shared" si="1"/>
        <v>1.6209644738620632E-3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42740</v>
      </c>
      <c r="Y32" s="9">
        <v>74.180000000000007</v>
      </c>
      <c r="Z32" s="9">
        <v>74.44</v>
      </c>
      <c r="AA32" s="9">
        <v>73.8</v>
      </c>
      <c r="AB32" s="9">
        <v>74.03</v>
      </c>
      <c r="AC32" s="104">
        <v>1733000</v>
      </c>
      <c r="AD32" s="9">
        <v>74.03</v>
      </c>
      <c r="AE32" s="2">
        <f t="shared" si="0"/>
        <v>0.64000000000000057</v>
      </c>
      <c r="AF32" s="138">
        <f t="shared" si="1"/>
        <v>-4.5717359150195813E-3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42739</v>
      </c>
      <c r="Y33" s="9">
        <v>74.38</v>
      </c>
      <c r="Z33" s="9">
        <v>74.95</v>
      </c>
      <c r="AA33" s="9">
        <v>74.209999999999994</v>
      </c>
      <c r="AB33" s="9">
        <v>74.37</v>
      </c>
      <c r="AC33" s="104">
        <v>1945200</v>
      </c>
      <c r="AD33" s="9">
        <v>74.37</v>
      </c>
      <c r="AE33" s="2">
        <f t="shared" si="0"/>
        <v>0.74000000000000909</v>
      </c>
      <c r="AF33" s="138">
        <f t="shared" si="1"/>
        <v>2.6965080221112991E-3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42738</v>
      </c>
      <c r="Y34" s="9">
        <v>74</v>
      </c>
      <c r="Z34" s="9">
        <v>74.56</v>
      </c>
      <c r="AA34" s="9">
        <v>73.540000000000006</v>
      </c>
      <c r="AB34" s="9">
        <v>74.17</v>
      </c>
      <c r="AC34" s="104">
        <v>2019800</v>
      </c>
      <c r="AD34" s="9">
        <v>74.17</v>
      </c>
      <c r="AE34" s="2">
        <f t="shared" si="0"/>
        <v>1.019999999999996</v>
      </c>
      <c r="AF34" s="138">
        <f t="shared" si="1"/>
        <v>6.7458175930923403E-4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4" t="s">
        <v>78</v>
      </c>
      <c r="P35" s="644"/>
      <c r="X35" s="110">
        <v>42734</v>
      </c>
      <c r="Y35" s="9">
        <v>74.540000000000006</v>
      </c>
      <c r="Z35" s="9">
        <v>74.56</v>
      </c>
      <c r="AA35" s="9">
        <v>73.930000000000007</v>
      </c>
      <c r="AB35" s="9">
        <v>74.12</v>
      </c>
      <c r="AC35" s="104">
        <v>1705500</v>
      </c>
      <c r="AD35" s="9">
        <v>74.12</v>
      </c>
      <c r="AE35" s="2">
        <f t="shared" si="0"/>
        <v>0.62999999999999545</v>
      </c>
      <c r="AF35" s="138">
        <f t="shared" si="1"/>
        <v>-2.154011847065096E-3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88.484000000000009</v>
      </c>
      <c r="Q36" s="2"/>
      <c r="X36" s="110">
        <v>42733</v>
      </c>
      <c r="Y36" s="9">
        <v>74.38</v>
      </c>
      <c r="Z36" s="9">
        <v>74.569999999999993</v>
      </c>
      <c r="AA36" s="9">
        <v>74.2</v>
      </c>
      <c r="AB36" s="9">
        <v>74.28</v>
      </c>
      <c r="AC36" s="104">
        <v>1181900</v>
      </c>
      <c r="AD36" s="9">
        <v>74.28</v>
      </c>
      <c r="AE36" s="2">
        <f t="shared" si="0"/>
        <v>0.36999999999999034</v>
      </c>
      <c r="AF36" s="138">
        <f t="shared" si="1"/>
        <v>-9.41492938802857E-4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87.679600000000008</v>
      </c>
      <c r="Q37" s="2"/>
      <c r="X37" s="110">
        <v>42732</v>
      </c>
      <c r="Y37" s="9">
        <v>74.66</v>
      </c>
      <c r="Z37" s="9">
        <v>74.7</v>
      </c>
      <c r="AA37" s="9">
        <v>74.209999999999994</v>
      </c>
      <c r="AB37" s="9">
        <v>74.349999999999994</v>
      </c>
      <c r="AC37" s="104">
        <v>1610200</v>
      </c>
      <c r="AD37" s="9">
        <v>74.349999999999994</v>
      </c>
      <c r="AE37" s="2">
        <f t="shared" si="0"/>
        <v>0.49000000000000909</v>
      </c>
      <c r="AF37" s="138">
        <f t="shared" si="1"/>
        <v>-2.1473627700980824E-3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86.875200000000007</v>
      </c>
      <c r="Q38" s="2"/>
      <c r="X38" s="110">
        <v>42731</v>
      </c>
      <c r="Y38" s="9">
        <v>74.58</v>
      </c>
      <c r="Z38" s="9">
        <v>74.650000000000006</v>
      </c>
      <c r="AA38" s="9">
        <v>74.31</v>
      </c>
      <c r="AB38" s="9">
        <v>74.510000000000005</v>
      </c>
      <c r="AC38" s="104">
        <v>1217600</v>
      </c>
      <c r="AD38" s="9">
        <v>74.510000000000005</v>
      </c>
      <c r="AE38" s="2">
        <f t="shared" si="0"/>
        <v>0.34000000000000341</v>
      </c>
      <c r="AF38" s="138">
        <f t="shared" si="1"/>
        <v>-9.3858943416458285E-4</v>
      </c>
    </row>
    <row r="39" spans="1:32" ht="20.25" thickBot="1" x14ac:dyDescent="0.35">
      <c r="O39" s="83">
        <v>1.07</v>
      </c>
      <c r="P39" s="83">
        <f t="shared" si="3"/>
        <v>86.070800000000006</v>
      </c>
      <c r="Q39" s="2"/>
      <c r="T39" s="112" t="s">
        <v>92</v>
      </c>
      <c r="U39" s="2"/>
      <c r="X39" s="110">
        <v>42727</v>
      </c>
      <c r="Y39" s="9">
        <v>74.48</v>
      </c>
      <c r="Z39" s="9">
        <v>74.77</v>
      </c>
      <c r="AA39" s="9">
        <v>74.319999999999993</v>
      </c>
      <c r="AB39" s="9">
        <v>74.58</v>
      </c>
      <c r="AC39" s="104">
        <v>1087600</v>
      </c>
      <c r="AD39" s="9">
        <v>74.58</v>
      </c>
      <c r="AE39" s="2">
        <f t="shared" si="0"/>
        <v>0.45000000000000284</v>
      </c>
      <c r="AF39" s="138">
        <f t="shared" si="1"/>
        <v>1.3426423200859627E-3</v>
      </c>
    </row>
    <row r="40" spans="1:32" ht="15.75" thickTop="1" x14ac:dyDescent="0.25">
      <c r="L40" t="s">
        <v>212</v>
      </c>
      <c r="M40" s="2">
        <f>K56+M56-F56</f>
        <v>523.61999999999898</v>
      </c>
      <c r="O40" s="83">
        <v>1.06</v>
      </c>
      <c r="P40" s="83">
        <f t="shared" si="3"/>
        <v>85.266400000000004</v>
      </c>
      <c r="Q40" s="2"/>
      <c r="T40" s="113" t="s">
        <v>98</v>
      </c>
      <c r="U40" s="106">
        <v>80.8</v>
      </c>
      <c r="X40" s="110">
        <v>42726</v>
      </c>
      <c r="Y40" s="9">
        <v>74.42</v>
      </c>
      <c r="Z40" s="9">
        <v>74.650000000000006</v>
      </c>
      <c r="AA40" s="9">
        <v>74.069999999999993</v>
      </c>
      <c r="AB40" s="9">
        <v>74.48</v>
      </c>
      <c r="AC40" s="104">
        <v>1716000</v>
      </c>
      <c r="AD40" s="9">
        <v>74.48</v>
      </c>
      <c r="AE40" s="2">
        <f t="shared" si="0"/>
        <v>0.58000000000001251</v>
      </c>
      <c r="AF40" s="138">
        <f t="shared" si="1"/>
        <v>5.3734551316497736E-4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84.462000000000003</v>
      </c>
      <c r="Q41" s="2"/>
      <c r="T41" s="113" t="s">
        <v>99</v>
      </c>
      <c r="U41" s="106">
        <v>80.47</v>
      </c>
      <c r="X41" s="110">
        <v>42725</v>
      </c>
      <c r="Y41" s="9">
        <v>74.48</v>
      </c>
      <c r="Z41" s="9">
        <v>74.66</v>
      </c>
      <c r="AA41" s="9">
        <v>74.31</v>
      </c>
      <c r="AB41" s="9">
        <v>74.44</v>
      </c>
      <c r="AC41" s="104">
        <v>1061100</v>
      </c>
      <c r="AD41" s="9">
        <v>74.44</v>
      </c>
      <c r="AE41" s="2">
        <f t="shared" si="0"/>
        <v>0.34999999999999432</v>
      </c>
      <c r="AF41" s="138">
        <f t="shared" si="1"/>
        <v>-5.370569280344073E-4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83.657600000000002</v>
      </c>
      <c r="Q42" s="2"/>
      <c r="T42" s="113" t="s">
        <v>100</v>
      </c>
      <c r="U42" s="106" t="s">
        <v>129</v>
      </c>
      <c r="X42" s="110">
        <v>42724</v>
      </c>
      <c r="Y42" s="9">
        <v>74.59</v>
      </c>
      <c r="Z42" s="9">
        <v>74.72</v>
      </c>
      <c r="AA42" s="9">
        <v>74.31</v>
      </c>
      <c r="AB42" s="9">
        <v>74.48</v>
      </c>
      <c r="AC42" s="104">
        <v>1666500</v>
      </c>
      <c r="AD42" s="9">
        <v>74.48</v>
      </c>
      <c r="AE42" s="2">
        <f t="shared" si="0"/>
        <v>0.40999999999999659</v>
      </c>
      <c r="AF42" s="138">
        <f t="shared" si="1"/>
        <v>1.4790910313298156E-3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82.853200000000001</v>
      </c>
      <c r="Q43" s="2"/>
      <c r="T43" s="113" t="s">
        <v>101</v>
      </c>
      <c r="U43" s="106" t="s">
        <v>129</v>
      </c>
      <c r="X43" s="110">
        <v>42723</v>
      </c>
      <c r="Y43" s="9">
        <v>74.239999999999995</v>
      </c>
      <c r="Z43" s="9">
        <v>74.569999999999993</v>
      </c>
      <c r="AA43" s="9">
        <v>74.17</v>
      </c>
      <c r="AB43" s="9">
        <v>74.37</v>
      </c>
      <c r="AC43" s="104">
        <v>1866000</v>
      </c>
      <c r="AD43" s="9">
        <v>74.37</v>
      </c>
      <c r="AE43" s="2">
        <f t="shared" si="0"/>
        <v>0.39999999999999147</v>
      </c>
      <c r="AF43" s="138">
        <f t="shared" si="1"/>
        <v>3.5082984752394797E-3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82.0488</v>
      </c>
      <c r="Q44" s="2"/>
      <c r="T44" s="113" t="s">
        <v>102</v>
      </c>
      <c r="U44" s="106">
        <v>82.53</v>
      </c>
      <c r="X44" s="110">
        <v>42720</v>
      </c>
      <c r="Y44" s="9">
        <v>73.78</v>
      </c>
      <c r="Z44" s="9">
        <v>74.16</v>
      </c>
      <c r="AA44" s="9">
        <v>73.540000000000006</v>
      </c>
      <c r="AB44" s="9">
        <v>74.11</v>
      </c>
      <c r="AC44" s="104">
        <v>3262500</v>
      </c>
      <c r="AD44" s="9">
        <v>74.11</v>
      </c>
      <c r="AE44" s="2">
        <f t="shared" si="0"/>
        <v>0.61999999999999034</v>
      </c>
      <c r="AF44" s="138">
        <f t="shared" si="1"/>
        <v>7.7508838727222695E-3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81.244399999999999</v>
      </c>
      <c r="Q45" s="2"/>
      <c r="T45" s="113" t="s">
        <v>103</v>
      </c>
      <c r="U45" s="106">
        <v>0.95143100000000003</v>
      </c>
      <c r="X45" s="110">
        <v>42719</v>
      </c>
      <c r="Y45" s="9">
        <v>72.66</v>
      </c>
      <c r="Z45" s="9">
        <v>73.75</v>
      </c>
      <c r="AA45" s="9">
        <v>72.430000000000007</v>
      </c>
      <c r="AB45" s="9">
        <v>73.540000000000006</v>
      </c>
      <c r="AC45" s="104">
        <v>2069200</v>
      </c>
      <c r="AD45" s="9">
        <v>73.540000000000006</v>
      </c>
      <c r="AE45" s="2">
        <f t="shared" si="0"/>
        <v>1.3199999999999932</v>
      </c>
      <c r="AF45" s="138">
        <f t="shared" si="1"/>
        <v>1.2808153146949497E-2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80.44</v>
      </c>
      <c r="Q46" s="2"/>
      <c r="T46" s="113" t="s">
        <v>104</v>
      </c>
      <c r="U46" s="106" t="s">
        <v>468</v>
      </c>
      <c r="X46" s="110">
        <v>42718</v>
      </c>
      <c r="Y46" s="9">
        <v>72.92</v>
      </c>
      <c r="Z46" s="9">
        <v>73.33</v>
      </c>
      <c r="AA46" s="9">
        <v>72.42</v>
      </c>
      <c r="AB46" s="9">
        <v>72.61</v>
      </c>
      <c r="AC46" s="104">
        <v>2155200</v>
      </c>
      <c r="AD46" s="9">
        <v>72.61</v>
      </c>
      <c r="AE46" s="2">
        <f t="shared" si="0"/>
        <v>0.90999999999999659</v>
      </c>
      <c r="AF46" s="138">
        <f t="shared" si="1"/>
        <v>-4.3877690936515723E-3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79.635599999999997</v>
      </c>
      <c r="Q47" s="2"/>
      <c r="T47" s="113"/>
      <c r="U47" s="106"/>
      <c r="X47" s="110">
        <v>42717</v>
      </c>
      <c r="Y47" s="9">
        <v>72.650000000000006</v>
      </c>
      <c r="Z47" s="9">
        <v>73.13</v>
      </c>
      <c r="AA47" s="9">
        <v>72.540000000000006</v>
      </c>
      <c r="AB47" s="9">
        <v>72.930000000000007</v>
      </c>
      <c r="AC47" s="104">
        <v>2585900</v>
      </c>
      <c r="AD47" s="9">
        <v>72.930000000000007</v>
      </c>
      <c r="AE47" s="2">
        <f t="shared" si="0"/>
        <v>0.5899999999999892</v>
      </c>
      <c r="AF47" s="138">
        <f t="shared" si="1"/>
        <v>1.5105740181271532E-3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78.831199999999995</v>
      </c>
      <c r="Q48" s="2"/>
      <c r="T48" s="113" t="s">
        <v>105</v>
      </c>
      <c r="U48" s="106" t="s">
        <v>659</v>
      </c>
      <c r="X48" s="110">
        <v>42716</v>
      </c>
      <c r="Y48" s="9">
        <v>72.44</v>
      </c>
      <c r="Z48" s="9">
        <v>72.95</v>
      </c>
      <c r="AA48" s="9">
        <v>72.3</v>
      </c>
      <c r="AB48" s="9">
        <v>72.819999999999993</v>
      </c>
      <c r="AC48" s="104">
        <v>1974400</v>
      </c>
      <c r="AD48" s="9">
        <v>72.819999999999993</v>
      </c>
      <c r="AE48" s="2">
        <f t="shared" si="0"/>
        <v>0.65000000000000568</v>
      </c>
      <c r="AF48" s="138">
        <f t="shared" si="1"/>
        <v>4.8295846557195876E-3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78.026799999999994</v>
      </c>
      <c r="T49" s="113" t="s">
        <v>106</v>
      </c>
      <c r="U49" s="106" t="s">
        <v>660</v>
      </c>
      <c r="X49" s="110">
        <v>42713</v>
      </c>
      <c r="Y49" s="9">
        <v>71.77</v>
      </c>
      <c r="Z49" s="9">
        <v>72.5</v>
      </c>
      <c r="AA49" s="9">
        <v>71.510000000000005</v>
      </c>
      <c r="AB49" s="9">
        <v>72.47</v>
      </c>
      <c r="AC49" s="104">
        <v>2168600</v>
      </c>
      <c r="AD49" s="9">
        <v>72.47</v>
      </c>
      <c r="AE49" s="2">
        <f t="shared" si="0"/>
        <v>0.98999999999999488</v>
      </c>
      <c r="AF49" s="138">
        <f t="shared" si="1"/>
        <v>1.1162271522254796E-2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77.222399999999993</v>
      </c>
      <c r="T50" s="113" t="s">
        <v>107</v>
      </c>
      <c r="U50" s="107">
        <v>1920323</v>
      </c>
      <c r="X50" s="110">
        <v>42712</v>
      </c>
      <c r="Y50" s="9">
        <v>71.77</v>
      </c>
      <c r="Z50" s="9">
        <v>71.98</v>
      </c>
      <c r="AA50" s="9">
        <v>71.17</v>
      </c>
      <c r="AB50" s="9">
        <v>71.67</v>
      </c>
      <c r="AC50" s="104">
        <v>1985200</v>
      </c>
      <c r="AD50" s="9">
        <v>71.67</v>
      </c>
      <c r="AE50" s="2">
        <f t="shared" si="0"/>
        <v>0.81000000000000227</v>
      </c>
      <c r="AF50" s="138">
        <f t="shared" si="1"/>
        <v>2.7913468248419449E-4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76.417999999999992</v>
      </c>
      <c r="T51" s="113" t="s">
        <v>110</v>
      </c>
      <c r="U51" s="107">
        <v>2047150</v>
      </c>
      <c r="X51" s="110">
        <v>42711</v>
      </c>
      <c r="Y51" s="9">
        <v>71.13</v>
      </c>
      <c r="Z51" s="9">
        <v>71.75</v>
      </c>
      <c r="AA51" s="9">
        <v>70.73</v>
      </c>
      <c r="AB51" s="9">
        <v>71.650000000000006</v>
      </c>
      <c r="AC51" s="104">
        <v>1823100</v>
      </c>
      <c r="AD51" s="9">
        <v>71.650000000000006</v>
      </c>
      <c r="AE51" s="2">
        <f t="shared" si="0"/>
        <v>1.019999999999996</v>
      </c>
      <c r="AF51" s="138">
        <f t="shared" si="1"/>
        <v>9.866102889358741E-3</v>
      </c>
    </row>
    <row r="52" spans="1:32" x14ac:dyDescent="0.25">
      <c r="O52" s="83">
        <v>0.94</v>
      </c>
      <c r="P52" s="83">
        <f t="shared" si="3"/>
        <v>75.613599999999991</v>
      </c>
      <c r="T52" s="113" t="s">
        <v>108</v>
      </c>
      <c r="U52" s="106" t="s">
        <v>661</v>
      </c>
      <c r="X52" s="110">
        <v>42710</v>
      </c>
      <c r="Y52" s="9">
        <v>70.58</v>
      </c>
      <c r="Z52" s="9">
        <v>70.97</v>
      </c>
      <c r="AA52" s="9">
        <v>70.45</v>
      </c>
      <c r="AB52" s="9">
        <v>70.95</v>
      </c>
      <c r="AC52" s="104">
        <v>2271600</v>
      </c>
      <c r="AD52" s="9">
        <v>70.95</v>
      </c>
      <c r="AE52" s="2">
        <f t="shared" si="0"/>
        <v>0.51999999999999602</v>
      </c>
      <c r="AF52" s="138">
        <f t="shared" si="1"/>
        <v>8.3854462762933402E-3</v>
      </c>
    </row>
    <row r="53" spans="1:32" x14ac:dyDescent="0.25">
      <c r="O53" s="83">
        <v>0.93</v>
      </c>
      <c r="P53" s="83">
        <f t="shared" si="3"/>
        <v>74.809200000000004</v>
      </c>
      <c r="T53" s="113" t="s">
        <v>111</v>
      </c>
      <c r="U53" s="106">
        <v>17.22</v>
      </c>
      <c r="X53" s="110">
        <v>42709</v>
      </c>
      <c r="Y53" s="9">
        <v>70.84</v>
      </c>
      <c r="Z53" s="9">
        <v>70.95</v>
      </c>
      <c r="AA53" s="9">
        <v>70.22</v>
      </c>
      <c r="AB53" s="9">
        <v>70.36</v>
      </c>
      <c r="AC53" s="104">
        <v>2758700</v>
      </c>
      <c r="AD53" s="9">
        <v>70.36</v>
      </c>
      <c r="AE53" s="2">
        <f t="shared" si="0"/>
        <v>0.73000000000000398</v>
      </c>
      <c r="AF53" s="138">
        <f t="shared" si="1"/>
        <v>-3.54057498937832E-3</v>
      </c>
    </row>
    <row r="54" spans="1:32" x14ac:dyDescent="0.25">
      <c r="O54" s="83">
        <v>0.92</v>
      </c>
      <c r="P54" s="83">
        <f t="shared" si="3"/>
        <v>74.004800000000003</v>
      </c>
      <c r="T54" s="113" t="s">
        <v>112</v>
      </c>
      <c r="U54" s="106">
        <v>4.67</v>
      </c>
      <c r="X54" s="110">
        <v>42706</v>
      </c>
      <c r="Y54" s="9">
        <v>70.430000000000007</v>
      </c>
      <c r="Z54" s="9">
        <v>70.78</v>
      </c>
      <c r="AA54" s="9">
        <v>70.260000000000005</v>
      </c>
      <c r="AB54" s="9">
        <v>70.61</v>
      </c>
      <c r="AC54" s="104">
        <v>1899000</v>
      </c>
      <c r="AD54" s="9">
        <v>70.61</v>
      </c>
      <c r="AE54" s="2">
        <f t="shared" si="0"/>
        <v>0.51999999999999602</v>
      </c>
      <c r="AF54" s="138">
        <f t="shared" si="1"/>
        <v>3.6958066808814305E-3</v>
      </c>
    </row>
    <row r="55" spans="1:32" x14ac:dyDescent="0.25">
      <c r="O55" s="83">
        <v>0.91</v>
      </c>
      <c r="P55" s="83">
        <f t="shared" si="3"/>
        <v>73.200400000000002</v>
      </c>
      <c r="T55" s="113" t="s">
        <v>109</v>
      </c>
      <c r="U55" s="106" t="s">
        <v>662</v>
      </c>
      <c r="X55" s="110">
        <v>42705</v>
      </c>
      <c r="Y55" s="9">
        <v>69.95</v>
      </c>
      <c r="Z55" s="9">
        <v>70.38</v>
      </c>
      <c r="AA55" s="9">
        <v>69.760000000000005</v>
      </c>
      <c r="AB55" s="9">
        <v>70.349999999999994</v>
      </c>
      <c r="AC55" s="104">
        <v>2329000</v>
      </c>
      <c r="AD55" s="9">
        <v>70.349999999999994</v>
      </c>
      <c r="AE55" s="2">
        <f t="shared" si="0"/>
        <v>0.61999999999999034</v>
      </c>
      <c r="AF55" s="138">
        <f t="shared" si="1"/>
        <v>6.1498855835240285E-3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72.396000000000001</v>
      </c>
      <c r="X56" s="110">
        <v>42704</v>
      </c>
      <c r="Y56" s="9">
        <v>70.08</v>
      </c>
      <c r="Z56" s="9">
        <v>70.58</v>
      </c>
      <c r="AA56" s="9">
        <v>69.48</v>
      </c>
      <c r="AB56" s="9">
        <v>69.92</v>
      </c>
      <c r="AC56" s="104">
        <v>5746300</v>
      </c>
      <c r="AD56" s="9">
        <v>69.92</v>
      </c>
      <c r="AE56" s="2">
        <f t="shared" si="0"/>
        <v>1.0999999999999943</v>
      </c>
      <c r="AF56" s="138">
        <f t="shared" si="1"/>
        <v>4.164871463449682E-3</v>
      </c>
    </row>
    <row r="57" spans="1:32" x14ac:dyDescent="0.25">
      <c r="X57" s="110">
        <v>42703</v>
      </c>
      <c r="Y57" s="9">
        <v>71.290000000000006</v>
      </c>
      <c r="Z57" s="9">
        <v>71.64</v>
      </c>
      <c r="AA57" s="9">
        <v>69.040000000000006</v>
      </c>
      <c r="AB57" s="9">
        <v>69.63</v>
      </c>
      <c r="AC57" s="104">
        <v>6661500</v>
      </c>
      <c r="AD57" s="9">
        <v>69.63</v>
      </c>
      <c r="AE57" s="2">
        <f t="shared" si="0"/>
        <v>2.5999999999999943</v>
      </c>
      <c r="AF57" s="138">
        <f t="shared" si="1"/>
        <v>-3.3453636868406633E-2</v>
      </c>
    </row>
    <row r="58" spans="1:32" x14ac:dyDescent="0.25">
      <c r="X58" s="110">
        <v>42702</v>
      </c>
      <c r="Y58" s="9">
        <v>71.98</v>
      </c>
      <c r="Z58" s="9">
        <v>72.22</v>
      </c>
      <c r="AA58" s="9">
        <v>71.88</v>
      </c>
      <c r="AB58" s="9">
        <v>72.040000000000006</v>
      </c>
      <c r="AC58" s="104">
        <v>2017700</v>
      </c>
      <c r="AD58" s="9">
        <v>72.040000000000006</v>
      </c>
      <c r="AE58" s="2">
        <f t="shared" si="0"/>
        <v>0.34000000000000341</v>
      </c>
      <c r="AF58" s="138" t="e">
        <f t="shared" si="1"/>
        <v>#DIV/0!</v>
      </c>
    </row>
    <row r="59" spans="1:32" x14ac:dyDescent="0.25">
      <c r="X59" s="110">
        <v>42702</v>
      </c>
      <c r="Y59" s="9" t="s">
        <v>222</v>
      </c>
      <c r="Z59" s="9"/>
      <c r="AA59" s="9"/>
      <c r="AB59" s="9"/>
      <c r="AC59" s="104"/>
      <c r="AD59" s="9"/>
      <c r="AE59" s="2">
        <f t="shared" si="0"/>
        <v>0</v>
      </c>
      <c r="AF59" s="138">
        <f t="shared" si="1"/>
        <v>-1</v>
      </c>
    </row>
    <row r="60" spans="1:32" x14ac:dyDescent="0.25">
      <c r="X60" s="110">
        <v>42699</v>
      </c>
      <c r="Y60" s="9">
        <v>72.38</v>
      </c>
      <c r="Z60" s="9">
        <v>72.58</v>
      </c>
      <c r="AA60" s="9">
        <v>72.13</v>
      </c>
      <c r="AB60" s="9">
        <v>72.38</v>
      </c>
      <c r="AC60" s="104">
        <v>1970600</v>
      </c>
      <c r="AD60" s="9">
        <v>72.05</v>
      </c>
      <c r="AE60" s="2">
        <f t="shared" si="0"/>
        <v>0.45000000000000284</v>
      </c>
      <c r="AF60" s="138">
        <f t="shared" si="1"/>
        <v>-2.7750797835435215E-4</v>
      </c>
    </row>
    <row r="61" spans="1:32" x14ac:dyDescent="0.25">
      <c r="X61" s="110">
        <v>42697</v>
      </c>
      <c r="Y61" s="9">
        <v>72.459999999999994</v>
      </c>
      <c r="Z61" s="9">
        <v>72.72</v>
      </c>
      <c r="AA61" s="9">
        <v>72.14</v>
      </c>
      <c r="AB61" s="9">
        <v>72.400000000000006</v>
      </c>
      <c r="AC61" s="104">
        <v>1852800</v>
      </c>
      <c r="AD61" s="9">
        <v>72.069999999999993</v>
      </c>
      <c r="AE61" s="2">
        <f t="shared" si="0"/>
        <v>0.57999999999999829</v>
      </c>
      <c r="AF61" s="138">
        <f t="shared" si="1"/>
        <v>4.1643531371438058E-4</v>
      </c>
    </row>
    <row r="62" spans="1:32" x14ac:dyDescent="0.25">
      <c r="X62" s="110">
        <v>42696</v>
      </c>
      <c r="Y62" s="9">
        <v>72.19</v>
      </c>
      <c r="Z62" s="9">
        <v>72.680000000000007</v>
      </c>
      <c r="AA62" s="9">
        <v>71.92</v>
      </c>
      <c r="AB62" s="9">
        <v>72.37</v>
      </c>
      <c r="AC62" s="104">
        <v>3863800</v>
      </c>
      <c r="AD62" s="9">
        <v>72.040000000000006</v>
      </c>
      <c r="AE62" s="2">
        <f t="shared" si="0"/>
        <v>0.76000000000000512</v>
      </c>
      <c r="AF62" s="138">
        <f t="shared" si="1"/>
        <v>2.6443980514962995E-3</v>
      </c>
    </row>
    <row r="63" spans="1:32" x14ac:dyDescent="0.25">
      <c r="X63" s="110">
        <v>42695</v>
      </c>
      <c r="Y63" s="9">
        <v>72.06</v>
      </c>
      <c r="Z63" s="9">
        <v>72.39</v>
      </c>
      <c r="AA63" s="9">
        <v>71.73</v>
      </c>
      <c r="AB63" s="9">
        <v>72.180000000000007</v>
      </c>
      <c r="AC63" s="104">
        <v>2651400</v>
      </c>
      <c r="AD63" s="9">
        <v>71.849999999999994</v>
      </c>
      <c r="AE63" s="2">
        <f t="shared" si="0"/>
        <v>0.65999999999999659</v>
      </c>
      <c r="AF63" s="138">
        <f t="shared" si="1"/>
        <v>2.2318314967220143E-3</v>
      </c>
    </row>
    <row r="64" spans="1:32" x14ac:dyDescent="0.25">
      <c r="X64" s="110">
        <v>42692</v>
      </c>
      <c r="Y64" s="9">
        <v>71.8</v>
      </c>
      <c r="Z64" s="9">
        <v>72.2</v>
      </c>
      <c r="AA64" s="9">
        <v>71.41</v>
      </c>
      <c r="AB64" s="9">
        <v>72.02</v>
      </c>
      <c r="AC64" s="104">
        <v>2998300</v>
      </c>
      <c r="AD64" s="9">
        <v>71.69</v>
      </c>
      <c r="AE64" s="2">
        <f t="shared" si="0"/>
        <v>0.79000000000000625</v>
      </c>
      <c r="AF64" s="138">
        <f t="shared" si="1"/>
        <v>3.3589923023091828E-3</v>
      </c>
    </row>
    <row r="65" spans="24:32" x14ac:dyDescent="0.25">
      <c r="X65" s="110">
        <v>42691</v>
      </c>
      <c r="Y65" s="9">
        <v>70.62</v>
      </c>
      <c r="Z65" s="9">
        <v>71.790000000000006</v>
      </c>
      <c r="AA65" s="9">
        <v>70.47</v>
      </c>
      <c r="AB65" s="9">
        <v>71.78</v>
      </c>
      <c r="AC65" s="104">
        <v>2792300</v>
      </c>
      <c r="AD65" s="9">
        <v>71.45</v>
      </c>
      <c r="AE65" s="2">
        <f t="shared" si="0"/>
        <v>1.3200000000000074</v>
      </c>
      <c r="AF65" s="138">
        <f t="shared" si="1"/>
        <v>1.4914772727272707E-2</v>
      </c>
    </row>
    <row r="66" spans="24:32" x14ac:dyDescent="0.25">
      <c r="X66" s="110">
        <v>42690</v>
      </c>
      <c r="Y66" s="9">
        <v>71</v>
      </c>
      <c r="Z66" s="9">
        <v>71.08</v>
      </c>
      <c r="AA66" s="9">
        <v>70.099999999999994</v>
      </c>
      <c r="AB66" s="9">
        <v>70.72</v>
      </c>
      <c r="AC66" s="104">
        <v>2453700</v>
      </c>
      <c r="AD66" s="9">
        <v>70.400000000000006</v>
      </c>
      <c r="AE66" s="2">
        <f t="shared" si="0"/>
        <v>0.98000000000000398</v>
      </c>
      <c r="AF66" s="138">
        <f t="shared" si="1"/>
        <v>-8.0315626320979217E-3</v>
      </c>
    </row>
    <row r="67" spans="24:32" x14ac:dyDescent="0.25">
      <c r="X67" s="110">
        <v>42689</v>
      </c>
      <c r="Y67" s="9">
        <v>70.459999999999994</v>
      </c>
      <c r="Z67" s="9">
        <v>71.41</v>
      </c>
      <c r="AA67" s="9">
        <v>70.319999999999993</v>
      </c>
      <c r="AB67" s="9">
        <v>71.3</v>
      </c>
      <c r="AC67" s="104">
        <v>3334400</v>
      </c>
      <c r="AD67" s="9">
        <v>70.97</v>
      </c>
      <c r="AE67" s="2">
        <f>Z67-AA67</f>
        <v>1.0900000000000034</v>
      </c>
      <c r="AF67" s="138" t="e">
        <f>AD67/#REF!-1</f>
        <v>#REF!</v>
      </c>
    </row>
    <row r="68" spans="24:32" x14ac:dyDescent="0.25">
      <c r="X68" s="110">
        <v>42688</v>
      </c>
      <c r="Y68" s="9">
        <v>69.760000000000005</v>
      </c>
      <c r="Z68" s="9">
        <v>70.87</v>
      </c>
      <c r="AA68" s="9">
        <v>69.599999999999994</v>
      </c>
      <c r="AB68" s="9">
        <v>70.69</v>
      </c>
      <c r="AC68" s="104">
        <v>2673100</v>
      </c>
      <c r="AD68" s="9">
        <v>70.37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42783</v>
      </c>
      <c r="X2" s="40">
        <v>122.64</v>
      </c>
      <c r="Y2" s="40">
        <v>123.18</v>
      </c>
      <c r="Z2" s="40">
        <v>121.77</v>
      </c>
      <c r="AA2" s="40">
        <v>122.78</v>
      </c>
      <c r="AB2" s="95">
        <v>1265100</v>
      </c>
      <c r="AC2" s="40">
        <v>122.78</v>
      </c>
      <c r="AD2" s="2">
        <f>Y2-Z2</f>
        <v>1.4100000000000108</v>
      </c>
      <c r="AE2" s="138">
        <f>AC2/AC3-1</f>
        <v>-1.2202066216546736E-3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122.78</v>
      </c>
      <c r="W3" s="157">
        <v>42782</v>
      </c>
      <c r="X3" s="40">
        <v>122.63</v>
      </c>
      <c r="Y3" s="40">
        <v>123.32</v>
      </c>
      <c r="Z3" s="40">
        <v>121.72</v>
      </c>
      <c r="AA3" s="40">
        <v>122.93</v>
      </c>
      <c r="AB3" s="95">
        <v>1482100</v>
      </c>
      <c r="AC3" s="40">
        <v>122.93</v>
      </c>
      <c r="AD3" s="2">
        <f t="shared" ref="AD3:AD66" si="0">Y3-Z3</f>
        <v>1.5999999999999943</v>
      </c>
      <c r="AE3" s="138">
        <f t="shared" ref="AE3:AE66" si="1">AC3/AC4-1</f>
        <v>1.7928449189146267E-3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122.78</v>
      </c>
      <c r="R4" s="502">
        <v>-1.1999999999999999E-3</v>
      </c>
      <c r="W4" s="157">
        <v>42781</v>
      </c>
      <c r="X4" s="40">
        <v>122.44</v>
      </c>
      <c r="Y4" s="40">
        <v>123.42</v>
      </c>
      <c r="Z4" s="40">
        <v>121.16</v>
      </c>
      <c r="AA4" s="40">
        <v>122.71</v>
      </c>
      <c r="AB4" s="95">
        <v>2279000</v>
      </c>
      <c r="AC4" s="40">
        <v>122.71</v>
      </c>
      <c r="AD4" s="2">
        <f t="shared" si="0"/>
        <v>2.2600000000000051</v>
      </c>
      <c r="AE4" s="138">
        <f t="shared" si="1"/>
        <v>1.7960649848967059E-3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42780</v>
      </c>
      <c r="X5" s="40">
        <v>121.83</v>
      </c>
      <c r="Y5" s="40">
        <v>123</v>
      </c>
      <c r="Z5" s="40">
        <v>121.62</v>
      </c>
      <c r="AA5" s="40">
        <v>122.49</v>
      </c>
      <c r="AB5" s="95">
        <v>1326200</v>
      </c>
      <c r="AC5" s="40">
        <v>122.49</v>
      </c>
      <c r="AD5" s="2">
        <f t="shared" si="0"/>
        <v>1.3799999999999955</v>
      </c>
      <c r="AE5" s="138">
        <f t="shared" si="1"/>
        <v>2.2911382047294815E-3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42779</v>
      </c>
      <c r="X6" s="40">
        <v>121.33</v>
      </c>
      <c r="Y6" s="40">
        <v>123.3</v>
      </c>
      <c r="Z6" s="40">
        <v>121.17</v>
      </c>
      <c r="AA6" s="40">
        <v>122.21</v>
      </c>
      <c r="AB6" s="95">
        <v>1565000</v>
      </c>
      <c r="AC6" s="40">
        <v>122.21</v>
      </c>
      <c r="AD6" s="2">
        <f t="shared" si="0"/>
        <v>2.1299999999999955</v>
      </c>
      <c r="AE6" s="138">
        <f t="shared" si="1"/>
        <v>8.9993394980183439E-3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42776</v>
      </c>
      <c r="X7" s="40">
        <v>121</v>
      </c>
      <c r="Y7" s="40">
        <v>121.75</v>
      </c>
      <c r="Z7" s="40">
        <v>119.95</v>
      </c>
      <c r="AA7" s="40">
        <v>121.12</v>
      </c>
      <c r="AB7" s="95">
        <v>1929900</v>
      </c>
      <c r="AC7" s="40">
        <v>121.12</v>
      </c>
      <c r="AD7" s="2">
        <f t="shared" si="0"/>
        <v>1.7999999999999972</v>
      </c>
      <c r="AE7" s="138">
        <f t="shared" si="1"/>
        <v>3.8955656858681298E-3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7">
        <v>42775</v>
      </c>
      <c r="X8" s="40">
        <v>120.94</v>
      </c>
      <c r="Y8" s="40">
        <v>121.99</v>
      </c>
      <c r="Z8" s="40">
        <v>120.51</v>
      </c>
      <c r="AA8" s="40">
        <v>120.65</v>
      </c>
      <c r="AB8" s="95">
        <v>1817400</v>
      </c>
      <c r="AC8" s="40">
        <v>120.65</v>
      </c>
      <c r="AD8" s="2">
        <f t="shared" si="0"/>
        <v>1.4799999999999898</v>
      </c>
      <c r="AE8" s="138">
        <f t="shared" si="1"/>
        <v>-2.3978832478914747E-3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8">
        <f>IF(Q2=0, 0, Q8/Q6)</f>
        <v>0</v>
      </c>
      <c r="W9" s="157">
        <v>42774</v>
      </c>
      <c r="X9" s="40">
        <v>120.46</v>
      </c>
      <c r="Y9" s="40">
        <v>121.1</v>
      </c>
      <c r="Z9" s="40">
        <v>119.09</v>
      </c>
      <c r="AA9" s="40">
        <v>120.94</v>
      </c>
      <c r="AB9" s="95">
        <v>1440800</v>
      </c>
      <c r="AC9" s="40">
        <v>120.94</v>
      </c>
      <c r="AD9" s="2">
        <f t="shared" si="0"/>
        <v>2.0099999999999909</v>
      </c>
      <c r="AE9" s="138">
        <f t="shared" si="1"/>
        <v>4.9636002647246436E-4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7">
        <v>42773</v>
      </c>
      <c r="X10" s="40">
        <v>120.16</v>
      </c>
      <c r="Y10" s="40">
        <v>122.5</v>
      </c>
      <c r="Z10" s="40">
        <v>120</v>
      </c>
      <c r="AA10" s="40">
        <v>120.88</v>
      </c>
      <c r="AB10" s="95">
        <v>2004300</v>
      </c>
      <c r="AC10" s="40">
        <v>120.88</v>
      </c>
      <c r="AD10" s="2">
        <f t="shared" si="0"/>
        <v>2.5</v>
      </c>
      <c r="AE10" s="138">
        <f t="shared" si="1"/>
        <v>8.4257946108283743E-3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1.9900000000000001E-2</v>
      </c>
      <c r="W11" s="157">
        <v>42772</v>
      </c>
      <c r="X11" s="40">
        <v>120.13</v>
      </c>
      <c r="Y11" s="40">
        <v>120.74</v>
      </c>
      <c r="Z11" s="40">
        <v>118.6</v>
      </c>
      <c r="AA11" s="40">
        <v>119.87</v>
      </c>
      <c r="AB11" s="95">
        <v>2205800</v>
      </c>
      <c r="AC11" s="40">
        <v>119.87</v>
      </c>
      <c r="AD11" s="2">
        <f t="shared" si="0"/>
        <v>2.1400000000000006</v>
      </c>
      <c r="AE11" s="138">
        <f t="shared" si="1"/>
        <v>-4.897891416237643E-3</v>
      </c>
    </row>
    <row r="12" spans="1:31" x14ac:dyDescent="0.25">
      <c r="W12" s="157">
        <v>42769</v>
      </c>
      <c r="X12" s="40">
        <v>119.82</v>
      </c>
      <c r="Y12" s="40">
        <v>121.22</v>
      </c>
      <c r="Z12" s="40">
        <v>118.94</v>
      </c>
      <c r="AA12" s="40">
        <v>120.46</v>
      </c>
      <c r="AB12" s="95">
        <v>1683900</v>
      </c>
      <c r="AC12" s="40">
        <v>120.46</v>
      </c>
      <c r="AD12" s="2">
        <f t="shared" si="0"/>
        <v>2.2800000000000011</v>
      </c>
      <c r="AE12" s="138">
        <f t="shared" si="1"/>
        <v>8.28659914622909E-3</v>
      </c>
    </row>
    <row r="13" spans="1:31" x14ac:dyDescent="0.25">
      <c r="W13" s="157">
        <v>42768</v>
      </c>
      <c r="X13" s="40">
        <v>119.12</v>
      </c>
      <c r="Y13" s="40">
        <v>120</v>
      </c>
      <c r="Z13" s="40">
        <v>117.61</v>
      </c>
      <c r="AA13" s="40">
        <v>119.47</v>
      </c>
      <c r="AB13" s="95">
        <v>2305300</v>
      </c>
      <c r="AC13" s="40">
        <v>119.47</v>
      </c>
      <c r="AD13" s="2">
        <f t="shared" si="0"/>
        <v>2.3900000000000006</v>
      </c>
      <c r="AE13" s="138">
        <f t="shared" si="1"/>
        <v>-3.8355707496040559E-3</v>
      </c>
    </row>
    <row r="14" spans="1:31" x14ac:dyDescent="0.25">
      <c r="W14" s="157">
        <v>42767</v>
      </c>
      <c r="X14" s="40">
        <v>117.37</v>
      </c>
      <c r="Y14" s="40">
        <v>120</v>
      </c>
      <c r="Z14" s="40">
        <v>117.25</v>
      </c>
      <c r="AA14" s="40">
        <v>119.93</v>
      </c>
      <c r="AB14" s="95">
        <v>2913800</v>
      </c>
      <c r="AC14" s="40">
        <v>119.93</v>
      </c>
      <c r="AD14" s="2">
        <f t="shared" si="0"/>
        <v>2.75</v>
      </c>
      <c r="AE14" s="138" t="e">
        <f t="shared" si="1"/>
        <v>#DIV/0!</v>
      </c>
    </row>
    <row r="15" spans="1:31" x14ac:dyDescent="0.25">
      <c r="W15" s="157">
        <v>42767</v>
      </c>
      <c r="X15" s="40" t="s">
        <v>459</v>
      </c>
      <c r="Y15" s="40"/>
      <c r="Z15" s="40"/>
      <c r="AA15" s="40"/>
      <c r="AB15" s="95"/>
      <c r="AC15" s="40"/>
      <c r="AD15" s="2">
        <f t="shared" si="0"/>
        <v>0</v>
      </c>
      <c r="AE15" s="138">
        <f t="shared" si="1"/>
        <v>-1</v>
      </c>
    </row>
    <row r="16" spans="1:31" x14ac:dyDescent="0.25">
      <c r="W16" s="157">
        <v>42766</v>
      </c>
      <c r="X16" s="40">
        <v>119.44</v>
      </c>
      <c r="Y16" s="40">
        <v>119.75</v>
      </c>
      <c r="Z16" s="40">
        <v>117.11</v>
      </c>
      <c r="AA16" s="40">
        <v>117.46</v>
      </c>
      <c r="AB16" s="95">
        <v>3474900</v>
      </c>
      <c r="AC16" s="40">
        <v>116.85</v>
      </c>
      <c r="AD16" s="2">
        <f t="shared" si="0"/>
        <v>2.6400000000000006</v>
      </c>
      <c r="AE16" s="138">
        <f t="shared" si="1"/>
        <v>-1.8149735316360105E-2</v>
      </c>
    </row>
    <row r="17" spans="1:31" x14ac:dyDescent="0.25">
      <c r="W17" s="157">
        <v>42765</v>
      </c>
      <c r="X17" s="40">
        <v>119.27</v>
      </c>
      <c r="Y17" s="40">
        <v>120.1</v>
      </c>
      <c r="Z17" s="40">
        <v>117.57</v>
      </c>
      <c r="AA17" s="40">
        <v>119.63</v>
      </c>
      <c r="AB17" s="95">
        <v>2510300</v>
      </c>
      <c r="AC17" s="40">
        <v>119.01</v>
      </c>
      <c r="AD17" s="2">
        <f t="shared" si="0"/>
        <v>2.5300000000000011</v>
      </c>
      <c r="AE17" s="138">
        <f t="shared" si="1"/>
        <v>-5.9305045105244591E-3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42762</v>
      </c>
      <c r="X18" s="40">
        <v>120.18</v>
      </c>
      <c r="Y18" s="40">
        <v>120.62</v>
      </c>
      <c r="Z18" s="40">
        <v>118.95</v>
      </c>
      <c r="AA18" s="40">
        <v>120.35</v>
      </c>
      <c r="AB18" s="95">
        <v>2190000</v>
      </c>
      <c r="AC18" s="40">
        <v>119.72</v>
      </c>
      <c r="AD18" s="2">
        <f t="shared" si="0"/>
        <v>1.6700000000000017</v>
      </c>
      <c r="AE18" s="138">
        <f t="shared" si="1"/>
        <v>6.9812431659517227E-3</v>
      </c>
    </row>
    <row r="19" spans="1:31" x14ac:dyDescent="0.25">
      <c r="W19" s="157">
        <v>42761</v>
      </c>
      <c r="X19" s="40">
        <v>118.79</v>
      </c>
      <c r="Y19" s="40">
        <v>122.17</v>
      </c>
      <c r="Z19" s="40">
        <v>118.32</v>
      </c>
      <c r="AA19" s="40">
        <v>119.51</v>
      </c>
      <c r="AB19" s="95">
        <v>2586500</v>
      </c>
      <c r="AC19" s="40">
        <v>118.89</v>
      </c>
      <c r="AD19" s="2">
        <f t="shared" si="0"/>
        <v>3.8500000000000085</v>
      </c>
      <c r="AE19" s="138">
        <f t="shared" si="1"/>
        <v>-8.4236864053378602E-3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42760</v>
      </c>
      <c r="X20" s="40">
        <v>117.41</v>
      </c>
      <c r="Y20" s="40">
        <v>121.3</v>
      </c>
      <c r="Z20" s="40">
        <v>116.81</v>
      </c>
      <c r="AA20" s="40">
        <v>120.53</v>
      </c>
      <c r="AB20" s="95">
        <v>3832900</v>
      </c>
      <c r="AC20" s="40">
        <v>119.9</v>
      </c>
      <c r="AD20" s="2">
        <f t="shared" si="0"/>
        <v>4.4899999999999949</v>
      </c>
      <c r="AE20" s="138">
        <f t="shared" si="1"/>
        <v>3.3531592104129038E-2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42759</v>
      </c>
      <c r="X21" s="40">
        <v>114</v>
      </c>
      <c r="Y21" s="40">
        <v>117.09</v>
      </c>
      <c r="Z21" s="40">
        <v>113.3</v>
      </c>
      <c r="AA21" s="40">
        <v>116.62</v>
      </c>
      <c r="AB21" s="95">
        <v>3460700</v>
      </c>
      <c r="AC21" s="40">
        <v>116.01</v>
      </c>
      <c r="AD21" s="2">
        <f t="shared" si="0"/>
        <v>3.7900000000000063</v>
      </c>
      <c r="AE21" s="138">
        <f t="shared" si="1"/>
        <v>2.7000708215297653E-2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42758</v>
      </c>
      <c r="X22" s="40">
        <v>113.7</v>
      </c>
      <c r="Y22" s="40">
        <v>113.91</v>
      </c>
      <c r="Z22" s="40">
        <v>112.38</v>
      </c>
      <c r="AA22" s="40">
        <v>113.55</v>
      </c>
      <c r="AB22" s="95">
        <v>1951200</v>
      </c>
      <c r="AC22" s="40">
        <v>112.96</v>
      </c>
      <c r="AD22" s="2">
        <f t="shared" si="0"/>
        <v>1.5300000000000011</v>
      </c>
      <c r="AE22" s="138">
        <f t="shared" si="1"/>
        <v>-3.5398230088501403E-4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188</v>
      </c>
      <c r="W23" s="157">
        <v>42755</v>
      </c>
      <c r="X23" s="40">
        <v>113.68</v>
      </c>
      <c r="Y23" s="40">
        <v>113.8</v>
      </c>
      <c r="Z23" s="40">
        <v>111.75</v>
      </c>
      <c r="AA23" s="40">
        <v>113.59</v>
      </c>
      <c r="AB23" s="95">
        <v>2656400</v>
      </c>
      <c r="AC23" s="40">
        <v>113</v>
      </c>
      <c r="AD23" s="2">
        <f t="shared" si="0"/>
        <v>2.0499999999999972</v>
      </c>
      <c r="AE23" s="138">
        <f t="shared" si="1"/>
        <v>-7.2915751559342601E-3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42754</v>
      </c>
      <c r="X24" s="40">
        <v>115.57</v>
      </c>
      <c r="Y24" s="40">
        <v>116</v>
      </c>
      <c r="Z24" s="40">
        <v>112.56</v>
      </c>
      <c r="AA24" s="40">
        <v>114.42</v>
      </c>
      <c r="AB24" s="95">
        <v>5852900</v>
      </c>
      <c r="AC24" s="40">
        <v>113.83</v>
      </c>
      <c r="AD24" s="2">
        <f t="shared" si="0"/>
        <v>3.4399999999999977</v>
      </c>
      <c r="AE24" s="138">
        <f t="shared" si="1"/>
        <v>4.0493601462522788E-2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42753</v>
      </c>
      <c r="X25" s="40">
        <v>106.96</v>
      </c>
      <c r="Y25" s="40">
        <v>110.04</v>
      </c>
      <c r="Z25" s="40">
        <v>105.89</v>
      </c>
      <c r="AA25" s="40">
        <v>109.97</v>
      </c>
      <c r="AB25" s="95">
        <v>2589600</v>
      </c>
      <c r="AC25" s="40">
        <v>109.4</v>
      </c>
      <c r="AD25" s="2">
        <f t="shared" si="0"/>
        <v>4.1500000000000057</v>
      </c>
      <c r="AE25" s="138">
        <f t="shared" si="1"/>
        <v>9.8772269915998745E-3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42752</v>
      </c>
      <c r="X26" s="40">
        <v>111.18</v>
      </c>
      <c r="Y26" s="40">
        <v>111.45</v>
      </c>
      <c r="Z26" s="40">
        <v>108.47</v>
      </c>
      <c r="AA26" s="40">
        <v>108.9</v>
      </c>
      <c r="AB26" s="95">
        <v>1876300</v>
      </c>
      <c r="AC26" s="40">
        <v>108.33</v>
      </c>
      <c r="AD26" s="2">
        <f t="shared" si="0"/>
        <v>2.980000000000004</v>
      </c>
      <c r="AE26" s="138">
        <f t="shared" si="1"/>
        <v>-2.4141969191964763E-2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42748</v>
      </c>
      <c r="X27" s="40">
        <v>111.01</v>
      </c>
      <c r="Y27" s="40">
        <v>111.85</v>
      </c>
      <c r="Z27" s="40">
        <v>110.55</v>
      </c>
      <c r="AA27" s="40">
        <v>111.59</v>
      </c>
      <c r="AB27" s="95">
        <v>1702800</v>
      </c>
      <c r="AC27" s="40">
        <v>111.01</v>
      </c>
      <c r="AD27" s="2">
        <f t="shared" si="0"/>
        <v>1.2999999999999972</v>
      </c>
      <c r="AE27" s="138">
        <f t="shared" si="1"/>
        <v>5.2521959612423785E-3</v>
      </c>
    </row>
    <row r="28" spans="1:31" x14ac:dyDescent="0.25">
      <c r="W28" s="157">
        <v>42747</v>
      </c>
      <c r="X28" s="40">
        <v>110.61</v>
      </c>
      <c r="Y28" s="40">
        <v>111.44</v>
      </c>
      <c r="Z28" s="40">
        <v>109.36</v>
      </c>
      <c r="AA28" s="40">
        <v>111.01</v>
      </c>
      <c r="AB28" s="95">
        <v>1239600</v>
      </c>
      <c r="AC28" s="40">
        <v>110.43</v>
      </c>
      <c r="AD28" s="2">
        <f t="shared" si="0"/>
        <v>2.0799999999999983</v>
      </c>
      <c r="AE28" s="138">
        <f t="shared" si="1"/>
        <v>4.0916530278232166E-3</v>
      </c>
    </row>
    <row r="29" spans="1:31" x14ac:dyDescent="0.25">
      <c r="W29" s="157">
        <v>42746</v>
      </c>
      <c r="X29" s="40">
        <v>109.35</v>
      </c>
      <c r="Y29" s="40">
        <v>110.65</v>
      </c>
      <c r="Z29" s="40">
        <v>108.77</v>
      </c>
      <c r="AA29" s="40">
        <v>110.55</v>
      </c>
      <c r="AB29" s="95">
        <v>1180200</v>
      </c>
      <c r="AC29" s="40">
        <v>109.98</v>
      </c>
      <c r="AD29" s="2">
        <f t="shared" si="0"/>
        <v>1.8800000000000097</v>
      </c>
      <c r="AE29" s="138">
        <f t="shared" si="1"/>
        <v>1.1868617168092843E-2</v>
      </c>
    </row>
    <row r="30" spans="1:31" x14ac:dyDescent="0.25">
      <c r="W30" s="157">
        <v>42745</v>
      </c>
      <c r="X30" s="40">
        <v>109.23</v>
      </c>
      <c r="Y30" s="40">
        <v>110.05</v>
      </c>
      <c r="Z30" s="40">
        <v>108.33</v>
      </c>
      <c r="AA30" s="40">
        <v>109.26</v>
      </c>
      <c r="AB30" s="95">
        <v>1814500</v>
      </c>
      <c r="AC30" s="40">
        <v>108.69</v>
      </c>
      <c r="AD30" s="2">
        <f t="shared" si="0"/>
        <v>1.7199999999999989</v>
      </c>
      <c r="AE30" s="138">
        <f t="shared" si="1"/>
        <v>7.3658042537516621E-4</v>
      </c>
    </row>
    <row r="31" spans="1:31" x14ac:dyDescent="0.25">
      <c r="W31" s="157">
        <v>42744</v>
      </c>
      <c r="X31" s="40">
        <v>110.89</v>
      </c>
      <c r="Y31" s="40">
        <v>110.89</v>
      </c>
      <c r="Z31" s="40">
        <v>108.28</v>
      </c>
      <c r="AA31" s="40">
        <v>109.18</v>
      </c>
      <c r="AB31" s="95">
        <v>1972000</v>
      </c>
      <c r="AC31" s="40">
        <v>108.61</v>
      </c>
      <c r="AD31" s="2">
        <f t="shared" si="0"/>
        <v>2.6099999999999994</v>
      </c>
      <c r="AE31" s="138">
        <f t="shared" si="1"/>
        <v>-2.2236226143320104E-2</v>
      </c>
    </row>
    <row r="32" spans="1:31" x14ac:dyDescent="0.25">
      <c r="W32" s="157">
        <v>42741</v>
      </c>
      <c r="X32" s="40">
        <v>110.18</v>
      </c>
      <c r="Y32" s="40">
        <v>112.99</v>
      </c>
      <c r="Z32" s="40">
        <v>109.92</v>
      </c>
      <c r="AA32" s="40">
        <v>111.66</v>
      </c>
      <c r="AB32" s="95">
        <v>2009200</v>
      </c>
      <c r="AC32" s="40">
        <v>111.08</v>
      </c>
      <c r="AD32" s="2">
        <f t="shared" si="0"/>
        <v>3.0699999999999932</v>
      </c>
      <c r="AE32" s="138">
        <f t="shared" si="1"/>
        <v>1.2395187750638081E-2</v>
      </c>
    </row>
    <row r="33" spans="1:31" x14ac:dyDescent="0.25">
      <c r="L33" t="s">
        <v>65</v>
      </c>
      <c r="M33" s="2">
        <f>K51+M51-F51</f>
        <v>-168.6200000000008</v>
      </c>
      <c r="W33" s="157">
        <v>42740</v>
      </c>
      <c r="X33" s="40">
        <v>110.18</v>
      </c>
      <c r="Y33" s="40">
        <v>111.65</v>
      </c>
      <c r="Z33" s="40">
        <v>110.16</v>
      </c>
      <c r="AA33" s="40">
        <v>110.29</v>
      </c>
      <c r="AB33" s="95">
        <v>3135300</v>
      </c>
      <c r="AC33" s="40">
        <v>109.72</v>
      </c>
      <c r="AD33" s="2">
        <f t="shared" si="0"/>
        <v>1.4900000000000091</v>
      </c>
      <c r="AE33" s="138">
        <f t="shared" si="1"/>
        <v>-3.1797946761151774E-3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42739</v>
      </c>
      <c r="X34" s="40">
        <v>107.57</v>
      </c>
      <c r="Y34" s="40">
        <v>110.98</v>
      </c>
      <c r="Z34" s="40">
        <v>107.15</v>
      </c>
      <c r="AA34" s="40">
        <v>110.64</v>
      </c>
      <c r="AB34" s="95">
        <v>2705500</v>
      </c>
      <c r="AC34" s="40">
        <v>110.07</v>
      </c>
      <c r="AD34" s="2">
        <f t="shared" si="0"/>
        <v>3.8299999999999983</v>
      </c>
      <c r="AE34" s="138">
        <f t="shared" si="1"/>
        <v>3.4200883209621225E-2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42738</v>
      </c>
      <c r="X35" s="40">
        <v>108.91</v>
      </c>
      <c r="Y35" s="40">
        <v>109.52</v>
      </c>
      <c r="Z35" s="40">
        <v>106.15</v>
      </c>
      <c r="AA35" s="40">
        <v>106.99</v>
      </c>
      <c r="AB35" s="95">
        <v>1770100</v>
      </c>
      <c r="AC35" s="40">
        <v>106.43</v>
      </c>
      <c r="AD35" s="2">
        <f t="shared" si="0"/>
        <v>3.3699999999999903</v>
      </c>
      <c r="AE35" s="138">
        <f t="shared" si="1"/>
        <v>-1.0045577155613383E-2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42734</v>
      </c>
      <c r="X36" s="40">
        <v>108.85</v>
      </c>
      <c r="Y36" s="40">
        <v>108.99</v>
      </c>
      <c r="Z36" s="40">
        <v>107.5</v>
      </c>
      <c r="AA36" s="40">
        <v>108.07</v>
      </c>
      <c r="AB36" s="95">
        <v>1487300</v>
      </c>
      <c r="AC36" s="40">
        <v>107.51</v>
      </c>
      <c r="AD36" s="2">
        <f t="shared" si="0"/>
        <v>1.4899999999999949</v>
      </c>
      <c r="AE36" s="138">
        <f t="shared" si="1"/>
        <v>-6.8360277136257919E-3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42733</v>
      </c>
      <c r="X37" s="40">
        <v>108.86</v>
      </c>
      <c r="Y37" s="40">
        <v>109.32</v>
      </c>
      <c r="Z37" s="40">
        <v>107.77</v>
      </c>
      <c r="AA37" s="40">
        <v>108.82</v>
      </c>
      <c r="AB37" s="95">
        <v>926800</v>
      </c>
      <c r="AC37" s="40">
        <v>108.25</v>
      </c>
      <c r="AD37" s="2">
        <f t="shared" si="0"/>
        <v>1.5499999999999972</v>
      </c>
      <c r="AE37" s="138">
        <f t="shared" si="1"/>
        <v>8.3210059171601181E-4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42732</v>
      </c>
      <c r="X38" s="40">
        <v>109.41</v>
      </c>
      <c r="Y38" s="40">
        <v>110.26</v>
      </c>
      <c r="Z38" s="40">
        <v>108.62</v>
      </c>
      <c r="AA38" s="40">
        <v>108.72</v>
      </c>
      <c r="AB38" s="95">
        <v>1034300</v>
      </c>
      <c r="AC38" s="40">
        <v>108.16</v>
      </c>
      <c r="AD38" s="2">
        <f t="shared" si="0"/>
        <v>1.6400000000000006</v>
      </c>
      <c r="AE38" s="138">
        <f t="shared" si="1"/>
        <v>-6.6127847171197907E-3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42731</v>
      </c>
      <c r="X39" s="40">
        <v>109.34</v>
      </c>
      <c r="Y39" s="40">
        <v>109.87</v>
      </c>
      <c r="Z39" s="40">
        <v>109.32</v>
      </c>
      <c r="AA39" s="40">
        <v>109.45</v>
      </c>
      <c r="AB39" s="95">
        <v>856000</v>
      </c>
      <c r="AC39" s="40">
        <v>108.88</v>
      </c>
      <c r="AD39" s="2">
        <f t="shared" si="0"/>
        <v>0.55000000000001137</v>
      </c>
      <c r="AE39" s="138">
        <f t="shared" si="1"/>
        <v>1.5637935792476299E-3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42727</v>
      </c>
      <c r="X40" s="40">
        <v>108.66</v>
      </c>
      <c r="Y40" s="40">
        <v>109.79</v>
      </c>
      <c r="Z40" s="40">
        <v>108.19</v>
      </c>
      <c r="AA40" s="40">
        <v>109.28</v>
      </c>
      <c r="AB40" s="95">
        <v>2118500</v>
      </c>
      <c r="AC40" s="40">
        <v>108.71</v>
      </c>
      <c r="AD40" s="2">
        <f t="shared" si="0"/>
        <v>1.6000000000000085</v>
      </c>
      <c r="AE40" s="138">
        <f t="shared" si="1"/>
        <v>4.5278137128073048E-3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42726</v>
      </c>
      <c r="X41" s="40">
        <v>107.65</v>
      </c>
      <c r="Y41" s="40">
        <v>108.79</v>
      </c>
      <c r="Z41" s="40">
        <v>107.46</v>
      </c>
      <c r="AA41" s="40">
        <v>108.78</v>
      </c>
      <c r="AB41" s="95">
        <v>1645400</v>
      </c>
      <c r="AC41" s="40">
        <v>108.22</v>
      </c>
      <c r="AD41" s="2">
        <f t="shared" si="0"/>
        <v>1.3300000000000125</v>
      </c>
      <c r="AE41" s="138">
        <f t="shared" si="1"/>
        <v>6.7913294259931423E-3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42725</v>
      </c>
      <c r="X42" s="40">
        <v>108.33</v>
      </c>
      <c r="Y42" s="40">
        <v>108.98</v>
      </c>
      <c r="Z42" s="40">
        <v>107.57</v>
      </c>
      <c r="AA42" s="40">
        <v>108.05</v>
      </c>
      <c r="AB42" s="95">
        <v>1292200</v>
      </c>
      <c r="AC42" s="40">
        <v>107.49</v>
      </c>
      <c r="AD42" s="2">
        <f t="shared" si="0"/>
        <v>1.4100000000000108</v>
      </c>
      <c r="AE42" s="138">
        <f t="shared" si="1"/>
        <v>-1.115137998327298E-3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135.05800000000002</v>
      </c>
      <c r="Q43" s="2"/>
      <c r="R43" s="34"/>
      <c r="T43" s="10" t="s">
        <v>98</v>
      </c>
      <c r="U43" s="88">
        <v>122.93</v>
      </c>
      <c r="W43" s="157">
        <v>42724</v>
      </c>
      <c r="X43" s="40">
        <v>107.25</v>
      </c>
      <c r="Y43" s="40">
        <v>108.35</v>
      </c>
      <c r="Z43" s="40">
        <v>107.05</v>
      </c>
      <c r="AA43" s="40">
        <v>108.17</v>
      </c>
      <c r="AB43" s="95">
        <v>1197400</v>
      </c>
      <c r="AC43" s="40">
        <v>107.61</v>
      </c>
      <c r="AD43" s="2">
        <f t="shared" si="0"/>
        <v>1.2999999999999972</v>
      </c>
      <c r="AE43" s="138">
        <f t="shared" si="1"/>
        <v>1.1657422205509027E-2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133.83020000000002</v>
      </c>
      <c r="Q44" s="2"/>
      <c r="R44" s="34"/>
      <c r="T44" s="10" t="s">
        <v>99</v>
      </c>
      <c r="U44" s="88">
        <v>122.64</v>
      </c>
      <c r="W44" s="157">
        <v>42723</v>
      </c>
      <c r="X44" s="40">
        <v>106.56</v>
      </c>
      <c r="Y44" s="40">
        <v>107.17</v>
      </c>
      <c r="Z44" s="40">
        <v>106.17</v>
      </c>
      <c r="AA44" s="40">
        <v>106.93</v>
      </c>
      <c r="AB44" s="95">
        <v>1302300</v>
      </c>
      <c r="AC44" s="40">
        <v>106.37</v>
      </c>
      <c r="AD44" s="2">
        <f t="shared" si="0"/>
        <v>1</v>
      </c>
      <c r="AE44" s="138">
        <f t="shared" si="1"/>
        <v>2.3558235959291185E-3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132.60240000000002</v>
      </c>
      <c r="Q45" s="2"/>
      <c r="R45" s="34"/>
      <c r="T45" s="10" t="s">
        <v>100</v>
      </c>
      <c r="U45" s="88" t="s">
        <v>129</v>
      </c>
      <c r="W45" s="157">
        <v>42720</v>
      </c>
      <c r="X45" s="40">
        <v>108.09</v>
      </c>
      <c r="Y45" s="40">
        <v>108.18</v>
      </c>
      <c r="Z45" s="40">
        <v>106.11</v>
      </c>
      <c r="AA45" s="40">
        <v>106.67</v>
      </c>
      <c r="AB45" s="95">
        <v>2614000</v>
      </c>
      <c r="AC45" s="40">
        <v>106.12</v>
      </c>
      <c r="AD45" s="2">
        <f t="shared" si="0"/>
        <v>2.0700000000000074</v>
      </c>
      <c r="AE45" s="138">
        <f t="shared" si="1"/>
        <v>-1.3296141329614097E-2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131.37460000000002</v>
      </c>
      <c r="Q46" s="2"/>
      <c r="R46" s="34"/>
      <c r="T46" s="10" t="s">
        <v>101</v>
      </c>
      <c r="U46" s="88" t="s">
        <v>129</v>
      </c>
      <c r="W46" s="157">
        <v>42719</v>
      </c>
      <c r="X46" s="40">
        <v>107.23</v>
      </c>
      <c r="Y46" s="40">
        <v>109.24</v>
      </c>
      <c r="Z46" s="40">
        <v>106.79</v>
      </c>
      <c r="AA46" s="40">
        <v>108.11</v>
      </c>
      <c r="AB46" s="95">
        <v>1374800</v>
      </c>
      <c r="AC46" s="40">
        <v>107.55</v>
      </c>
      <c r="AD46" s="2">
        <f t="shared" si="0"/>
        <v>2.4499999999999886</v>
      </c>
      <c r="AE46" s="138">
        <f t="shared" si="1"/>
        <v>4.9523453560083031E-3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130.14680000000001</v>
      </c>
      <c r="Q47" s="2"/>
      <c r="R47" s="34"/>
      <c r="T47" s="10" t="s">
        <v>102</v>
      </c>
      <c r="U47" s="88">
        <v>118.04</v>
      </c>
      <c r="W47" s="157">
        <v>42718</v>
      </c>
      <c r="X47" s="40">
        <v>109.54</v>
      </c>
      <c r="Y47" s="40">
        <v>110.24</v>
      </c>
      <c r="Z47" s="40">
        <v>107.46</v>
      </c>
      <c r="AA47" s="40">
        <v>107.58</v>
      </c>
      <c r="AB47" s="95">
        <v>1867100</v>
      </c>
      <c r="AC47" s="40">
        <v>107.02</v>
      </c>
      <c r="AD47" s="2">
        <f t="shared" si="0"/>
        <v>2.7800000000000011</v>
      </c>
      <c r="AE47" s="138">
        <f t="shared" si="1"/>
        <v>-2.0501555921654813E-2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128.91900000000001</v>
      </c>
      <c r="Q48" s="2"/>
      <c r="R48" s="34"/>
      <c r="T48" s="10" t="s">
        <v>103</v>
      </c>
      <c r="U48" s="88">
        <v>1.40605</v>
      </c>
      <c r="W48" s="157">
        <v>42717</v>
      </c>
      <c r="X48" s="40">
        <v>110.83</v>
      </c>
      <c r="Y48" s="40">
        <v>111.39</v>
      </c>
      <c r="Z48" s="40">
        <v>108.45</v>
      </c>
      <c r="AA48" s="40">
        <v>109.83</v>
      </c>
      <c r="AB48" s="95">
        <v>1793200</v>
      </c>
      <c r="AC48" s="40">
        <v>109.26</v>
      </c>
      <c r="AD48" s="2">
        <f t="shared" si="0"/>
        <v>2.9399999999999977</v>
      </c>
      <c r="AE48" s="138">
        <f t="shared" si="1"/>
        <v>-7.8096621867054239E-3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127.69120000000001</v>
      </c>
      <c r="Q49" s="2"/>
      <c r="R49" s="34"/>
      <c r="T49" s="10" t="s">
        <v>122</v>
      </c>
      <c r="U49" s="88" t="s">
        <v>430</v>
      </c>
      <c r="W49" s="157">
        <v>42716</v>
      </c>
      <c r="X49" s="40">
        <v>110.78</v>
      </c>
      <c r="Y49" s="40">
        <v>111.43</v>
      </c>
      <c r="Z49" s="40">
        <v>109.4</v>
      </c>
      <c r="AA49" s="40">
        <v>110.69</v>
      </c>
      <c r="AB49" s="95">
        <v>1854500</v>
      </c>
      <c r="AC49" s="40">
        <v>110.12</v>
      </c>
      <c r="AD49" s="2">
        <f t="shared" si="0"/>
        <v>2.0300000000000011</v>
      </c>
      <c r="AE49" s="138">
        <f t="shared" si="1"/>
        <v>8.1795873852597012E-4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126.46340000000001</v>
      </c>
      <c r="Q50" s="2"/>
      <c r="R50" s="34"/>
      <c r="T50" s="10"/>
      <c r="U50" s="88"/>
      <c r="W50" s="157">
        <v>42713</v>
      </c>
      <c r="X50" s="40">
        <v>109.89</v>
      </c>
      <c r="Y50" s="40">
        <v>110.72</v>
      </c>
      <c r="Z50" s="40">
        <v>109.13</v>
      </c>
      <c r="AA50" s="40">
        <v>110.6</v>
      </c>
      <c r="AB50" s="95">
        <v>1457000</v>
      </c>
      <c r="AC50" s="40">
        <v>110.03</v>
      </c>
      <c r="AD50" s="2">
        <f t="shared" si="0"/>
        <v>1.5900000000000034</v>
      </c>
      <c r="AE50" s="138">
        <f t="shared" si="1"/>
        <v>5.2992233896755891E-3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125.23560000000001</v>
      </c>
      <c r="Q51" s="2"/>
      <c r="R51" s="34"/>
      <c r="T51" s="10" t="s">
        <v>105</v>
      </c>
      <c r="U51" s="88" t="s">
        <v>622</v>
      </c>
      <c r="W51" s="157">
        <v>42712</v>
      </c>
      <c r="X51" s="40">
        <v>109.88</v>
      </c>
      <c r="Y51" s="40">
        <v>110.38</v>
      </c>
      <c r="Z51" s="40">
        <v>109</v>
      </c>
      <c r="AA51" s="40">
        <v>110.02</v>
      </c>
      <c r="AB51" s="95">
        <v>1360500</v>
      </c>
      <c r="AC51" s="40">
        <v>109.45</v>
      </c>
      <c r="AD51" s="2">
        <f t="shared" si="0"/>
        <v>1.3799999999999955</v>
      </c>
      <c r="AE51" s="138">
        <f t="shared" si="1"/>
        <v>2.4729803993404076E-3</v>
      </c>
    </row>
    <row r="52" spans="1:31" x14ac:dyDescent="0.25">
      <c r="O52" s="83">
        <v>1.01</v>
      </c>
      <c r="P52" s="83">
        <f t="shared" si="3"/>
        <v>124.0078</v>
      </c>
      <c r="Q52" s="2"/>
      <c r="R52" s="34"/>
      <c r="T52" s="10" t="s">
        <v>106</v>
      </c>
      <c r="U52" s="88" t="s">
        <v>623</v>
      </c>
      <c r="W52" s="157">
        <v>42711</v>
      </c>
      <c r="X52" s="40">
        <v>106.64</v>
      </c>
      <c r="Y52" s="40">
        <v>109.86</v>
      </c>
      <c r="Z52" s="40">
        <v>106.05</v>
      </c>
      <c r="AA52" s="40">
        <v>109.75</v>
      </c>
      <c r="AB52" s="95">
        <v>1920600</v>
      </c>
      <c r="AC52" s="40">
        <v>109.18</v>
      </c>
      <c r="AD52" s="2">
        <f t="shared" si="0"/>
        <v>3.8100000000000023</v>
      </c>
      <c r="AE52" s="138">
        <f t="shared" si="1"/>
        <v>3.331440469430258E-2</v>
      </c>
    </row>
    <row r="53" spans="1:31" x14ac:dyDescent="0.25">
      <c r="O53" s="83">
        <v>1</v>
      </c>
      <c r="P53" s="83">
        <f t="shared" si="3"/>
        <v>122.78</v>
      </c>
      <c r="Q53" s="2"/>
      <c r="R53" s="34"/>
      <c r="T53" s="10" t="s">
        <v>107</v>
      </c>
      <c r="U53" s="90">
        <v>1266960</v>
      </c>
      <c r="W53" s="157">
        <v>42710</v>
      </c>
      <c r="X53" s="40">
        <v>105.96</v>
      </c>
      <c r="Y53" s="40">
        <v>106.25</v>
      </c>
      <c r="Z53" s="40">
        <v>105.16</v>
      </c>
      <c r="AA53" s="40">
        <v>106.21</v>
      </c>
      <c r="AB53" s="95">
        <v>1356600</v>
      </c>
      <c r="AC53" s="40">
        <v>105.66</v>
      </c>
      <c r="AD53" s="2">
        <f t="shared" si="0"/>
        <v>1.0900000000000034</v>
      </c>
      <c r="AE53" s="138">
        <f t="shared" si="1"/>
        <v>2.3716914903708641E-3</v>
      </c>
    </row>
    <row r="54" spans="1:31" x14ac:dyDescent="0.25">
      <c r="O54" s="83">
        <v>0.99</v>
      </c>
      <c r="P54" s="83">
        <f t="shared" si="3"/>
        <v>121.5522</v>
      </c>
      <c r="Q54" s="2"/>
      <c r="R54" s="34"/>
      <c r="T54" s="10" t="s">
        <v>110</v>
      </c>
      <c r="U54" s="90">
        <v>1981400</v>
      </c>
      <c r="W54" s="157">
        <v>42709</v>
      </c>
      <c r="X54" s="40">
        <v>106.2</v>
      </c>
      <c r="Y54" s="40">
        <v>106.92</v>
      </c>
      <c r="Z54" s="40">
        <v>105.62</v>
      </c>
      <c r="AA54" s="40">
        <v>105.96</v>
      </c>
      <c r="AB54" s="95">
        <v>1745400</v>
      </c>
      <c r="AC54" s="40">
        <v>105.41</v>
      </c>
      <c r="AD54" s="2">
        <f t="shared" si="0"/>
        <v>1.2999999999999972</v>
      </c>
      <c r="AE54" s="138">
        <f t="shared" si="1"/>
        <v>3.4269395525940993E-3</v>
      </c>
    </row>
    <row r="55" spans="1:31" x14ac:dyDescent="0.25">
      <c r="O55" s="83">
        <v>0.98</v>
      </c>
      <c r="P55" s="83">
        <f t="shared" si="3"/>
        <v>120.3244</v>
      </c>
      <c r="Q55" s="2"/>
      <c r="R55" s="34"/>
      <c r="T55" s="10" t="s">
        <v>108</v>
      </c>
      <c r="U55" s="88" t="s">
        <v>624</v>
      </c>
      <c r="W55" s="157">
        <v>42706</v>
      </c>
      <c r="X55" s="40">
        <v>106.65</v>
      </c>
      <c r="Y55" s="40">
        <v>107.1</v>
      </c>
      <c r="Z55" s="40">
        <v>105.09</v>
      </c>
      <c r="AA55" s="40">
        <v>105.6</v>
      </c>
      <c r="AB55" s="95">
        <v>1781800</v>
      </c>
      <c r="AC55" s="40">
        <v>105.05</v>
      </c>
      <c r="AD55" s="2">
        <f t="shared" si="0"/>
        <v>2.0099999999999909</v>
      </c>
      <c r="AE55" s="138">
        <f t="shared" si="1"/>
        <v>-1.1573202860368892E-2</v>
      </c>
    </row>
    <row r="56" spans="1:31" x14ac:dyDescent="0.25">
      <c r="O56" s="83">
        <v>0.97</v>
      </c>
      <c r="P56" s="83">
        <f t="shared" si="3"/>
        <v>119.0966</v>
      </c>
      <c r="T56" s="10" t="s">
        <v>111</v>
      </c>
      <c r="U56" s="88">
        <v>21.84</v>
      </c>
      <c r="W56" s="157">
        <v>42705</v>
      </c>
      <c r="X56" s="40">
        <v>106.87</v>
      </c>
      <c r="Y56" s="40">
        <v>107.89</v>
      </c>
      <c r="Z56" s="40">
        <v>106.58</v>
      </c>
      <c r="AA56" s="40">
        <v>106.83</v>
      </c>
      <c r="AB56" s="95">
        <v>2059500</v>
      </c>
      <c r="AC56" s="40">
        <v>106.28</v>
      </c>
      <c r="AD56" s="2">
        <f t="shared" si="0"/>
        <v>1.3100000000000023</v>
      </c>
      <c r="AE56" s="138">
        <f t="shared" si="1"/>
        <v>3.4935322443585548E-3</v>
      </c>
    </row>
    <row r="57" spans="1:31" x14ac:dyDescent="0.25">
      <c r="O57" s="83">
        <v>0.96</v>
      </c>
      <c r="P57" s="83">
        <f t="shared" si="3"/>
        <v>117.86879999999999</v>
      </c>
      <c r="T57" s="10" t="s">
        <v>112</v>
      </c>
      <c r="U57" s="88">
        <v>5.62</v>
      </c>
      <c r="W57" s="157">
        <v>42704</v>
      </c>
      <c r="X57" s="40">
        <v>105</v>
      </c>
      <c r="Y57" s="40">
        <v>107.32</v>
      </c>
      <c r="Z57" s="40">
        <v>104.75</v>
      </c>
      <c r="AA57" s="40">
        <v>106.46</v>
      </c>
      <c r="AB57" s="95">
        <v>3335100</v>
      </c>
      <c r="AC57" s="40">
        <v>105.91</v>
      </c>
      <c r="AD57" s="2">
        <f t="shared" si="0"/>
        <v>2.5699999999999932</v>
      </c>
      <c r="AE57" s="138">
        <f t="shared" si="1"/>
        <v>2.0032745834537291E-2</v>
      </c>
    </row>
    <row r="58" spans="1:31" x14ac:dyDescent="0.25">
      <c r="O58" s="83">
        <v>0.95</v>
      </c>
      <c r="P58" s="83">
        <f t="shared" si="3"/>
        <v>116.64099999999999</v>
      </c>
      <c r="T58" s="10" t="s">
        <v>109</v>
      </c>
      <c r="U58" s="88" t="s">
        <v>625</v>
      </c>
      <c r="W58" s="157">
        <v>42703</v>
      </c>
      <c r="X58" s="40">
        <v>103.82</v>
      </c>
      <c r="Y58" s="40">
        <v>104.86</v>
      </c>
      <c r="Z58" s="40">
        <v>103.23</v>
      </c>
      <c r="AA58" s="40">
        <v>104.37</v>
      </c>
      <c r="AB58" s="95">
        <v>2261800</v>
      </c>
      <c r="AC58" s="40">
        <v>103.83</v>
      </c>
      <c r="AD58" s="2">
        <f t="shared" si="0"/>
        <v>1.6299999999999955</v>
      </c>
      <c r="AE58" s="138">
        <f t="shared" si="1"/>
        <v>3.6732721121313094E-3</v>
      </c>
    </row>
    <row r="59" spans="1:31" x14ac:dyDescent="0.25">
      <c r="O59" s="83">
        <v>0.94</v>
      </c>
      <c r="P59" s="83">
        <f t="shared" si="3"/>
        <v>115.41319999999999</v>
      </c>
      <c r="W59" s="157">
        <v>42702</v>
      </c>
      <c r="X59" s="40">
        <v>103.72</v>
      </c>
      <c r="Y59" s="40">
        <v>104.24</v>
      </c>
      <c r="Z59" s="40">
        <v>102.77</v>
      </c>
      <c r="AA59" s="40">
        <v>103.99</v>
      </c>
      <c r="AB59" s="95">
        <v>1627100</v>
      </c>
      <c r="AC59" s="40">
        <v>103.45</v>
      </c>
      <c r="AD59" s="2">
        <f t="shared" si="0"/>
        <v>1.4699999999999989</v>
      </c>
      <c r="AE59" s="138">
        <f t="shared" si="1"/>
        <v>-3.3718689788053702E-3</v>
      </c>
    </row>
    <row r="60" spans="1:31" x14ac:dyDescent="0.25">
      <c r="O60" s="83">
        <v>0.93</v>
      </c>
      <c r="P60" s="83">
        <f t="shared" si="3"/>
        <v>114.1854</v>
      </c>
      <c r="W60" s="157">
        <v>42699</v>
      </c>
      <c r="X60" s="40">
        <v>104.24</v>
      </c>
      <c r="Y60" s="40">
        <v>104.56</v>
      </c>
      <c r="Z60" s="40">
        <v>103.91</v>
      </c>
      <c r="AA60" s="40">
        <v>104.34</v>
      </c>
      <c r="AB60" s="95">
        <v>919900</v>
      </c>
      <c r="AC60" s="40">
        <v>103.8</v>
      </c>
      <c r="AD60" s="2">
        <f t="shared" si="0"/>
        <v>0.65000000000000568</v>
      </c>
      <c r="AE60" s="138">
        <f t="shared" si="1"/>
        <v>2.8985507246377384E-3</v>
      </c>
    </row>
    <row r="61" spans="1:31" x14ac:dyDescent="0.25">
      <c r="O61" s="83">
        <v>0.92</v>
      </c>
      <c r="P61" s="83">
        <f t="shared" si="3"/>
        <v>112.9576</v>
      </c>
      <c r="W61" s="157">
        <v>42697</v>
      </c>
      <c r="X61" s="40">
        <v>103.75</v>
      </c>
      <c r="Y61" s="40">
        <v>104.77</v>
      </c>
      <c r="Z61" s="40">
        <v>103.75</v>
      </c>
      <c r="AA61" s="40">
        <v>104.04</v>
      </c>
      <c r="AB61" s="95">
        <v>1505300</v>
      </c>
      <c r="AC61" s="40">
        <v>103.5</v>
      </c>
      <c r="AD61" s="2">
        <f t="shared" si="0"/>
        <v>1.019999999999996</v>
      </c>
      <c r="AE61" s="138">
        <f t="shared" si="1"/>
        <v>1.1607661056296514E-3</v>
      </c>
    </row>
    <row r="62" spans="1:31" x14ac:dyDescent="0.25">
      <c r="O62" s="83">
        <v>0.91</v>
      </c>
      <c r="P62" s="83">
        <f t="shared" si="3"/>
        <v>111.72980000000001</v>
      </c>
      <c r="W62" s="157">
        <v>42696</v>
      </c>
      <c r="X62" s="40">
        <v>104.93</v>
      </c>
      <c r="Y62" s="40">
        <v>105.5</v>
      </c>
      <c r="Z62" s="40">
        <v>103.75</v>
      </c>
      <c r="AA62" s="40">
        <v>103.92</v>
      </c>
      <c r="AB62" s="95">
        <v>1828000</v>
      </c>
      <c r="AC62" s="40">
        <v>103.38</v>
      </c>
      <c r="AD62" s="2">
        <f t="shared" si="0"/>
        <v>1.75</v>
      </c>
      <c r="AE62" s="138">
        <f t="shared" si="1"/>
        <v>-6.5346915241207837E-3</v>
      </c>
    </row>
    <row r="63" spans="1:31" x14ac:dyDescent="0.25">
      <c r="O63" s="83">
        <v>0.9</v>
      </c>
      <c r="P63" s="83">
        <f t="shared" si="3"/>
        <v>110.50200000000001</v>
      </c>
      <c r="W63" s="157">
        <v>42695</v>
      </c>
      <c r="X63" s="40">
        <v>103.76</v>
      </c>
      <c r="Y63" s="40">
        <v>105.3</v>
      </c>
      <c r="Z63" s="40">
        <v>103.62</v>
      </c>
      <c r="AA63" s="40">
        <v>104.6</v>
      </c>
      <c r="AB63" s="95">
        <v>1717700</v>
      </c>
      <c r="AC63" s="40">
        <v>104.06</v>
      </c>
      <c r="AD63" s="2">
        <f t="shared" si="0"/>
        <v>1.6799999999999926</v>
      </c>
      <c r="AE63" s="138">
        <f t="shared" si="1"/>
        <v>1.1174812943348655E-2</v>
      </c>
    </row>
    <row r="64" spans="1:31" x14ac:dyDescent="0.25">
      <c r="W64" s="157">
        <v>42692</v>
      </c>
      <c r="X64" s="40">
        <v>102.93</v>
      </c>
      <c r="Y64" s="40">
        <v>103.98</v>
      </c>
      <c r="Z64" s="40">
        <v>102.76</v>
      </c>
      <c r="AA64" s="40">
        <v>103.45</v>
      </c>
      <c r="AB64" s="95">
        <v>1870200</v>
      </c>
      <c r="AC64" s="40">
        <v>102.91</v>
      </c>
      <c r="AD64" s="2">
        <f t="shared" si="0"/>
        <v>1.2199999999999989</v>
      </c>
      <c r="AE64" s="138">
        <f t="shared" si="1"/>
        <v>3.0214424951267027E-3</v>
      </c>
    </row>
    <row r="65" spans="23:31" x14ac:dyDescent="0.25">
      <c r="W65" s="157">
        <v>42691</v>
      </c>
      <c r="X65" s="40">
        <v>103</v>
      </c>
      <c r="Y65" s="40">
        <v>103.44</v>
      </c>
      <c r="Z65" s="40">
        <v>102.59</v>
      </c>
      <c r="AA65" s="40">
        <v>103.14</v>
      </c>
      <c r="AB65" s="95">
        <v>2567600</v>
      </c>
      <c r="AC65" s="40">
        <v>102.6</v>
      </c>
      <c r="AD65" s="2">
        <f t="shared" si="0"/>
        <v>0.84999999999999432</v>
      </c>
      <c r="AE65" s="138">
        <f t="shared" si="1"/>
        <v>1.2686639992192106E-3</v>
      </c>
    </row>
    <row r="66" spans="23:31" x14ac:dyDescent="0.25">
      <c r="W66" s="157">
        <v>42690</v>
      </c>
      <c r="X66" s="40">
        <v>104.07</v>
      </c>
      <c r="Y66" s="40">
        <v>104.38</v>
      </c>
      <c r="Z66" s="40">
        <v>102.7</v>
      </c>
      <c r="AA66" s="40">
        <v>103</v>
      </c>
      <c r="AB66" s="95">
        <v>2213600</v>
      </c>
      <c r="AC66" s="40">
        <v>102.47</v>
      </c>
      <c r="AD66" s="2">
        <f t="shared" si="0"/>
        <v>1.6799999999999926</v>
      </c>
      <c r="AE66" s="138">
        <f t="shared" si="1"/>
        <v>-1.5090349865436448E-2</v>
      </c>
    </row>
    <row r="67" spans="23:31" x14ac:dyDescent="0.25">
      <c r="W67" s="157">
        <v>42689</v>
      </c>
      <c r="X67" s="40">
        <v>103.99</v>
      </c>
      <c r="Y67" s="40">
        <v>104.78</v>
      </c>
      <c r="Z67" s="40">
        <v>102.79</v>
      </c>
      <c r="AA67" s="40">
        <v>104.58</v>
      </c>
      <c r="AB67" s="95">
        <v>1974200</v>
      </c>
      <c r="AC67" s="40">
        <v>104.04</v>
      </c>
      <c r="AD67" s="2">
        <f>Y67-Z67</f>
        <v>1.9899999999999949</v>
      </c>
      <c r="AE67" s="138" t="e">
        <f>AC67/#REF!-1</f>
        <v>#REF!</v>
      </c>
    </row>
    <row r="68" spans="23:31" x14ac:dyDescent="0.25">
      <c r="W68" s="157">
        <v>42688</v>
      </c>
      <c r="X68" s="40">
        <v>101</v>
      </c>
      <c r="Y68" s="40">
        <v>104.87</v>
      </c>
      <c r="Z68" s="40">
        <v>100.91</v>
      </c>
      <c r="AA68" s="40">
        <v>103.99</v>
      </c>
      <c r="AB68" s="95">
        <v>3119900</v>
      </c>
      <c r="AC68" s="40">
        <v>103.45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42783</v>
      </c>
      <c r="X2" s="10">
        <v>209</v>
      </c>
      <c r="Y2" s="10">
        <v>210.41</v>
      </c>
      <c r="Z2" s="10">
        <v>206.82</v>
      </c>
      <c r="AA2" s="10">
        <v>210.41</v>
      </c>
      <c r="AB2" s="95">
        <v>3093200</v>
      </c>
      <c r="AC2" s="10">
        <v>210.41</v>
      </c>
      <c r="AD2" s="2">
        <f>Y2-Z2</f>
        <v>3.5900000000000034</v>
      </c>
      <c r="AE2" s="138">
        <f>AC2/AC3-1</f>
        <v>1.0711883946584733E-2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210.41</v>
      </c>
      <c r="T3" s="63"/>
      <c r="W3" s="133">
        <v>42782</v>
      </c>
      <c r="X3" s="10">
        <v>206.46</v>
      </c>
      <c r="Y3" s="10">
        <v>208.22</v>
      </c>
      <c r="Z3" s="10">
        <v>205.18</v>
      </c>
      <c r="AA3" s="10">
        <v>208.18</v>
      </c>
      <c r="AB3" s="95">
        <v>1718800</v>
      </c>
      <c r="AC3" s="10">
        <v>208.18</v>
      </c>
      <c r="AD3" s="2">
        <f t="shared" ref="AD3:AD66" si="0">Y3-Z3</f>
        <v>3.039999999999992</v>
      </c>
      <c r="AE3" s="138">
        <f t="shared" ref="AE3:AE66" si="1">AC3/AC4-1</f>
        <v>1.0631584057478438E-2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210.41</v>
      </c>
      <c r="R4" s="502">
        <v>1.0699999999999999E-2</v>
      </c>
      <c r="T4" s="63"/>
      <c r="W4" s="133">
        <v>42781</v>
      </c>
      <c r="X4" s="10">
        <v>205.82</v>
      </c>
      <c r="Y4" s="10">
        <v>206.94</v>
      </c>
      <c r="Z4" s="10">
        <v>204.8</v>
      </c>
      <c r="AA4" s="10">
        <v>205.99</v>
      </c>
      <c r="AB4" s="95">
        <v>1695900</v>
      </c>
      <c r="AC4" s="10">
        <v>205.99</v>
      </c>
      <c r="AD4" s="2">
        <f t="shared" si="0"/>
        <v>2.1399999999999864</v>
      </c>
      <c r="AE4" s="138">
        <f t="shared" si="1"/>
        <v>3.2143378950957313E-3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42780</v>
      </c>
      <c r="X5" s="10">
        <v>206.99</v>
      </c>
      <c r="Y5" s="10">
        <v>207</v>
      </c>
      <c r="Z5" s="10">
        <v>204.8</v>
      </c>
      <c r="AA5" s="10">
        <v>205.33</v>
      </c>
      <c r="AB5" s="95">
        <v>1735700</v>
      </c>
      <c r="AC5" s="10">
        <v>205.33</v>
      </c>
      <c r="AD5" s="2">
        <f t="shared" si="0"/>
        <v>2.1999999999999886</v>
      </c>
      <c r="AE5" s="138">
        <f t="shared" si="1"/>
        <v>-6.6760195442890913E-3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42779</v>
      </c>
      <c r="X6" s="10">
        <v>206.78</v>
      </c>
      <c r="Y6" s="10">
        <v>207.11</v>
      </c>
      <c r="Z6" s="10">
        <v>205.17</v>
      </c>
      <c r="AA6" s="10">
        <v>206.71</v>
      </c>
      <c r="AB6" s="95">
        <v>1244100</v>
      </c>
      <c r="AC6" s="10">
        <v>206.71</v>
      </c>
      <c r="AD6" s="2">
        <f t="shared" si="0"/>
        <v>1.9400000000000261</v>
      </c>
      <c r="AE6" s="138">
        <f t="shared" si="1"/>
        <v>5.7901907356947557E-3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42776</v>
      </c>
      <c r="X7" s="10">
        <v>206</v>
      </c>
      <c r="Y7" s="10">
        <v>206.5</v>
      </c>
      <c r="Z7" s="10">
        <v>203.85</v>
      </c>
      <c r="AA7" s="10">
        <v>205.52</v>
      </c>
      <c r="AB7" s="95">
        <v>2382400</v>
      </c>
      <c r="AC7" s="10">
        <v>205.52</v>
      </c>
      <c r="AD7" s="2">
        <f t="shared" si="0"/>
        <v>2.6500000000000057</v>
      </c>
      <c r="AE7" s="138">
        <f t="shared" si="1"/>
        <v>8.7659491574942905E-4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3">
        <v>42775</v>
      </c>
      <c r="X8" s="10">
        <v>207.33</v>
      </c>
      <c r="Y8" s="10">
        <v>207.69</v>
      </c>
      <c r="Z8" s="10">
        <v>203.63</v>
      </c>
      <c r="AA8" s="10">
        <v>205.34</v>
      </c>
      <c r="AB8" s="95">
        <v>2745500</v>
      </c>
      <c r="AC8" s="10">
        <v>205.34</v>
      </c>
      <c r="AD8" s="2">
        <f t="shared" si="0"/>
        <v>4.0600000000000023</v>
      </c>
      <c r="AE8" s="138">
        <f t="shared" si="1"/>
        <v>-7.4919039102904206E-3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T9" s="67"/>
      <c r="W9" s="133">
        <v>42774</v>
      </c>
      <c r="X9" s="10">
        <v>205.97</v>
      </c>
      <c r="Y9" s="10">
        <v>208.75</v>
      </c>
      <c r="Z9" s="10">
        <v>205.16</v>
      </c>
      <c r="AA9" s="10">
        <v>206.89</v>
      </c>
      <c r="AB9" s="95">
        <v>2103100</v>
      </c>
      <c r="AC9" s="10">
        <v>206.89</v>
      </c>
      <c r="AD9" s="2">
        <f t="shared" si="0"/>
        <v>3.5900000000000034</v>
      </c>
      <c r="AE9" s="138">
        <f t="shared" si="1"/>
        <v>4.759360885823849E-3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3">
        <v>42773</v>
      </c>
      <c r="X10" s="10">
        <v>207.21</v>
      </c>
      <c r="Y10" s="10">
        <v>207.4</v>
      </c>
      <c r="Z10" s="10">
        <v>204.93</v>
      </c>
      <c r="AA10" s="10">
        <v>205.91</v>
      </c>
      <c r="AB10" s="95">
        <v>2280100</v>
      </c>
      <c r="AC10" s="10">
        <v>205.91</v>
      </c>
      <c r="AD10" s="2">
        <f t="shared" si="0"/>
        <v>2.4699999999999989</v>
      </c>
      <c r="AE10" s="138">
        <f t="shared" si="1"/>
        <v>-3.1467854376452387E-3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1.9400000000000001E-2</v>
      </c>
      <c r="W11" s="133">
        <v>42772</v>
      </c>
      <c r="X11" s="10">
        <v>206.15</v>
      </c>
      <c r="Y11" s="10">
        <v>206.66</v>
      </c>
      <c r="Z11" s="10">
        <v>204.3</v>
      </c>
      <c r="AA11" s="10">
        <v>206.56</v>
      </c>
      <c r="AB11" s="95">
        <v>1860000</v>
      </c>
      <c r="AC11" s="10">
        <v>206.56</v>
      </c>
      <c r="AD11" s="2">
        <f t="shared" si="0"/>
        <v>2.3599999999999852</v>
      </c>
      <c r="AE11" s="138">
        <f t="shared" si="1"/>
        <v>1.9402405898332198E-3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42769</v>
      </c>
      <c r="X12" s="10">
        <v>204.95</v>
      </c>
      <c r="Y12" s="10">
        <v>206.6</v>
      </c>
      <c r="Z12" s="10">
        <v>203.03</v>
      </c>
      <c r="AA12" s="10">
        <v>206.16</v>
      </c>
      <c r="AB12" s="95">
        <v>2436700</v>
      </c>
      <c r="AC12" s="10">
        <v>206.16</v>
      </c>
      <c r="AD12" s="2">
        <f t="shared" si="0"/>
        <v>3.5699999999999932</v>
      </c>
      <c r="AE12" s="138">
        <f t="shared" si="1"/>
        <v>1.0340602793432963E-2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42768</v>
      </c>
      <c r="X13" s="10">
        <v>201.97</v>
      </c>
      <c r="Y13" s="10">
        <v>205.03</v>
      </c>
      <c r="Z13" s="10">
        <v>201</v>
      </c>
      <c r="AA13" s="10">
        <v>204.05</v>
      </c>
      <c r="AB13" s="95">
        <v>2266100</v>
      </c>
      <c r="AC13" s="10">
        <v>204.05</v>
      </c>
      <c r="AD13" s="2">
        <f t="shared" si="0"/>
        <v>4.0300000000000011</v>
      </c>
      <c r="AE13" s="138">
        <f t="shared" si="1"/>
        <v>1.7673916245275478E-3</v>
      </c>
    </row>
    <row r="14" spans="1:31" x14ac:dyDescent="0.25">
      <c r="W14" s="133">
        <v>42767</v>
      </c>
      <c r="X14" s="10">
        <v>202.25</v>
      </c>
      <c r="Y14" s="10">
        <v>204.48</v>
      </c>
      <c r="Z14" s="10">
        <v>200.21</v>
      </c>
      <c r="AA14" s="10">
        <v>203.69</v>
      </c>
      <c r="AB14" s="95">
        <v>3115900</v>
      </c>
      <c r="AC14" s="10">
        <v>203.69</v>
      </c>
      <c r="AD14" s="2">
        <f t="shared" si="0"/>
        <v>4.2699999999999818</v>
      </c>
      <c r="AE14" s="138">
        <f t="shared" si="1"/>
        <v>2.1002506265664245E-2</v>
      </c>
    </row>
    <row r="15" spans="1:31" x14ac:dyDescent="0.25">
      <c r="W15" s="133">
        <v>42766</v>
      </c>
      <c r="X15" s="10">
        <v>202.47</v>
      </c>
      <c r="Y15" s="10">
        <v>202.47</v>
      </c>
      <c r="Z15" s="10">
        <v>198.86</v>
      </c>
      <c r="AA15" s="10">
        <v>199.5</v>
      </c>
      <c r="AB15" s="95">
        <v>2666900</v>
      </c>
      <c r="AC15" s="10">
        <v>199.5</v>
      </c>
      <c r="AD15" s="2">
        <f t="shared" si="0"/>
        <v>3.6099999999999852</v>
      </c>
      <c r="AE15" s="138">
        <f t="shared" si="1"/>
        <v>-1.8305284912902287E-2</v>
      </c>
    </row>
    <row r="16" spans="1:31" x14ac:dyDescent="0.25">
      <c r="W16" s="133">
        <v>42765</v>
      </c>
      <c r="X16" s="10">
        <v>204.45</v>
      </c>
      <c r="Y16" s="10">
        <v>204.87</v>
      </c>
      <c r="Z16" s="10">
        <v>200.61</v>
      </c>
      <c r="AA16" s="10">
        <v>203.22</v>
      </c>
      <c r="AB16" s="95">
        <v>3312700</v>
      </c>
      <c r="AC16" s="10">
        <v>203.22</v>
      </c>
      <c r="AD16" s="2">
        <f t="shared" si="0"/>
        <v>4.2599999999999909</v>
      </c>
      <c r="AE16" s="138">
        <f t="shared" si="1"/>
        <v>-1.2104418842059261E-2</v>
      </c>
    </row>
    <row r="17" spans="1:31" x14ac:dyDescent="0.25">
      <c r="W17" s="133">
        <v>42762</v>
      </c>
      <c r="X17" s="10">
        <v>205.38</v>
      </c>
      <c r="Y17" s="10">
        <v>205.79</v>
      </c>
      <c r="Z17" s="10">
        <v>203.54</v>
      </c>
      <c r="AA17" s="10">
        <v>205.71</v>
      </c>
      <c r="AB17" s="95">
        <v>2578000</v>
      </c>
      <c r="AC17" s="10">
        <v>205.71</v>
      </c>
      <c r="AD17" s="2">
        <f t="shared" si="0"/>
        <v>2.25</v>
      </c>
      <c r="AE17" s="138">
        <f t="shared" si="1"/>
        <v>7.5427339961797735E-3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42761</v>
      </c>
      <c r="X18" s="10">
        <v>204.44</v>
      </c>
      <c r="Y18" s="10">
        <v>205.27</v>
      </c>
      <c r="Z18" s="10">
        <v>201.13</v>
      </c>
      <c r="AA18" s="10">
        <v>204.17</v>
      </c>
      <c r="AB18" s="95">
        <v>3882000</v>
      </c>
      <c r="AC18" s="10">
        <v>204.17</v>
      </c>
      <c r="AD18" s="2">
        <f t="shared" si="0"/>
        <v>4.1400000000000148</v>
      </c>
      <c r="AE18" s="138">
        <f t="shared" si="1"/>
        <v>8.3465033583562942E-3</v>
      </c>
    </row>
    <row r="19" spans="1:31" x14ac:dyDescent="0.25">
      <c r="W19" s="133">
        <v>42760</v>
      </c>
      <c r="X19" s="10">
        <v>199.92</v>
      </c>
      <c r="Y19" s="10">
        <v>202.59</v>
      </c>
      <c r="Z19" s="10">
        <v>198.03</v>
      </c>
      <c r="AA19" s="10">
        <v>202.48</v>
      </c>
      <c r="AB19" s="95">
        <v>6088800</v>
      </c>
      <c r="AC19" s="10">
        <v>202.48</v>
      </c>
      <c r="AD19" s="2">
        <f t="shared" si="0"/>
        <v>4.5600000000000023</v>
      </c>
      <c r="AE19" s="138">
        <f t="shared" si="1"/>
        <v>2.3919089759797618E-2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42759</v>
      </c>
      <c r="X20" s="10">
        <v>192.72</v>
      </c>
      <c r="Y20" s="10">
        <v>199.64</v>
      </c>
      <c r="Z20" s="10">
        <v>192.28</v>
      </c>
      <c r="AA20" s="10">
        <v>197.75</v>
      </c>
      <c r="AB20" s="95">
        <v>5988300</v>
      </c>
      <c r="AC20" s="10">
        <v>197.75</v>
      </c>
      <c r="AD20" s="2">
        <f t="shared" si="0"/>
        <v>7.3599999999999852</v>
      </c>
      <c r="AE20" s="138">
        <f t="shared" si="1"/>
        <v>3.5340314136125706E-2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42758</v>
      </c>
      <c r="X21" s="10">
        <v>191.01</v>
      </c>
      <c r="Y21" s="10">
        <v>191.53</v>
      </c>
      <c r="Z21" s="10">
        <v>188.42</v>
      </c>
      <c r="AA21" s="10">
        <v>191</v>
      </c>
      <c r="AB21" s="95">
        <v>3338200</v>
      </c>
      <c r="AC21" s="10">
        <v>191</v>
      </c>
      <c r="AD21" s="2">
        <f t="shared" si="0"/>
        <v>3.1100000000000136</v>
      </c>
      <c r="AE21" s="138">
        <f t="shared" si="1"/>
        <v>-4.1867280720120359E-4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42755</v>
      </c>
      <c r="X22" s="10">
        <v>188.6</v>
      </c>
      <c r="Y22" s="10">
        <v>191.54</v>
      </c>
      <c r="Z22" s="10">
        <v>188.1</v>
      </c>
      <c r="AA22" s="10">
        <v>191.08</v>
      </c>
      <c r="AB22" s="95">
        <v>5734300</v>
      </c>
      <c r="AC22" s="10">
        <v>191.08</v>
      </c>
      <c r="AD22" s="2">
        <f t="shared" si="0"/>
        <v>3.4399999999999977</v>
      </c>
      <c r="AE22" s="138">
        <f t="shared" si="1"/>
        <v>2.9747790472084645E-2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42754</v>
      </c>
      <c r="X23" s="10">
        <v>185.1</v>
      </c>
      <c r="Y23" s="10">
        <v>186.88</v>
      </c>
      <c r="Z23" s="10">
        <v>184.68</v>
      </c>
      <c r="AA23" s="10">
        <v>185.56</v>
      </c>
      <c r="AB23" s="95">
        <v>4560000</v>
      </c>
      <c r="AC23" s="10">
        <v>185.56</v>
      </c>
      <c r="AD23" s="2">
        <f t="shared" si="0"/>
        <v>2.1999999999999886</v>
      </c>
      <c r="AE23" s="138">
        <f t="shared" si="1"/>
        <v>2.9186033942276701E-3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42753</v>
      </c>
      <c r="X24" s="10">
        <v>180.36</v>
      </c>
      <c r="Y24" s="10">
        <v>185.07</v>
      </c>
      <c r="Z24" s="10">
        <v>180</v>
      </c>
      <c r="AA24" s="10">
        <v>185.02</v>
      </c>
      <c r="AB24" s="95">
        <v>3562000</v>
      </c>
      <c r="AC24" s="10">
        <v>185.02</v>
      </c>
      <c r="AD24" s="2">
        <f t="shared" si="0"/>
        <v>5.0699999999999932</v>
      </c>
      <c r="AE24" s="138">
        <f t="shared" si="1"/>
        <v>3.2996482608452782E-2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42752</v>
      </c>
      <c r="X25" s="10">
        <v>179.48</v>
      </c>
      <c r="Y25" s="10">
        <v>179.63</v>
      </c>
      <c r="Z25" s="10">
        <v>177.56</v>
      </c>
      <c r="AA25" s="10">
        <v>179.11</v>
      </c>
      <c r="AB25" s="95">
        <v>2628500</v>
      </c>
      <c r="AC25" s="10">
        <v>179.11</v>
      </c>
      <c r="AD25" s="2">
        <f t="shared" si="0"/>
        <v>2.0699999999999932</v>
      </c>
      <c r="AE25" s="138">
        <f t="shared" si="1"/>
        <v>-7.4258797450815761E-3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42748</v>
      </c>
      <c r="X26" s="10">
        <v>178.9</v>
      </c>
      <c r="Y26" s="10">
        <v>180.78</v>
      </c>
      <c r="Z26" s="10">
        <v>178.39</v>
      </c>
      <c r="AA26" s="10">
        <v>180.45</v>
      </c>
      <c r="AB26" s="95">
        <v>2090200</v>
      </c>
      <c r="AC26" s="10">
        <v>180.45</v>
      </c>
      <c r="AD26" s="2">
        <f t="shared" si="0"/>
        <v>2.3900000000000148</v>
      </c>
      <c r="AE26" s="138">
        <f t="shared" si="1"/>
        <v>8.8896343508888531E-3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42747</v>
      </c>
      <c r="X27" s="10">
        <v>178.09</v>
      </c>
      <c r="Y27" s="10">
        <v>179.1</v>
      </c>
      <c r="Z27" s="10">
        <v>175.4</v>
      </c>
      <c r="AA27" s="10">
        <v>178.86</v>
      </c>
      <c r="AB27" s="95">
        <v>2311000</v>
      </c>
      <c r="AC27" s="10">
        <v>178.86</v>
      </c>
      <c r="AD27" s="2">
        <f t="shared" si="0"/>
        <v>3.6999999999999886</v>
      </c>
      <c r="AE27" s="138">
        <f t="shared" si="1"/>
        <v>-3.1211682086722536E-3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42746</v>
      </c>
      <c r="X28" s="10">
        <v>180.05</v>
      </c>
      <c r="Y28" s="10">
        <v>180.47</v>
      </c>
      <c r="Z28" s="10">
        <v>177.76</v>
      </c>
      <c r="AA28" s="10">
        <v>179.42</v>
      </c>
      <c r="AB28" s="95">
        <v>1873800</v>
      </c>
      <c r="AC28" s="10">
        <v>179.42</v>
      </c>
      <c r="AD28" s="2">
        <f t="shared" si="0"/>
        <v>2.710000000000008</v>
      </c>
      <c r="AE28" s="138">
        <f t="shared" si="1"/>
        <v>-6.3687212715290986E-3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42745</v>
      </c>
      <c r="X29" s="10">
        <v>177.49</v>
      </c>
      <c r="Y29" s="10">
        <v>180.74</v>
      </c>
      <c r="Z29" s="10">
        <v>176.9</v>
      </c>
      <c r="AA29" s="10">
        <v>180.57</v>
      </c>
      <c r="AB29" s="95">
        <v>3018100</v>
      </c>
      <c r="AC29" s="10">
        <v>180.57</v>
      </c>
      <c r="AD29" s="2">
        <f t="shared" si="0"/>
        <v>3.8400000000000034</v>
      </c>
      <c r="AE29" s="138">
        <f t="shared" si="1"/>
        <v>2.0342430920494925E-2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42744</v>
      </c>
      <c r="X30" s="10">
        <v>176.65</v>
      </c>
      <c r="Y30" s="10">
        <v>178.3</v>
      </c>
      <c r="Z30" s="10">
        <v>176.64</v>
      </c>
      <c r="AA30" s="10">
        <v>176.97</v>
      </c>
      <c r="AB30" s="95">
        <v>2026500</v>
      </c>
      <c r="AC30" s="10">
        <v>176.97</v>
      </c>
      <c r="AD30" s="2">
        <f t="shared" si="0"/>
        <v>1.660000000000025</v>
      </c>
      <c r="AE30" s="138">
        <f t="shared" si="1"/>
        <v>2.1518772297410838E-3</v>
      </c>
    </row>
    <row r="31" spans="1:31" x14ac:dyDescent="0.25">
      <c r="W31" s="133">
        <v>42741</v>
      </c>
      <c r="X31" s="10">
        <v>174.21</v>
      </c>
      <c r="Y31" s="10">
        <v>176.9</v>
      </c>
      <c r="Z31" s="10">
        <v>173.31</v>
      </c>
      <c r="AA31" s="10">
        <v>176.59</v>
      </c>
      <c r="AB31" s="95">
        <v>2314200</v>
      </c>
      <c r="AC31" s="10">
        <v>176.59</v>
      </c>
      <c r="AD31" s="2">
        <f t="shared" si="0"/>
        <v>3.5900000000000034</v>
      </c>
      <c r="AE31" s="138">
        <f t="shared" si="1"/>
        <v>1.3254532935506047E-2</v>
      </c>
    </row>
    <row r="32" spans="1:31" x14ac:dyDescent="0.25">
      <c r="L32" t="s">
        <v>212</v>
      </c>
      <c r="M32" s="2">
        <f>M50+K50-F50</f>
        <v>780.73999999999796</v>
      </c>
      <c r="W32" s="133">
        <v>42740</v>
      </c>
      <c r="X32" s="10">
        <v>176.33</v>
      </c>
      <c r="Y32" s="10">
        <v>177</v>
      </c>
      <c r="Z32" s="10">
        <v>173.88</v>
      </c>
      <c r="AA32" s="10">
        <v>174.28</v>
      </c>
      <c r="AB32" s="95">
        <v>2480300</v>
      </c>
      <c r="AC32" s="10">
        <v>174.28</v>
      </c>
      <c r="AD32" s="2">
        <f t="shared" si="0"/>
        <v>3.1200000000000045</v>
      </c>
      <c r="AE32" s="138">
        <f t="shared" si="1"/>
        <v>-1.5756480487942537E-2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42739</v>
      </c>
      <c r="X33" s="10">
        <v>178.26</v>
      </c>
      <c r="Y33" s="10">
        <v>179</v>
      </c>
      <c r="Z33" s="10">
        <v>176.68</v>
      </c>
      <c r="AA33" s="10">
        <v>177.07</v>
      </c>
      <c r="AB33" s="95">
        <v>2389100</v>
      </c>
      <c r="AC33" s="10">
        <v>177.07</v>
      </c>
      <c r="AD33" s="2">
        <f t="shared" si="0"/>
        <v>2.3199999999999932</v>
      </c>
      <c r="AE33" s="138">
        <f t="shared" si="1"/>
        <v>-7.1212291129304495E-3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42738</v>
      </c>
      <c r="X34" s="10">
        <v>178.29</v>
      </c>
      <c r="Y34" s="10">
        <v>180.9</v>
      </c>
      <c r="Z34" s="10">
        <v>176.54</v>
      </c>
      <c r="AA34" s="10">
        <v>178.34</v>
      </c>
      <c r="AB34" s="95">
        <v>3208700</v>
      </c>
      <c r="AC34" s="10">
        <v>178.34</v>
      </c>
      <c r="AD34" s="2">
        <f t="shared" si="0"/>
        <v>4.3600000000000136</v>
      </c>
      <c r="AE34" s="138">
        <f t="shared" si="1"/>
        <v>8.881597556146259E-3</v>
      </c>
    </row>
    <row r="35" spans="1:31" x14ac:dyDescent="0.25">
      <c r="A35" s="23" t="s">
        <v>71</v>
      </c>
      <c r="B35" s="66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42734</v>
      </c>
      <c r="X35" s="10">
        <v>180.37</v>
      </c>
      <c r="Y35" s="10">
        <v>180.9</v>
      </c>
      <c r="Z35" s="10">
        <v>176.02</v>
      </c>
      <c r="AA35" s="10">
        <v>176.77</v>
      </c>
      <c r="AB35" s="95">
        <v>2542100</v>
      </c>
      <c r="AC35" s="10">
        <v>176.77</v>
      </c>
      <c r="AD35" s="2">
        <f t="shared" si="0"/>
        <v>4.8799999999999955</v>
      </c>
      <c r="AE35" s="138">
        <f t="shared" si="1"/>
        <v>-1.7234669483515819E-2</v>
      </c>
    </row>
    <row r="36" spans="1:31" x14ac:dyDescent="0.25">
      <c r="B36" s="66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42733</v>
      </c>
      <c r="X36" s="10">
        <v>179.7</v>
      </c>
      <c r="Y36" s="10">
        <v>180.67</v>
      </c>
      <c r="Z36" s="10">
        <v>178.63</v>
      </c>
      <c r="AA36" s="10">
        <v>179.87</v>
      </c>
      <c r="AB36" s="95">
        <v>1367100</v>
      </c>
      <c r="AC36" s="10">
        <v>179.87</v>
      </c>
      <c r="AD36" s="2">
        <f t="shared" si="0"/>
        <v>2.039999999999992</v>
      </c>
      <c r="AE36" s="138">
        <f t="shared" si="1"/>
        <v>-1.7759032132748098E-3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42732</v>
      </c>
      <c r="X37" s="10">
        <v>182.64</v>
      </c>
      <c r="Y37" s="10">
        <v>183</v>
      </c>
      <c r="Z37" s="10">
        <v>179.84</v>
      </c>
      <c r="AA37" s="10">
        <v>180.19</v>
      </c>
      <c r="AB37" s="95">
        <v>1387500</v>
      </c>
      <c r="AC37" s="10">
        <v>180.19</v>
      </c>
      <c r="AD37" s="2">
        <f t="shared" si="0"/>
        <v>3.1599999999999966</v>
      </c>
      <c r="AE37" s="138">
        <f t="shared" si="1"/>
        <v>-1.162854478635289E-2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42731</v>
      </c>
      <c r="X38" s="10">
        <v>182.11</v>
      </c>
      <c r="Y38" s="10">
        <v>183.7</v>
      </c>
      <c r="Z38" s="10">
        <v>182.05</v>
      </c>
      <c r="AA38" s="10">
        <v>182.31</v>
      </c>
      <c r="AB38" s="95">
        <v>828300</v>
      </c>
      <c r="AC38" s="10">
        <v>182.31</v>
      </c>
      <c r="AD38" s="2">
        <f t="shared" si="0"/>
        <v>1.6499999999999773</v>
      </c>
      <c r="AE38" s="138">
        <f t="shared" si="1"/>
        <v>2.0336374628999732E-3</v>
      </c>
    </row>
    <row r="39" spans="1:31" x14ac:dyDescent="0.25">
      <c r="B39" s="66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42727</v>
      </c>
      <c r="X39" s="10">
        <v>180.05</v>
      </c>
      <c r="Y39" s="10">
        <v>181.98</v>
      </c>
      <c r="Z39" s="10">
        <v>179.66</v>
      </c>
      <c r="AA39" s="10">
        <v>181.94</v>
      </c>
      <c r="AB39" s="95">
        <v>897700</v>
      </c>
      <c r="AC39" s="10">
        <v>181.94</v>
      </c>
      <c r="AD39" s="2">
        <f t="shared" si="0"/>
        <v>2.3199999999999932</v>
      </c>
      <c r="AE39" s="138">
        <f t="shared" si="1"/>
        <v>7.4197120708747732E-3</v>
      </c>
    </row>
    <row r="40" spans="1:31" x14ac:dyDescent="0.25">
      <c r="B40" s="66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42726</v>
      </c>
      <c r="X40" s="10">
        <v>182.85</v>
      </c>
      <c r="Y40" s="10">
        <v>183</v>
      </c>
      <c r="Z40" s="10">
        <v>179.38</v>
      </c>
      <c r="AA40" s="10">
        <v>180.6</v>
      </c>
      <c r="AB40" s="95">
        <v>1755700</v>
      </c>
      <c r="AC40" s="10">
        <v>180.6</v>
      </c>
      <c r="AD40" s="2">
        <f t="shared" si="0"/>
        <v>3.6200000000000045</v>
      </c>
      <c r="AE40" s="138">
        <f t="shared" si="1"/>
        <v>-9.2709419057545039E-3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4" t="s">
        <v>78</v>
      </c>
      <c r="P41" s="644"/>
      <c r="T41" s="91" t="s">
        <v>113</v>
      </c>
      <c r="W41" s="133">
        <v>42725</v>
      </c>
      <c r="X41" s="10">
        <v>183.73</v>
      </c>
      <c r="Y41" s="10">
        <v>183.99</v>
      </c>
      <c r="Z41" s="10">
        <v>181.78</v>
      </c>
      <c r="AA41" s="10">
        <v>182.29</v>
      </c>
      <c r="AB41" s="95">
        <v>2101300</v>
      </c>
      <c r="AC41" s="10">
        <v>182.29</v>
      </c>
      <c r="AD41" s="2">
        <f t="shared" si="0"/>
        <v>2.210000000000008</v>
      </c>
      <c r="AE41" s="138">
        <f t="shared" si="1"/>
        <v>1.2083264678419692E-3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231.45100000000002</v>
      </c>
      <c r="Q42" s="2"/>
      <c r="T42" s="135" t="s">
        <v>98</v>
      </c>
      <c r="U42" s="98">
        <v>208.18</v>
      </c>
      <c r="W42" s="133">
        <v>42724</v>
      </c>
      <c r="X42" s="10">
        <v>181</v>
      </c>
      <c r="Y42" s="10">
        <v>183.28</v>
      </c>
      <c r="Z42" s="10">
        <v>180.14</v>
      </c>
      <c r="AA42" s="10">
        <v>182.07</v>
      </c>
      <c r="AB42" s="95">
        <v>2735200</v>
      </c>
      <c r="AC42" s="10">
        <v>182.07</v>
      </c>
      <c r="AD42" s="2">
        <f t="shared" si="0"/>
        <v>3.1400000000000148</v>
      </c>
      <c r="AE42" s="138">
        <f t="shared" si="1"/>
        <v>8.9216446858029208E-3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229.34690000000001</v>
      </c>
      <c r="Q43" s="2"/>
      <c r="T43" s="136" t="s">
        <v>99</v>
      </c>
      <c r="U43" s="88">
        <v>209</v>
      </c>
      <c r="W43" s="133">
        <v>42723</v>
      </c>
      <c r="X43" s="10">
        <v>179.07</v>
      </c>
      <c r="Y43" s="10">
        <v>181.41</v>
      </c>
      <c r="Z43" s="10">
        <v>178.12</v>
      </c>
      <c r="AA43" s="10">
        <v>180.46</v>
      </c>
      <c r="AB43" s="95">
        <v>2221900</v>
      </c>
      <c r="AC43" s="10">
        <v>180.46</v>
      </c>
      <c r="AD43" s="2">
        <f t="shared" si="0"/>
        <v>3.289999999999992</v>
      </c>
      <c r="AE43" s="138">
        <f t="shared" si="1"/>
        <v>1.1433695774016428E-2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227.24280000000002</v>
      </c>
      <c r="Q44" s="2"/>
      <c r="T44" s="136" t="s">
        <v>100</v>
      </c>
      <c r="U44" s="88" t="s">
        <v>663</v>
      </c>
      <c r="W44" s="133">
        <v>42720</v>
      </c>
      <c r="X44" s="10">
        <v>180.75</v>
      </c>
      <c r="Y44" s="10">
        <v>181.09</v>
      </c>
      <c r="Z44" s="10">
        <v>177.48</v>
      </c>
      <c r="AA44" s="10">
        <v>178.42</v>
      </c>
      <c r="AB44" s="95">
        <v>4154100</v>
      </c>
      <c r="AC44" s="10">
        <v>178.42</v>
      </c>
      <c r="AD44" s="2">
        <f t="shared" si="0"/>
        <v>3.6100000000000136</v>
      </c>
      <c r="AE44" s="138">
        <f t="shared" si="1"/>
        <v>-8.8328426198545085E-3</v>
      </c>
    </row>
    <row r="45" spans="1:31" x14ac:dyDescent="0.25">
      <c r="O45" s="83">
        <v>1.07</v>
      </c>
      <c r="P45" s="83">
        <f t="shared" si="3"/>
        <v>225.1387</v>
      </c>
      <c r="Q45" s="2"/>
      <c r="T45" s="136" t="s">
        <v>101</v>
      </c>
      <c r="U45" s="88" t="s">
        <v>664</v>
      </c>
      <c r="W45" s="133">
        <v>42719</v>
      </c>
      <c r="X45" s="10">
        <v>178.31</v>
      </c>
      <c r="Y45" s="10">
        <v>181.2</v>
      </c>
      <c r="Z45" s="10">
        <v>176.57</v>
      </c>
      <c r="AA45" s="10">
        <v>180.01</v>
      </c>
      <c r="AB45" s="95">
        <v>3810300</v>
      </c>
      <c r="AC45" s="10">
        <v>180.01</v>
      </c>
      <c r="AD45" s="2">
        <f t="shared" si="0"/>
        <v>4.6299999999999955</v>
      </c>
      <c r="AE45" s="138">
        <f t="shared" si="1"/>
        <v>1.345569192658469E-2</v>
      </c>
    </row>
    <row r="46" spans="1:31" x14ac:dyDescent="0.25">
      <c r="O46" s="83">
        <v>1.06</v>
      </c>
      <c r="P46" s="83">
        <f t="shared" si="3"/>
        <v>223.03460000000001</v>
      </c>
      <c r="Q46" s="2"/>
      <c r="T46" s="136" t="s">
        <v>102</v>
      </c>
      <c r="U46" s="88">
        <v>216.23</v>
      </c>
      <c r="W46" s="133">
        <v>42718</v>
      </c>
      <c r="X46" s="10">
        <v>178.75</v>
      </c>
      <c r="Y46" s="10">
        <v>179.22</v>
      </c>
      <c r="Z46" s="10">
        <v>176.23</v>
      </c>
      <c r="AA46" s="10">
        <v>177.62</v>
      </c>
      <c r="AB46" s="95">
        <v>4679500</v>
      </c>
      <c r="AC46" s="10">
        <v>177.62</v>
      </c>
      <c r="AD46" s="2">
        <f t="shared" si="0"/>
        <v>2.9900000000000091</v>
      </c>
      <c r="AE46" s="138" t="e">
        <f t="shared" si="1"/>
        <v>#DIV/0!</v>
      </c>
    </row>
    <row r="47" spans="1:31" x14ac:dyDescent="0.25">
      <c r="O47" s="83">
        <v>1.05</v>
      </c>
      <c r="P47" s="83">
        <f t="shared" si="3"/>
        <v>220.93049999999999</v>
      </c>
      <c r="Q47" s="2"/>
      <c r="T47" s="136" t="s">
        <v>103</v>
      </c>
      <c r="U47" s="88">
        <v>1.19316</v>
      </c>
      <c r="W47" s="133">
        <v>42718</v>
      </c>
      <c r="X47" s="10" t="s">
        <v>351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83">
        <v>1.04</v>
      </c>
      <c r="P48" s="83">
        <f t="shared" si="3"/>
        <v>218.82640000000001</v>
      </c>
      <c r="Q48" s="2"/>
      <c r="T48" s="136" t="s">
        <v>104</v>
      </c>
      <c r="U48" s="88" t="s">
        <v>515</v>
      </c>
      <c r="W48" s="133">
        <v>42717</v>
      </c>
      <c r="X48" s="10">
        <v>178.74</v>
      </c>
      <c r="Y48" s="10">
        <v>181.94</v>
      </c>
      <c r="Z48" s="10">
        <v>178</v>
      </c>
      <c r="AA48" s="10">
        <v>179.44</v>
      </c>
      <c r="AB48" s="95">
        <v>6907600</v>
      </c>
      <c r="AC48" s="10">
        <v>178.42</v>
      </c>
      <c r="AD48" s="2">
        <f t="shared" si="0"/>
        <v>3.9399999999999977</v>
      </c>
      <c r="AE48" s="138">
        <f t="shared" si="1"/>
        <v>7.1690657634770893E-3</v>
      </c>
    </row>
    <row r="49" spans="1:31" x14ac:dyDescent="0.25">
      <c r="O49" s="83">
        <v>1.03</v>
      </c>
      <c r="P49" s="83">
        <f t="shared" si="3"/>
        <v>216.72229999999999</v>
      </c>
      <c r="Q49" s="2"/>
      <c r="T49" s="136"/>
      <c r="U49" s="88"/>
      <c r="W49" s="133">
        <v>42716</v>
      </c>
      <c r="X49" s="10">
        <v>178.05</v>
      </c>
      <c r="Y49" s="10">
        <v>180.77</v>
      </c>
      <c r="Z49" s="10">
        <v>176.56</v>
      </c>
      <c r="AA49" s="10">
        <v>178.16</v>
      </c>
      <c r="AB49" s="95">
        <v>3719400</v>
      </c>
      <c r="AC49" s="10">
        <v>177.15</v>
      </c>
      <c r="AD49" s="2">
        <f t="shared" si="0"/>
        <v>4.210000000000008</v>
      </c>
      <c r="AE49" s="138">
        <f t="shared" si="1"/>
        <v>-5.1665075532093541E-3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214.6182</v>
      </c>
      <c r="Q50" s="2"/>
      <c r="T50" s="136" t="s">
        <v>105</v>
      </c>
      <c r="U50" s="88" t="s">
        <v>665</v>
      </c>
      <c r="W50" s="133">
        <v>42713</v>
      </c>
      <c r="X50" s="10">
        <v>180.95</v>
      </c>
      <c r="Y50" s="10">
        <v>181.9</v>
      </c>
      <c r="Z50" s="10">
        <v>176.9</v>
      </c>
      <c r="AA50" s="10">
        <v>179.09</v>
      </c>
      <c r="AB50" s="95">
        <v>7574400</v>
      </c>
      <c r="AC50" s="10">
        <v>178.07</v>
      </c>
      <c r="AD50" s="2">
        <f t="shared" si="0"/>
        <v>5</v>
      </c>
      <c r="AE50" s="138">
        <f t="shared" si="1"/>
        <v>4.907505596795092E-2</v>
      </c>
    </row>
    <row r="51" spans="1:31" x14ac:dyDescent="0.25">
      <c r="O51" s="83">
        <v>1.01</v>
      </c>
      <c r="P51" s="83">
        <f t="shared" si="3"/>
        <v>212.51409999999998</v>
      </c>
      <c r="Q51" s="2"/>
      <c r="T51" s="136" t="s">
        <v>106</v>
      </c>
      <c r="U51" s="88" t="s">
        <v>666</v>
      </c>
      <c r="W51" s="133">
        <v>42712</v>
      </c>
      <c r="X51" s="10">
        <v>169.55</v>
      </c>
      <c r="Y51" s="10">
        <v>171.38</v>
      </c>
      <c r="Z51" s="10">
        <v>167.51</v>
      </c>
      <c r="AA51" s="10">
        <v>170.71</v>
      </c>
      <c r="AB51" s="95">
        <v>3836100</v>
      </c>
      <c r="AC51" s="10">
        <v>169.74</v>
      </c>
      <c r="AD51" s="2">
        <f t="shared" si="0"/>
        <v>3.8700000000000045</v>
      </c>
      <c r="AE51" s="138">
        <f t="shared" si="1"/>
        <v>1.282892774031863E-2</v>
      </c>
    </row>
    <row r="52" spans="1:31" x14ac:dyDescent="0.25">
      <c r="O52" s="83">
        <v>1</v>
      </c>
      <c r="P52" s="83">
        <f t="shared" si="3"/>
        <v>210.41</v>
      </c>
      <c r="Q52" s="2"/>
      <c r="T52" s="136" t="s">
        <v>107</v>
      </c>
      <c r="U52" s="90">
        <v>3094524</v>
      </c>
      <c r="W52" s="133">
        <v>42711</v>
      </c>
      <c r="X52" s="10">
        <v>164.76</v>
      </c>
      <c r="Y52" s="10">
        <v>168.55</v>
      </c>
      <c r="Z52" s="10">
        <v>163.66999999999999</v>
      </c>
      <c r="AA52" s="10">
        <v>168.55</v>
      </c>
      <c r="AB52" s="95">
        <v>3265900</v>
      </c>
      <c r="AC52" s="10">
        <v>167.59</v>
      </c>
      <c r="AD52" s="2">
        <f t="shared" si="0"/>
        <v>4.8800000000000239</v>
      </c>
      <c r="AE52" s="138">
        <f t="shared" si="1"/>
        <v>2.3013063118056509E-2</v>
      </c>
    </row>
    <row r="53" spans="1:31" x14ac:dyDescent="0.25">
      <c r="O53" s="83">
        <v>0.99</v>
      </c>
      <c r="P53" s="83">
        <f t="shared" si="3"/>
        <v>208.30590000000001</v>
      </c>
      <c r="Q53" s="2"/>
      <c r="T53" s="136" t="s">
        <v>110</v>
      </c>
      <c r="U53" s="90">
        <v>2905270</v>
      </c>
      <c r="W53" s="133">
        <v>42710</v>
      </c>
      <c r="X53" s="10">
        <v>166.81</v>
      </c>
      <c r="Y53" s="10">
        <v>167.97</v>
      </c>
      <c r="Z53" s="10">
        <v>163.44999999999999</v>
      </c>
      <c r="AA53" s="10">
        <v>164.76</v>
      </c>
      <c r="AB53" s="95">
        <v>3918400</v>
      </c>
      <c r="AC53" s="10">
        <v>163.82</v>
      </c>
      <c r="AD53" s="2">
        <f t="shared" si="0"/>
        <v>4.5200000000000102</v>
      </c>
      <c r="AE53" s="138">
        <f t="shared" si="1"/>
        <v>-8.2934802348810788E-3</v>
      </c>
    </row>
    <row r="54" spans="1:31" x14ac:dyDescent="0.25">
      <c r="O54" s="83">
        <v>0.98</v>
      </c>
      <c r="P54" s="83">
        <f t="shared" si="3"/>
        <v>206.20179999999999</v>
      </c>
      <c r="Q54" s="2"/>
      <c r="T54" s="136" t="s">
        <v>108</v>
      </c>
      <c r="U54" s="88" t="s">
        <v>667</v>
      </c>
      <c r="W54" s="133">
        <v>42709</v>
      </c>
      <c r="X54" s="10">
        <v>166.01</v>
      </c>
      <c r="Y54" s="10">
        <v>166.61</v>
      </c>
      <c r="Z54" s="10">
        <v>162.4</v>
      </c>
      <c r="AA54" s="10">
        <v>166.13</v>
      </c>
      <c r="AB54" s="95">
        <v>2137200</v>
      </c>
      <c r="AC54" s="10">
        <v>165.19</v>
      </c>
      <c r="AD54" s="2">
        <f t="shared" si="0"/>
        <v>4.210000000000008</v>
      </c>
      <c r="AE54" s="138">
        <f t="shared" si="1"/>
        <v>1.1635740094310787E-2</v>
      </c>
    </row>
    <row r="55" spans="1:31" x14ac:dyDescent="0.25">
      <c r="O55" s="83">
        <v>0.97</v>
      </c>
      <c r="P55" s="83">
        <f t="shared" si="3"/>
        <v>204.0977</v>
      </c>
      <c r="T55" s="136" t="s">
        <v>111</v>
      </c>
      <c r="U55" s="88" t="s">
        <v>129</v>
      </c>
      <c r="W55" s="133">
        <v>42706</v>
      </c>
      <c r="X55" s="10">
        <v>163.57</v>
      </c>
      <c r="Y55" s="10">
        <v>164.92</v>
      </c>
      <c r="Z55" s="10">
        <v>160.62</v>
      </c>
      <c r="AA55" s="10">
        <v>164.22</v>
      </c>
      <c r="AB55" s="95">
        <v>2694500</v>
      </c>
      <c r="AC55" s="10">
        <v>163.29</v>
      </c>
      <c r="AD55" s="2">
        <f t="shared" si="0"/>
        <v>4.2999999999999829</v>
      </c>
      <c r="AE55" s="138">
        <f t="shared" si="1"/>
        <v>8.8347955022858304E-3</v>
      </c>
    </row>
    <row r="56" spans="1:31" x14ac:dyDescent="0.25">
      <c r="O56" s="83">
        <v>0.96</v>
      </c>
      <c r="P56" s="83">
        <f t="shared" si="3"/>
        <v>201.99359999999999</v>
      </c>
      <c r="T56" s="136" t="s">
        <v>112</v>
      </c>
      <c r="U56" s="88">
        <v>-4.75</v>
      </c>
      <c r="W56" s="133">
        <v>42705</v>
      </c>
      <c r="X56" s="10">
        <v>170.01</v>
      </c>
      <c r="Y56" s="10">
        <v>170.49</v>
      </c>
      <c r="Z56" s="10">
        <v>161.21</v>
      </c>
      <c r="AA56" s="10">
        <v>162.79</v>
      </c>
      <c r="AB56" s="95">
        <v>4638900</v>
      </c>
      <c r="AC56" s="10">
        <v>161.86000000000001</v>
      </c>
      <c r="AD56" s="2">
        <f t="shared" si="0"/>
        <v>9.2800000000000011</v>
      </c>
      <c r="AE56" s="138">
        <f t="shared" si="1"/>
        <v>-4.5186408683341228E-2</v>
      </c>
    </row>
    <row r="57" spans="1:31" x14ac:dyDescent="0.25">
      <c r="O57" s="83">
        <v>0.95</v>
      </c>
      <c r="P57" s="83">
        <f t="shared" si="3"/>
        <v>199.8895</v>
      </c>
      <c r="T57" s="136" t="s">
        <v>109</v>
      </c>
      <c r="U57" s="88" t="s">
        <v>668</v>
      </c>
      <c r="W57" s="133">
        <v>42704</v>
      </c>
      <c r="X57" s="10">
        <v>175.12</v>
      </c>
      <c r="Y57" s="10">
        <v>175.9</v>
      </c>
      <c r="Z57" s="10">
        <v>170.44</v>
      </c>
      <c r="AA57" s="10">
        <v>170.49</v>
      </c>
      <c r="AB57" s="95">
        <v>3124900</v>
      </c>
      <c r="AC57" s="10">
        <v>169.52</v>
      </c>
      <c r="AD57" s="2">
        <f t="shared" si="0"/>
        <v>5.460000000000008</v>
      </c>
      <c r="AE57" s="138">
        <f t="shared" si="1"/>
        <v>-2.8260246488965191E-2</v>
      </c>
    </row>
    <row r="58" spans="1:31" x14ac:dyDescent="0.25">
      <c r="O58" s="83">
        <v>0.94</v>
      </c>
      <c r="P58" s="83">
        <f t="shared" si="3"/>
        <v>197.78539999999998</v>
      </c>
      <c r="W58" s="133">
        <v>42703</v>
      </c>
      <c r="X58" s="10">
        <v>173.86</v>
      </c>
      <c r="Y58" s="10">
        <v>176.98</v>
      </c>
      <c r="Z58" s="10">
        <v>173.43</v>
      </c>
      <c r="AA58" s="10">
        <v>175.45</v>
      </c>
      <c r="AB58" s="95">
        <v>1851400</v>
      </c>
      <c r="AC58" s="10">
        <v>174.45</v>
      </c>
      <c r="AD58" s="2">
        <f t="shared" si="0"/>
        <v>3.5499999999999829</v>
      </c>
      <c r="AE58" s="138">
        <f t="shared" si="1"/>
        <v>4.5491189680986199E-3</v>
      </c>
    </row>
    <row r="59" spans="1:31" x14ac:dyDescent="0.25">
      <c r="O59" s="83">
        <v>0.93</v>
      </c>
      <c r="P59" s="83">
        <f t="shared" si="3"/>
        <v>195.68129999999999</v>
      </c>
      <c r="W59" s="133">
        <v>42702</v>
      </c>
      <c r="X59" s="10">
        <v>176.06</v>
      </c>
      <c r="Y59" s="10">
        <v>177.07</v>
      </c>
      <c r="Z59" s="10">
        <v>174.54</v>
      </c>
      <c r="AA59" s="10">
        <v>174.65</v>
      </c>
      <c r="AB59" s="95">
        <v>2657000</v>
      </c>
      <c r="AC59" s="10">
        <v>173.66</v>
      </c>
      <c r="AD59" s="2">
        <f t="shared" si="0"/>
        <v>2.5300000000000011</v>
      </c>
      <c r="AE59" s="138">
        <f t="shared" si="1"/>
        <v>-1.1891891891891881E-2</v>
      </c>
    </row>
    <row r="60" spans="1:31" x14ac:dyDescent="0.25">
      <c r="O60" s="83">
        <v>0.92</v>
      </c>
      <c r="P60" s="83">
        <f t="shared" si="3"/>
        <v>193.5772</v>
      </c>
      <c r="W60" s="133">
        <v>42699</v>
      </c>
      <c r="X60" s="10">
        <v>176.78</v>
      </c>
      <c r="Y60" s="10">
        <v>177.02</v>
      </c>
      <c r="Z60" s="10">
        <v>175.57</v>
      </c>
      <c r="AA60" s="10">
        <v>176.75</v>
      </c>
      <c r="AB60" s="95">
        <v>819800</v>
      </c>
      <c r="AC60" s="10">
        <v>175.75</v>
      </c>
      <c r="AD60" s="2">
        <f t="shared" si="0"/>
        <v>1.4500000000000171</v>
      </c>
      <c r="AE60" s="138">
        <f t="shared" si="1"/>
        <v>-1.8174589651842599E-3</v>
      </c>
    </row>
    <row r="61" spans="1:31" x14ac:dyDescent="0.25">
      <c r="O61" s="83">
        <v>0.91</v>
      </c>
      <c r="P61" s="83">
        <f t="shared" si="3"/>
        <v>191.47310000000002</v>
      </c>
      <c r="W61" s="133">
        <v>42697</v>
      </c>
      <c r="X61" s="10">
        <v>176.36</v>
      </c>
      <c r="Y61" s="10">
        <v>177.76</v>
      </c>
      <c r="Z61" s="10">
        <v>175.24</v>
      </c>
      <c r="AA61" s="10">
        <v>177.08</v>
      </c>
      <c r="AB61" s="95">
        <v>2212300</v>
      </c>
      <c r="AC61" s="10">
        <v>176.07</v>
      </c>
      <c r="AD61" s="2">
        <f t="shared" si="0"/>
        <v>2.5199999999999818</v>
      </c>
      <c r="AE61" s="138">
        <f t="shared" si="1"/>
        <v>3.4088972217483082E-4</v>
      </c>
    </row>
    <row r="62" spans="1:31" x14ac:dyDescent="0.25">
      <c r="O62" s="83">
        <v>0.9</v>
      </c>
      <c r="P62" s="83">
        <f t="shared" si="3"/>
        <v>189.369</v>
      </c>
      <c r="W62" s="133">
        <v>42696</v>
      </c>
      <c r="X62" s="10">
        <v>173.72</v>
      </c>
      <c r="Y62" s="10">
        <v>177.42</v>
      </c>
      <c r="Z62" s="10">
        <v>173.31</v>
      </c>
      <c r="AA62" s="10">
        <v>177.02</v>
      </c>
      <c r="AB62" s="95">
        <v>3102400</v>
      </c>
      <c r="AC62" s="10">
        <v>176.01</v>
      </c>
      <c r="AD62" s="2">
        <f t="shared" si="0"/>
        <v>4.1099999999999852</v>
      </c>
      <c r="AE62" s="138">
        <f t="shared" si="1"/>
        <v>2.5699300699300709E-2</v>
      </c>
    </row>
    <row r="63" spans="1:31" x14ac:dyDescent="0.25">
      <c r="W63" s="133">
        <v>42695</v>
      </c>
      <c r="X63" s="10">
        <v>169.13</v>
      </c>
      <c r="Y63" s="10">
        <v>172.76</v>
      </c>
      <c r="Z63" s="10">
        <v>169.13</v>
      </c>
      <c r="AA63" s="10">
        <v>172.58</v>
      </c>
      <c r="AB63" s="95">
        <v>2138400</v>
      </c>
      <c r="AC63" s="10">
        <v>171.6</v>
      </c>
      <c r="AD63" s="2">
        <f t="shared" si="0"/>
        <v>3.6299999999999955</v>
      </c>
      <c r="AE63" s="138">
        <f t="shared" si="1"/>
        <v>2.6315789473684292E-2</v>
      </c>
    </row>
    <row r="64" spans="1:31" x14ac:dyDescent="0.25">
      <c r="W64" s="133">
        <v>42692</v>
      </c>
      <c r="X64" s="10">
        <v>166.75</v>
      </c>
      <c r="Y64" s="10">
        <v>169.16</v>
      </c>
      <c r="Z64" s="10">
        <v>166.75</v>
      </c>
      <c r="AA64" s="10">
        <v>168.16</v>
      </c>
      <c r="AB64" s="95">
        <v>1952400</v>
      </c>
      <c r="AC64" s="10">
        <v>167.2</v>
      </c>
      <c r="AD64" s="2">
        <f t="shared" si="0"/>
        <v>2.4099999999999966</v>
      </c>
      <c r="AE64" s="138">
        <f t="shared" si="1"/>
        <v>6.6831236076825284E-3</v>
      </c>
    </row>
    <row r="65" spans="23:31" x14ac:dyDescent="0.25">
      <c r="W65" s="133">
        <v>42691</v>
      </c>
      <c r="X65" s="10">
        <v>167.35</v>
      </c>
      <c r="Y65" s="10">
        <v>169.02</v>
      </c>
      <c r="Z65" s="10">
        <v>166.02</v>
      </c>
      <c r="AA65" s="10">
        <v>167.04</v>
      </c>
      <c r="AB65" s="95">
        <v>1810000</v>
      </c>
      <c r="AC65" s="10">
        <v>166.09</v>
      </c>
      <c r="AD65" s="2">
        <f t="shared" si="0"/>
        <v>3</v>
      </c>
      <c r="AE65" s="138">
        <f t="shared" si="1"/>
        <v>-4.733940556088112E-3</v>
      </c>
    </row>
    <row r="66" spans="23:31" x14ac:dyDescent="0.25">
      <c r="W66" s="133">
        <v>42690</v>
      </c>
      <c r="X66" s="10">
        <v>166.3</v>
      </c>
      <c r="Y66" s="10">
        <v>168.17</v>
      </c>
      <c r="Z66" s="10">
        <v>165.75</v>
      </c>
      <c r="AA66" s="10">
        <v>167.83</v>
      </c>
      <c r="AB66" s="95">
        <v>1333300</v>
      </c>
      <c r="AC66" s="10">
        <v>166.88</v>
      </c>
      <c r="AD66" s="2">
        <f t="shared" si="0"/>
        <v>2.4199999999999875</v>
      </c>
      <c r="AE66" s="138">
        <f t="shared" si="1"/>
        <v>8.338368580060429E-3</v>
      </c>
    </row>
    <row r="67" spans="23:31" x14ac:dyDescent="0.25">
      <c r="W67" s="133">
        <v>42689</v>
      </c>
      <c r="X67" s="10">
        <v>164.83</v>
      </c>
      <c r="Y67" s="10">
        <v>167.5</v>
      </c>
      <c r="Z67" s="10">
        <v>163.61000000000001</v>
      </c>
      <c r="AA67" s="10">
        <v>166.45</v>
      </c>
      <c r="AB67" s="95">
        <v>2538000</v>
      </c>
      <c r="AC67" s="10">
        <v>165.5</v>
      </c>
      <c r="AD67" s="2">
        <f>Y67-Z67</f>
        <v>3.8899999999999864</v>
      </c>
      <c r="AE67" s="138">
        <f>AC67/AC68-1</f>
        <v>1.6272643536997311E-2</v>
      </c>
    </row>
    <row r="68" spans="23:31" x14ac:dyDescent="0.25">
      <c r="W68" s="133">
        <v>42688</v>
      </c>
      <c r="X68" s="10">
        <v>166.47</v>
      </c>
      <c r="Y68" s="10">
        <v>167.77</v>
      </c>
      <c r="Z68" s="10">
        <v>163.02000000000001</v>
      </c>
      <c r="AA68" s="10">
        <v>163.78</v>
      </c>
      <c r="AB68" s="95">
        <v>2818700</v>
      </c>
      <c r="AC68" s="10">
        <v>162.85</v>
      </c>
      <c r="AD68" s="2">
        <f>Y68-Z68</f>
        <v>4.75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256</v>
      </c>
      <c r="W2" s="133">
        <v>42783</v>
      </c>
      <c r="X2" s="10">
        <v>75.489999999999995</v>
      </c>
      <c r="Y2" s="10">
        <v>75.97</v>
      </c>
      <c r="Z2" s="10">
        <v>74.599999999999994</v>
      </c>
      <c r="AA2" s="10">
        <v>75.959999999999994</v>
      </c>
      <c r="AB2" s="95">
        <v>1876100</v>
      </c>
      <c r="AC2" s="10">
        <v>75.959999999999994</v>
      </c>
      <c r="AD2" s="2">
        <f>Y2-Z2</f>
        <v>1.3700000000000045</v>
      </c>
      <c r="AE2" s="138">
        <f>AC2/AC3-1</f>
        <v>3.8324302894143791E-3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75.959999999999994</v>
      </c>
      <c r="T3" s="1"/>
      <c r="W3" s="133">
        <v>42782</v>
      </c>
      <c r="X3" s="10">
        <v>75.930000000000007</v>
      </c>
      <c r="Y3" s="10">
        <v>76.3</v>
      </c>
      <c r="Z3" s="10">
        <v>75.099999999999994</v>
      </c>
      <c r="AA3" s="10">
        <v>75.67</v>
      </c>
      <c r="AB3" s="95">
        <v>2195500</v>
      </c>
      <c r="AC3" s="10">
        <v>75.67</v>
      </c>
      <c r="AD3" s="2">
        <f t="shared" ref="AD3:AD66" si="0">Y3-Z3</f>
        <v>1.2000000000000028</v>
      </c>
      <c r="AE3" s="138">
        <f t="shared" ref="AE3:AE66" si="1">AC3/AC4-1</f>
        <v>-1.05610561056102E-3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75.959999999999994</v>
      </c>
      <c r="R4" s="502">
        <v>3.8E-3</v>
      </c>
      <c r="T4" s="163"/>
      <c r="W4" s="133">
        <v>42781</v>
      </c>
      <c r="X4" s="10">
        <v>75.290000000000006</v>
      </c>
      <c r="Y4" s="10">
        <v>76.23</v>
      </c>
      <c r="Z4" s="10">
        <v>74.819999999999993</v>
      </c>
      <c r="AA4" s="10">
        <v>75.75</v>
      </c>
      <c r="AB4" s="95">
        <v>4982900</v>
      </c>
      <c r="AC4" s="10">
        <v>75.75</v>
      </c>
      <c r="AD4" s="2">
        <f t="shared" si="0"/>
        <v>1.4100000000000108</v>
      </c>
      <c r="AE4" s="138">
        <f t="shared" si="1"/>
        <v>2.7257933279088764E-2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42780</v>
      </c>
      <c r="X5" s="10">
        <v>73.44</v>
      </c>
      <c r="Y5" s="10">
        <v>73.88</v>
      </c>
      <c r="Z5" s="10">
        <v>72</v>
      </c>
      <c r="AA5" s="10">
        <v>73.739999999999995</v>
      </c>
      <c r="AB5" s="95">
        <v>2533800</v>
      </c>
      <c r="AC5" s="10">
        <v>73.739999999999995</v>
      </c>
      <c r="AD5" s="2">
        <f t="shared" si="0"/>
        <v>1.8799999999999955</v>
      </c>
      <c r="AE5" s="138">
        <f t="shared" si="1"/>
        <v>-1.3542795232936999E-3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42779</v>
      </c>
      <c r="X6" s="10">
        <v>72.849999999999994</v>
      </c>
      <c r="Y6" s="10">
        <v>74.16</v>
      </c>
      <c r="Z6" s="10">
        <v>72.84</v>
      </c>
      <c r="AA6" s="10">
        <v>73.84</v>
      </c>
      <c r="AB6" s="95">
        <v>3274500</v>
      </c>
      <c r="AC6" s="10">
        <v>73.84</v>
      </c>
      <c r="AD6" s="2">
        <f t="shared" si="0"/>
        <v>1.3199999999999932</v>
      </c>
      <c r="AE6" s="138">
        <f t="shared" si="1"/>
        <v>1.7079889807162685E-2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42776</v>
      </c>
      <c r="X7" s="10">
        <v>73.37</v>
      </c>
      <c r="Y7" s="10">
        <v>73.37</v>
      </c>
      <c r="Z7" s="10">
        <v>72.2</v>
      </c>
      <c r="AA7" s="10">
        <v>72.599999999999994</v>
      </c>
      <c r="AB7" s="95">
        <v>1933800</v>
      </c>
      <c r="AC7" s="10">
        <v>72.599999999999994</v>
      </c>
      <c r="AD7" s="2">
        <f t="shared" si="0"/>
        <v>1.1700000000000017</v>
      </c>
      <c r="AE7" s="138">
        <f t="shared" si="1"/>
        <v>-5.206906001644418E-3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3">
        <v>42775</v>
      </c>
      <c r="X8" s="10">
        <v>71.38</v>
      </c>
      <c r="Y8" s="10">
        <v>73.3</v>
      </c>
      <c r="Z8" s="10">
        <v>71.23</v>
      </c>
      <c r="AA8" s="10">
        <v>72.98</v>
      </c>
      <c r="AB8" s="95">
        <v>3743200</v>
      </c>
      <c r="AC8" s="10">
        <v>72.98</v>
      </c>
      <c r="AD8" s="2">
        <f t="shared" si="0"/>
        <v>2.0699999999999932</v>
      </c>
      <c r="AE8" s="138">
        <f t="shared" si="1"/>
        <v>1.7852161785216092E-2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213</v>
      </c>
      <c r="Q9" s="138">
        <f>IF(Q2=0, 0, Q8/Q6)</f>
        <v>0</v>
      </c>
      <c r="W9" s="133">
        <v>42774</v>
      </c>
      <c r="X9" s="10">
        <v>71.5</v>
      </c>
      <c r="Y9" s="10">
        <v>71.77</v>
      </c>
      <c r="Z9" s="10">
        <v>70.73</v>
      </c>
      <c r="AA9" s="10">
        <v>71.7</v>
      </c>
      <c r="AB9" s="95">
        <v>2967500</v>
      </c>
      <c r="AC9" s="10">
        <v>71.7</v>
      </c>
      <c r="AD9" s="2">
        <f t="shared" si="0"/>
        <v>1.039999999999992</v>
      </c>
      <c r="AE9" s="138">
        <f t="shared" si="1"/>
        <v>5.7511572450552606E-3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3">
        <v>42773</v>
      </c>
      <c r="X10" s="10">
        <v>73.959999999999994</v>
      </c>
      <c r="Y10" s="10">
        <v>74</v>
      </c>
      <c r="Z10" s="10">
        <v>71.25</v>
      </c>
      <c r="AA10" s="10">
        <v>71.290000000000006</v>
      </c>
      <c r="AB10" s="95">
        <v>4969400</v>
      </c>
      <c r="AC10" s="10">
        <v>71.290000000000006</v>
      </c>
      <c r="AD10" s="2">
        <f t="shared" si="0"/>
        <v>2.75</v>
      </c>
      <c r="AE10" s="138">
        <f t="shared" si="1"/>
        <v>-3.0068027210884307E-2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42772</v>
      </c>
      <c r="X11" s="10">
        <v>73.400000000000006</v>
      </c>
      <c r="Y11" s="10">
        <v>74.78</v>
      </c>
      <c r="Z11" s="10">
        <v>72.78</v>
      </c>
      <c r="AA11" s="10">
        <v>73.5</v>
      </c>
      <c r="AB11" s="95">
        <v>3922800</v>
      </c>
      <c r="AC11" s="10">
        <v>73.5</v>
      </c>
      <c r="AD11" s="2">
        <f t="shared" si="0"/>
        <v>2</v>
      </c>
      <c r="AE11" s="138">
        <f t="shared" si="1"/>
        <v>6.0224473035861426E-3</v>
      </c>
    </row>
    <row r="12" spans="1:31" x14ac:dyDescent="0.25">
      <c r="W12" s="133">
        <v>42769</v>
      </c>
      <c r="X12" s="10">
        <v>72.53</v>
      </c>
      <c r="Y12" s="10">
        <v>73.25</v>
      </c>
      <c r="Z12" s="10">
        <v>72.05</v>
      </c>
      <c r="AA12" s="10">
        <v>73.06</v>
      </c>
      <c r="AB12" s="95">
        <v>2517900</v>
      </c>
      <c r="AC12" s="10">
        <v>73.06</v>
      </c>
      <c r="AD12" s="2">
        <f t="shared" si="0"/>
        <v>1.2000000000000028</v>
      </c>
      <c r="AE12" s="138">
        <f t="shared" si="1"/>
        <v>1.2752980316052209E-2</v>
      </c>
    </row>
    <row r="13" spans="1:31" x14ac:dyDescent="0.25">
      <c r="W13" s="133">
        <v>42768</v>
      </c>
      <c r="X13" s="10">
        <v>70.73</v>
      </c>
      <c r="Y13" s="10">
        <v>72.34</v>
      </c>
      <c r="Z13" s="10">
        <v>70.55</v>
      </c>
      <c r="AA13" s="10">
        <v>72.14</v>
      </c>
      <c r="AB13" s="95">
        <v>3101700</v>
      </c>
      <c r="AC13" s="10">
        <v>72.14</v>
      </c>
      <c r="AD13" s="2">
        <f t="shared" si="0"/>
        <v>1.7900000000000063</v>
      </c>
      <c r="AE13" s="138">
        <f t="shared" si="1"/>
        <v>9.2333519865697156E-3</v>
      </c>
    </row>
    <row r="14" spans="1:31" x14ac:dyDescent="0.25">
      <c r="W14" s="133">
        <v>42767</v>
      </c>
      <c r="X14" s="10">
        <v>70.95</v>
      </c>
      <c r="Y14" s="10">
        <v>71.86</v>
      </c>
      <c r="Z14" s="10">
        <v>70.69</v>
      </c>
      <c r="AA14" s="10">
        <v>71.48</v>
      </c>
      <c r="AB14" s="95">
        <v>3414200</v>
      </c>
      <c r="AC14" s="10">
        <v>71.48</v>
      </c>
      <c r="AD14" s="2">
        <f t="shared" si="0"/>
        <v>1.1700000000000017</v>
      </c>
      <c r="AE14" s="138">
        <f t="shared" si="1"/>
        <v>1.4332340002838118E-2</v>
      </c>
    </row>
    <row r="15" spans="1:31" x14ac:dyDescent="0.25">
      <c r="W15" s="133">
        <v>42766</v>
      </c>
      <c r="X15" s="10">
        <v>71.78</v>
      </c>
      <c r="Y15" s="10">
        <v>71.78</v>
      </c>
      <c r="Z15" s="10">
        <v>69.34</v>
      </c>
      <c r="AA15" s="10">
        <v>70.47</v>
      </c>
      <c r="AB15" s="95">
        <v>5445000</v>
      </c>
      <c r="AC15" s="10">
        <v>70.47</v>
      </c>
      <c r="AD15" s="2">
        <f t="shared" si="0"/>
        <v>2.4399999999999977</v>
      </c>
      <c r="AE15" s="138">
        <f t="shared" si="1"/>
        <v>-1.7428890128276642E-2</v>
      </c>
    </row>
    <row r="16" spans="1:31" x14ac:dyDescent="0.25">
      <c r="W16" s="133">
        <v>42765</v>
      </c>
      <c r="X16" s="10">
        <v>72.989999999999995</v>
      </c>
      <c r="Y16" s="10">
        <v>72.989999999999995</v>
      </c>
      <c r="Z16" s="10">
        <v>70</v>
      </c>
      <c r="AA16" s="10">
        <v>71.72</v>
      </c>
      <c r="AB16" s="95">
        <v>3898300</v>
      </c>
      <c r="AC16" s="10">
        <v>71.72</v>
      </c>
      <c r="AD16" s="2">
        <f t="shared" si="0"/>
        <v>2.9899999999999949</v>
      </c>
      <c r="AE16" s="138">
        <f t="shared" si="1"/>
        <v>-3.628056973931737E-2</v>
      </c>
    </row>
    <row r="17" spans="1:31" x14ac:dyDescent="0.25">
      <c r="W17" s="133">
        <v>42762</v>
      </c>
      <c r="X17" s="10">
        <v>75.75</v>
      </c>
      <c r="Y17" s="10">
        <v>75.98</v>
      </c>
      <c r="Z17" s="10">
        <v>74.040000000000006</v>
      </c>
      <c r="AA17" s="10">
        <v>74.42</v>
      </c>
      <c r="AB17" s="95">
        <v>4377000</v>
      </c>
      <c r="AC17" s="10">
        <v>74.42</v>
      </c>
      <c r="AD17" s="2">
        <f t="shared" si="0"/>
        <v>1.9399999999999977</v>
      </c>
      <c r="AE17" s="138">
        <f t="shared" si="1"/>
        <v>-1.2735473600424485E-2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42761</v>
      </c>
      <c r="X18" s="10">
        <v>74.47</v>
      </c>
      <c r="Y18" s="10">
        <v>76</v>
      </c>
      <c r="Z18" s="10">
        <v>74.12</v>
      </c>
      <c r="AA18" s="10">
        <v>75.38</v>
      </c>
      <c r="AB18" s="95">
        <v>5428600</v>
      </c>
      <c r="AC18" s="10">
        <v>75.38</v>
      </c>
      <c r="AD18" s="2">
        <f t="shared" si="0"/>
        <v>1.8799999999999955</v>
      </c>
      <c r="AE18" s="138">
        <f t="shared" si="1"/>
        <v>2.432395705938295E-2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>SumByColor($A$19,M2:M17)</f>
        <v>0</v>
      </c>
      <c r="W19" s="133">
        <v>42760</v>
      </c>
      <c r="X19" s="10">
        <v>73.58</v>
      </c>
      <c r="Y19" s="10">
        <v>74.599999999999994</v>
      </c>
      <c r="Z19" s="10">
        <v>73.040000000000006</v>
      </c>
      <c r="AA19" s="10">
        <v>73.59</v>
      </c>
      <c r="AB19" s="95">
        <v>2762500</v>
      </c>
      <c r="AC19" s="10">
        <v>73.59</v>
      </c>
      <c r="AD19" s="2">
        <f t="shared" si="0"/>
        <v>1.5599999999999881</v>
      </c>
      <c r="AE19" s="138">
        <f t="shared" si="1"/>
        <v>5.6026236676687269E-3</v>
      </c>
    </row>
    <row r="20" spans="1:31" x14ac:dyDescent="0.25">
      <c r="W20" s="133">
        <v>42759</v>
      </c>
      <c r="X20" s="10">
        <v>73.08</v>
      </c>
      <c r="Y20" s="10">
        <v>73.58</v>
      </c>
      <c r="Z20" s="10">
        <v>72.66</v>
      </c>
      <c r="AA20" s="10">
        <v>73.180000000000007</v>
      </c>
      <c r="AB20" s="95">
        <v>2654800</v>
      </c>
      <c r="AC20" s="10">
        <v>73.180000000000007</v>
      </c>
      <c r="AD20" s="2">
        <f t="shared" si="0"/>
        <v>0.92000000000000171</v>
      </c>
      <c r="AE20" s="138">
        <f t="shared" si="1"/>
        <v>5.9106529209622671E-3</v>
      </c>
    </row>
    <row r="21" spans="1:31" x14ac:dyDescent="0.25">
      <c r="W21" s="133">
        <v>42758</v>
      </c>
      <c r="X21" s="10">
        <v>74.66</v>
      </c>
      <c r="Y21" s="10">
        <v>75.09</v>
      </c>
      <c r="Z21" s="10">
        <v>72.64</v>
      </c>
      <c r="AA21" s="10">
        <v>72.75</v>
      </c>
      <c r="AB21" s="95">
        <v>4157900</v>
      </c>
      <c r="AC21" s="10">
        <v>72.75</v>
      </c>
      <c r="AD21" s="2">
        <f t="shared" si="0"/>
        <v>2.4500000000000028</v>
      </c>
      <c r="AE21" s="138">
        <f t="shared" si="1"/>
        <v>-3.3094098883572509E-2</v>
      </c>
    </row>
    <row r="22" spans="1:31" x14ac:dyDescent="0.25">
      <c r="W22" s="133">
        <v>42755</v>
      </c>
      <c r="X22" s="10">
        <v>74.3</v>
      </c>
      <c r="Y22" s="10">
        <v>75.48</v>
      </c>
      <c r="Z22" s="10">
        <v>74.09</v>
      </c>
      <c r="AA22" s="10">
        <v>75.239999999999995</v>
      </c>
      <c r="AB22" s="95">
        <v>2883800</v>
      </c>
      <c r="AC22" s="10">
        <v>75.239999999999995</v>
      </c>
      <c r="AD22" s="2">
        <f t="shared" si="0"/>
        <v>1.3900000000000006</v>
      </c>
      <c r="AE22" s="138">
        <f t="shared" si="1"/>
        <v>1.6482031883274795E-2</v>
      </c>
    </row>
    <row r="23" spans="1:31" x14ac:dyDescent="0.25">
      <c r="W23" s="133">
        <v>42754</v>
      </c>
      <c r="X23" s="10">
        <v>74.06</v>
      </c>
      <c r="Y23" s="10">
        <v>74.84</v>
      </c>
      <c r="Z23" s="10">
        <v>73.260000000000005</v>
      </c>
      <c r="AA23" s="10">
        <v>74.02</v>
      </c>
      <c r="AB23" s="95">
        <v>2763300</v>
      </c>
      <c r="AC23" s="10">
        <v>74.02</v>
      </c>
      <c r="AD23" s="2">
        <f t="shared" si="0"/>
        <v>1.5799999999999983</v>
      </c>
      <c r="AE23" s="138">
        <f t="shared" si="1"/>
        <v>2.7027027027015649E-4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73</v>
      </c>
      <c r="Y24" s="10">
        <v>74.930000000000007</v>
      </c>
      <c r="Z24" s="10">
        <v>72.41</v>
      </c>
      <c r="AA24" s="10">
        <v>74</v>
      </c>
      <c r="AB24" s="95">
        <v>4568900</v>
      </c>
      <c r="AC24" s="10">
        <v>74</v>
      </c>
      <c r="AD24" s="2">
        <f t="shared" si="0"/>
        <v>2.5200000000000102</v>
      </c>
      <c r="AE24" s="138">
        <f t="shared" si="1"/>
        <v>3.5259018171955869E-3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1">
        <f t="shared" ref="H25:H39" si="4">(E25-D25)/D25</f>
        <v>-2.6262626262626779E-3</v>
      </c>
      <c r="I25" s="40"/>
      <c r="W25" s="133">
        <v>42752</v>
      </c>
      <c r="X25" s="10">
        <v>73.94</v>
      </c>
      <c r="Y25" s="10">
        <v>75.09</v>
      </c>
      <c r="Z25" s="10">
        <v>73.55</v>
      </c>
      <c r="AA25" s="10">
        <v>73.739999999999995</v>
      </c>
      <c r="AB25" s="95">
        <v>3109800</v>
      </c>
      <c r="AC25" s="10">
        <v>73.739999999999995</v>
      </c>
      <c r="AD25" s="2">
        <f t="shared" si="0"/>
        <v>1.5400000000000063</v>
      </c>
      <c r="AE25" s="138">
        <f t="shared" si="1"/>
        <v>-7.8040904198062311E-3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1">
        <f t="shared" si="4"/>
        <v>-2.9090909090909046E-2</v>
      </c>
      <c r="I26" s="40"/>
      <c r="W26" s="133">
        <v>42748</v>
      </c>
      <c r="X26" s="10">
        <v>74.03</v>
      </c>
      <c r="Y26" s="10">
        <v>74.75</v>
      </c>
      <c r="Z26" s="10">
        <v>73.89</v>
      </c>
      <c r="AA26" s="10">
        <v>74.319999999999993</v>
      </c>
      <c r="AB26" s="95">
        <v>2149500</v>
      </c>
      <c r="AC26" s="10">
        <v>74.319999999999993</v>
      </c>
      <c r="AD26" s="2">
        <f t="shared" si="0"/>
        <v>0.85999999999999943</v>
      </c>
      <c r="AE26" s="138">
        <f t="shared" si="1"/>
        <v>4.3243243243242802E-3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1">
        <f t="shared" si="4"/>
        <v>-6.4911206368646654E-2</v>
      </c>
      <c r="I27" s="40"/>
      <c r="W27" s="133">
        <v>42747</v>
      </c>
      <c r="X27" s="10">
        <v>74.64</v>
      </c>
      <c r="Y27" s="10">
        <v>75.64</v>
      </c>
      <c r="Z27" s="10">
        <v>72.900000000000006</v>
      </c>
      <c r="AA27" s="10">
        <v>74</v>
      </c>
      <c r="AB27" s="95">
        <v>4127800</v>
      </c>
      <c r="AC27" s="10">
        <v>74</v>
      </c>
      <c r="AD27" s="2">
        <f t="shared" si="0"/>
        <v>2.7399999999999949</v>
      </c>
      <c r="AE27" s="138">
        <f t="shared" si="1"/>
        <v>-1.3859275053304976E-2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1">
        <f t="shared" si="4"/>
        <v>-4.4894742438489316E-2</v>
      </c>
      <c r="I28" s="40">
        <v>43.25</v>
      </c>
      <c r="W28" s="133">
        <v>42746</v>
      </c>
      <c r="X28" s="10">
        <v>75.510000000000005</v>
      </c>
      <c r="Y28" s="10">
        <v>76.75</v>
      </c>
      <c r="Z28" s="10">
        <v>74.94</v>
      </c>
      <c r="AA28" s="10">
        <v>75.040000000000006</v>
      </c>
      <c r="AB28" s="95">
        <v>5180000</v>
      </c>
      <c r="AC28" s="10">
        <v>75.040000000000006</v>
      </c>
      <c r="AD28" s="2">
        <f t="shared" si="0"/>
        <v>1.8100000000000023</v>
      </c>
      <c r="AE28" s="138">
        <f t="shared" si="1"/>
        <v>1.873472712462676E-2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1">
        <f t="shared" si="4"/>
        <v>-5.363904080774079E-2</v>
      </c>
      <c r="I29" s="40"/>
      <c r="W29" s="133">
        <v>42745</v>
      </c>
      <c r="X29" s="10">
        <v>71.47</v>
      </c>
      <c r="Y29" s="10">
        <v>74.34</v>
      </c>
      <c r="Z29" s="10">
        <v>71.44</v>
      </c>
      <c r="AA29" s="10">
        <v>73.66</v>
      </c>
      <c r="AB29" s="95">
        <v>3356900</v>
      </c>
      <c r="AC29" s="10">
        <v>73.66</v>
      </c>
      <c r="AD29" s="2">
        <f t="shared" si="0"/>
        <v>2.9000000000000057</v>
      </c>
      <c r="AE29" s="138">
        <f t="shared" si="1"/>
        <v>3.338945005611671E-2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1">
        <f t="shared" si="4"/>
        <v>-7.066195700166425E-2</v>
      </c>
      <c r="I30" s="40"/>
      <c r="W30" s="133">
        <v>42744</v>
      </c>
      <c r="X30" s="10">
        <v>71.06</v>
      </c>
      <c r="Y30" s="10">
        <v>72</v>
      </c>
      <c r="Z30" s="10">
        <v>70.88</v>
      </c>
      <c r="AA30" s="10">
        <v>71.28</v>
      </c>
      <c r="AB30" s="95">
        <v>1930800</v>
      </c>
      <c r="AC30" s="10">
        <v>71.28</v>
      </c>
      <c r="AD30" s="2">
        <f t="shared" si="0"/>
        <v>1.1200000000000045</v>
      </c>
      <c r="AE30" s="138">
        <f t="shared" si="1"/>
        <v>-1.2610340479193294E-3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1">
        <f t="shared" si="4"/>
        <v>-4.2004890805964056E-2</v>
      </c>
      <c r="I31" s="40"/>
      <c r="W31" s="133">
        <v>42741</v>
      </c>
      <c r="X31" s="10">
        <v>70.98</v>
      </c>
      <c r="Y31" s="10">
        <v>71.89</v>
      </c>
      <c r="Z31" s="10">
        <v>69.75</v>
      </c>
      <c r="AA31" s="10">
        <v>71.37</v>
      </c>
      <c r="AB31" s="95">
        <v>3648100</v>
      </c>
      <c r="AC31" s="10">
        <v>71.37</v>
      </c>
      <c r="AD31" s="2">
        <f t="shared" si="0"/>
        <v>2.1400000000000006</v>
      </c>
      <c r="AE31" s="138">
        <f t="shared" si="1"/>
        <v>6.2032990272098409E-3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1">
        <f t="shared" si="4"/>
        <v>-5.4741364670719717E-2</v>
      </c>
      <c r="I32" s="40"/>
      <c r="W32" s="133">
        <v>42740</v>
      </c>
      <c r="X32" s="10">
        <v>71.989999999999995</v>
      </c>
      <c r="Y32" s="10">
        <v>73</v>
      </c>
      <c r="Z32" s="10">
        <v>70.31</v>
      </c>
      <c r="AA32" s="10">
        <v>70.930000000000007</v>
      </c>
      <c r="AB32" s="95">
        <v>3577600</v>
      </c>
      <c r="AC32" s="10">
        <v>70.930000000000007</v>
      </c>
      <c r="AD32" s="2">
        <f t="shared" si="0"/>
        <v>2.6899999999999977</v>
      </c>
      <c r="AE32" s="138">
        <f t="shared" si="1"/>
        <v>-2.8622295261572006E-2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1">
        <f t="shared" si="4"/>
        <v>-2.7570220425907684E-2</v>
      </c>
      <c r="I33" s="40"/>
      <c r="W33" s="133">
        <v>42739</v>
      </c>
      <c r="X33" s="10">
        <v>72.45</v>
      </c>
      <c r="Y33" s="10">
        <v>73.790000000000006</v>
      </c>
      <c r="Z33" s="10">
        <v>72.45</v>
      </c>
      <c r="AA33" s="10">
        <v>73.02</v>
      </c>
      <c r="AB33" s="95">
        <v>2196800</v>
      </c>
      <c r="AC33" s="10">
        <v>73.02</v>
      </c>
      <c r="AD33" s="2">
        <f t="shared" si="0"/>
        <v>1.3400000000000034</v>
      </c>
      <c r="AE33" s="138">
        <f t="shared" si="1"/>
        <v>4.2635125842387378E-3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1">
        <f t="shared" si="4"/>
        <v>-9.3973600599281767E-2</v>
      </c>
      <c r="I34" s="40"/>
      <c r="W34" s="133">
        <v>42738</v>
      </c>
      <c r="X34" s="10">
        <v>74.02</v>
      </c>
      <c r="Y34" s="10">
        <v>74.02</v>
      </c>
      <c r="Z34" s="10">
        <v>72.150000000000006</v>
      </c>
      <c r="AA34" s="10">
        <v>72.709999999999994</v>
      </c>
      <c r="AB34" s="95">
        <v>2516000</v>
      </c>
      <c r="AC34" s="10">
        <v>72.709999999999994</v>
      </c>
      <c r="AD34" s="2">
        <f t="shared" si="0"/>
        <v>1.8699999999999903</v>
      </c>
      <c r="AE34" s="138">
        <f t="shared" si="1"/>
        <v>-2.3326015367728381E-3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1">
        <f t="shared" si="4"/>
        <v>-6.5774632121853957E-2</v>
      </c>
      <c r="I35" s="40"/>
      <c r="W35" s="133">
        <v>42734</v>
      </c>
      <c r="X35" s="10">
        <v>73.430000000000007</v>
      </c>
      <c r="Y35" s="10">
        <v>73.430000000000007</v>
      </c>
      <c r="Z35" s="10">
        <v>72.37</v>
      </c>
      <c r="AA35" s="10">
        <v>72.88</v>
      </c>
      <c r="AB35" s="95">
        <v>1704600</v>
      </c>
      <c r="AC35" s="10">
        <v>72.88</v>
      </c>
      <c r="AD35" s="2">
        <f t="shared" si="0"/>
        <v>1.0600000000000023</v>
      </c>
      <c r="AE35" s="138">
        <f t="shared" si="1"/>
        <v>-5.4585152838428908E-3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1">
        <f t="shared" si="4"/>
        <v>-3.4438226431338814E-2</v>
      </c>
      <c r="I36" s="40"/>
      <c r="W36" s="133">
        <v>42733</v>
      </c>
      <c r="X36" s="10">
        <v>73.53</v>
      </c>
      <c r="Y36" s="10">
        <v>74.19</v>
      </c>
      <c r="Z36" s="10">
        <v>72.930000000000007</v>
      </c>
      <c r="AA36" s="10">
        <v>73.28</v>
      </c>
      <c r="AB36" s="95">
        <v>1272400</v>
      </c>
      <c r="AC36" s="10">
        <v>73.28</v>
      </c>
      <c r="AD36" s="2">
        <f t="shared" si="0"/>
        <v>1.2599999999999909</v>
      </c>
      <c r="AE36" s="138">
        <f t="shared" si="1"/>
        <v>-3.3999728002176433E-3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1">
        <f t="shared" si="4"/>
        <v>-2.948773138183378E-2</v>
      </c>
      <c r="I37" s="40"/>
      <c r="W37" s="133">
        <v>42732</v>
      </c>
      <c r="X37" s="10">
        <v>75</v>
      </c>
      <c r="Y37" s="10">
        <v>75.180000000000007</v>
      </c>
      <c r="Z37" s="10">
        <v>73.349999999999994</v>
      </c>
      <c r="AA37" s="10">
        <v>73.53</v>
      </c>
      <c r="AB37" s="95">
        <v>1935400</v>
      </c>
      <c r="AC37" s="10">
        <v>73.53</v>
      </c>
      <c r="AD37" s="2">
        <f t="shared" si="0"/>
        <v>1.8300000000000125</v>
      </c>
      <c r="AE37" s="138">
        <f t="shared" si="1"/>
        <v>-1.5267175572519109E-2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1">
        <f t="shared" si="4"/>
        <v>-6.5170526781272414E-2</v>
      </c>
      <c r="I38" s="40"/>
      <c r="W38" s="133">
        <v>42731</v>
      </c>
      <c r="X38" s="10">
        <v>74.78</v>
      </c>
      <c r="Y38" s="10">
        <v>75.22</v>
      </c>
      <c r="Z38" s="10">
        <v>74.5</v>
      </c>
      <c r="AA38" s="10">
        <v>74.67</v>
      </c>
      <c r="AB38" s="95">
        <v>1092400</v>
      </c>
      <c r="AC38" s="10">
        <v>74.67</v>
      </c>
      <c r="AD38" s="2">
        <f t="shared" si="0"/>
        <v>0.71999999999999886</v>
      </c>
      <c r="AE38" s="138">
        <f t="shared" si="1"/>
        <v>-1.6044925792219056E-3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1">
        <f t="shared" si="4"/>
        <v>-0.14637951853543596</v>
      </c>
      <c r="I39" s="40"/>
      <c r="W39" s="133">
        <v>42727</v>
      </c>
      <c r="X39" s="10">
        <v>74.400000000000006</v>
      </c>
      <c r="Y39" s="10">
        <v>74.83</v>
      </c>
      <c r="Z39" s="10">
        <v>74.13</v>
      </c>
      <c r="AA39" s="10">
        <v>74.790000000000006</v>
      </c>
      <c r="AB39" s="95">
        <v>1616800</v>
      </c>
      <c r="AC39" s="10">
        <v>74.790000000000006</v>
      </c>
      <c r="AD39" s="2">
        <f t="shared" si="0"/>
        <v>0.70000000000000284</v>
      </c>
      <c r="AE39" s="138">
        <f t="shared" si="1"/>
        <v>8.0873433077235379E-3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1">
        <f t="shared" ref="H40:H57" si="7">(E40-D40)/D40</f>
        <v>-0.11924456283325108</v>
      </c>
      <c r="I40" s="40"/>
      <c r="O40" s="644" t="s">
        <v>78</v>
      </c>
      <c r="P40" s="644"/>
      <c r="W40" s="133">
        <v>42726</v>
      </c>
      <c r="X40" s="10">
        <v>75.62</v>
      </c>
      <c r="Y40" s="10">
        <v>75.73</v>
      </c>
      <c r="Z40" s="10">
        <v>73.8</v>
      </c>
      <c r="AA40" s="10">
        <v>74.19</v>
      </c>
      <c r="AB40" s="95">
        <v>2292700</v>
      </c>
      <c r="AC40" s="10">
        <v>74.19</v>
      </c>
      <c r="AD40" s="2">
        <f t="shared" si="0"/>
        <v>1.9300000000000068</v>
      </c>
      <c r="AE40" s="138">
        <f t="shared" si="1"/>
        <v>-2.0206022187004735E-2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1">
        <f t="shared" si="7"/>
        <v>-8.261237263530162E-2</v>
      </c>
      <c r="I41" s="40"/>
      <c r="O41" s="83">
        <v>1.1000000000000001</v>
      </c>
      <c r="P41" s="83">
        <f>O41*$Q$4</f>
        <v>83.555999999999997</v>
      </c>
      <c r="Q41" s="2"/>
      <c r="W41" s="133">
        <v>42725</v>
      </c>
      <c r="X41" s="10">
        <v>75.73</v>
      </c>
      <c r="Y41" s="10">
        <v>76.099999999999994</v>
      </c>
      <c r="Z41" s="10">
        <v>75.16</v>
      </c>
      <c r="AA41" s="10">
        <v>75.72</v>
      </c>
      <c r="AB41" s="95">
        <v>1542100</v>
      </c>
      <c r="AC41" s="10">
        <v>75.72</v>
      </c>
      <c r="AD41" s="2">
        <f t="shared" si="0"/>
        <v>0.93999999999999773</v>
      </c>
      <c r="AE41" s="138">
        <f t="shared" si="1"/>
        <v>-4.3392504930965803E-3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1">
        <f t="shared" si="7"/>
        <v>-6.4522402167178472E-2</v>
      </c>
      <c r="I42" s="40"/>
      <c r="O42" s="83">
        <v>1.0900000000000001</v>
      </c>
      <c r="P42" s="83">
        <f t="shared" ref="P42:P61" si="8">O42*$Q$4</f>
        <v>82.796400000000006</v>
      </c>
      <c r="Q42" s="2"/>
      <c r="T42" s="91" t="s">
        <v>113</v>
      </c>
      <c r="W42" s="133">
        <v>42724</v>
      </c>
      <c r="X42" s="10">
        <v>75.319999999999993</v>
      </c>
      <c r="Y42" s="10">
        <v>76.31</v>
      </c>
      <c r="Z42" s="10">
        <v>74.78</v>
      </c>
      <c r="AA42" s="10">
        <v>76.05</v>
      </c>
      <c r="AB42" s="95">
        <v>2814900</v>
      </c>
      <c r="AC42" s="10">
        <v>76.05</v>
      </c>
      <c r="AD42" s="2">
        <f t="shared" si="0"/>
        <v>1.5300000000000011</v>
      </c>
      <c r="AE42" s="138">
        <f t="shared" si="1"/>
        <v>2.1079484425349015E-2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1">
        <f t="shared" si="7"/>
        <v>-8.8943862299144777E-2</v>
      </c>
      <c r="I43" s="40"/>
      <c r="O43" s="83">
        <v>1.08</v>
      </c>
      <c r="P43" s="83">
        <f t="shared" si="8"/>
        <v>82.036799999999999</v>
      </c>
      <c r="Q43" s="2"/>
      <c r="T43" s="128" t="s">
        <v>98</v>
      </c>
      <c r="U43" s="98">
        <v>75.67</v>
      </c>
      <c r="W43" s="133">
        <v>42723</v>
      </c>
      <c r="X43" s="10">
        <v>74.25</v>
      </c>
      <c r="Y43" s="10">
        <v>75.38</v>
      </c>
      <c r="Z43" s="10">
        <v>73.77</v>
      </c>
      <c r="AA43" s="10">
        <v>74.48</v>
      </c>
      <c r="AB43" s="95">
        <v>2585800</v>
      </c>
      <c r="AC43" s="10">
        <v>74.48</v>
      </c>
      <c r="AD43" s="2">
        <f t="shared" si="0"/>
        <v>1.6099999999999994</v>
      </c>
      <c r="AE43" s="138">
        <f t="shared" si="1"/>
        <v>8.0623488309594649E-4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1">
        <f t="shared" si="7"/>
        <v>-0.10299678028098951</v>
      </c>
      <c r="I44" s="40"/>
      <c r="O44" s="83">
        <v>1.07</v>
      </c>
      <c r="P44" s="83">
        <f t="shared" si="8"/>
        <v>81.277199999999993</v>
      </c>
      <c r="Q44" s="2"/>
      <c r="T44" s="93" t="s">
        <v>99</v>
      </c>
      <c r="U44" s="88">
        <v>75.489999999999995</v>
      </c>
      <c r="W44" s="133">
        <v>42720</v>
      </c>
      <c r="X44" s="10">
        <v>74.91</v>
      </c>
      <c r="Y44" s="10">
        <v>76.2</v>
      </c>
      <c r="Z44" s="10">
        <v>74.06</v>
      </c>
      <c r="AA44" s="10">
        <v>74.42</v>
      </c>
      <c r="AB44" s="95">
        <v>6057900</v>
      </c>
      <c r="AC44" s="10">
        <v>74.42</v>
      </c>
      <c r="AD44" s="2">
        <f t="shared" si="0"/>
        <v>2.1400000000000006</v>
      </c>
      <c r="AE44" s="138">
        <f t="shared" si="1"/>
        <v>-4.9471854526006442E-3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1">
        <f t="shared" si="7"/>
        <v>-5.3480194506625535E-2</v>
      </c>
      <c r="I45" s="40"/>
      <c r="O45" s="83">
        <v>1.06</v>
      </c>
      <c r="P45" s="83">
        <f t="shared" si="8"/>
        <v>80.517600000000002</v>
      </c>
      <c r="Q45" s="2"/>
      <c r="T45" s="93" t="s">
        <v>100</v>
      </c>
      <c r="U45" s="88" t="s">
        <v>129</v>
      </c>
      <c r="W45" s="133">
        <v>42719</v>
      </c>
      <c r="X45" s="10">
        <v>73.819999999999993</v>
      </c>
      <c r="Y45" s="10">
        <v>76.8</v>
      </c>
      <c r="Z45" s="10">
        <v>73.819999999999993</v>
      </c>
      <c r="AA45" s="10">
        <v>74.790000000000006</v>
      </c>
      <c r="AB45" s="95">
        <v>4739200</v>
      </c>
      <c r="AC45" s="10">
        <v>74.790000000000006</v>
      </c>
      <c r="AD45" s="2">
        <f t="shared" si="0"/>
        <v>2.980000000000004</v>
      </c>
      <c r="AE45" s="138">
        <f t="shared" si="1"/>
        <v>2.5363312311488917E-2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1">
        <f t="shared" si="7"/>
        <v>-3.5408535531355541E-2</v>
      </c>
      <c r="I46" s="40"/>
      <c r="O46" s="83">
        <v>1.05</v>
      </c>
      <c r="P46" s="83">
        <f t="shared" si="8"/>
        <v>79.757999999999996</v>
      </c>
      <c r="Q46" s="2"/>
      <c r="T46" s="93" t="s">
        <v>101</v>
      </c>
      <c r="U46" s="88" t="s">
        <v>129</v>
      </c>
      <c r="W46" s="133">
        <v>42718</v>
      </c>
      <c r="X46" s="10">
        <v>72.599999999999994</v>
      </c>
      <c r="Y46" s="10">
        <v>74</v>
      </c>
      <c r="Z46" s="10">
        <v>72</v>
      </c>
      <c r="AA46" s="10">
        <v>72.94</v>
      </c>
      <c r="AB46" s="95">
        <v>3786600</v>
      </c>
      <c r="AC46" s="10">
        <v>72.94</v>
      </c>
      <c r="AD46" s="2">
        <f t="shared" si="0"/>
        <v>2</v>
      </c>
      <c r="AE46" s="138">
        <f t="shared" si="1"/>
        <v>5.375603032391485E-3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1">
        <f t="shared" si="7"/>
        <v>4.9883093606994312E-2</v>
      </c>
      <c r="I47" s="40"/>
      <c r="O47" s="83">
        <v>1.04</v>
      </c>
      <c r="P47" s="83">
        <f t="shared" si="8"/>
        <v>78.99839999999999</v>
      </c>
      <c r="Q47" s="2"/>
      <c r="T47" s="93" t="s">
        <v>102</v>
      </c>
      <c r="U47" s="88">
        <v>85.44</v>
      </c>
      <c r="W47" s="133">
        <v>42717</v>
      </c>
      <c r="X47" s="10">
        <v>73.38</v>
      </c>
      <c r="Y47" s="10">
        <v>73.98</v>
      </c>
      <c r="Z47" s="10">
        <v>72.14</v>
      </c>
      <c r="AA47" s="10">
        <v>72.55</v>
      </c>
      <c r="AB47" s="95">
        <v>2729400</v>
      </c>
      <c r="AC47" s="10">
        <v>72.55</v>
      </c>
      <c r="AD47" s="2">
        <f t="shared" si="0"/>
        <v>1.8400000000000034</v>
      </c>
      <c r="AE47" s="138">
        <f t="shared" si="1"/>
        <v>-9.4210813762970469E-3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1">
        <f t="shared" si="7"/>
        <v>9.4936578133857141E-2</v>
      </c>
      <c r="I48" s="40"/>
      <c r="O48" s="83">
        <v>1.03</v>
      </c>
      <c r="P48" s="83">
        <f t="shared" si="8"/>
        <v>78.238799999999998</v>
      </c>
      <c r="Q48" s="2"/>
      <c r="T48" s="93" t="s">
        <v>103</v>
      </c>
      <c r="U48" s="88">
        <v>0.895181</v>
      </c>
      <c r="W48" s="133">
        <v>42716</v>
      </c>
      <c r="X48" s="10">
        <v>74.3</v>
      </c>
      <c r="Y48" s="10">
        <v>74.36</v>
      </c>
      <c r="Z48" s="10">
        <v>72.69</v>
      </c>
      <c r="AA48" s="10">
        <v>73.239999999999995</v>
      </c>
      <c r="AB48" s="95">
        <v>3107000</v>
      </c>
      <c r="AC48" s="10">
        <v>73.239999999999995</v>
      </c>
      <c r="AD48" s="2">
        <f t="shared" si="0"/>
        <v>1.6700000000000017</v>
      </c>
      <c r="AE48" s="138">
        <f t="shared" si="1"/>
        <v>-2.5675136357589556E-2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1">
        <f t="shared" si="7"/>
        <v>9.8149554887970336E-2</v>
      </c>
      <c r="I49" s="40"/>
      <c r="O49" s="83">
        <v>1.02</v>
      </c>
      <c r="P49" s="83">
        <f t="shared" si="8"/>
        <v>77.479199999999992</v>
      </c>
      <c r="Q49" s="2"/>
      <c r="T49" s="93" t="s">
        <v>122</v>
      </c>
      <c r="U49" s="88" t="s">
        <v>395</v>
      </c>
      <c r="W49" s="133">
        <v>42713</v>
      </c>
      <c r="X49" s="10">
        <v>75.02</v>
      </c>
      <c r="Y49" s="10">
        <v>76.13</v>
      </c>
      <c r="Z49" s="10">
        <v>74.44</v>
      </c>
      <c r="AA49" s="10">
        <v>75.17</v>
      </c>
      <c r="AB49" s="95">
        <v>5143000</v>
      </c>
      <c r="AC49" s="10">
        <v>75.17</v>
      </c>
      <c r="AD49" s="2">
        <f t="shared" si="0"/>
        <v>1.6899999999999977</v>
      </c>
      <c r="AE49" s="138">
        <f t="shared" si="1"/>
        <v>3.3406653835578837E-2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1">
        <f t="shared" si="7"/>
        <v>0.10847698016904833</v>
      </c>
      <c r="I50" s="40"/>
      <c r="O50" s="83">
        <v>1.01</v>
      </c>
      <c r="P50" s="83">
        <f t="shared" si="8"/>
        <v>76.7196</v>
      </c>
      <c r="Q50" s="2"/>
      <c r="T50" s="93"/>
      <c r="U50" s="88"/>
      <c r="W50" s="133">
        <v>42712</v>
      </c>
      <c r="X50" s="10">
        <v>72.459999999999994</v>
      </c>
      <c r="Y50" s="10">
        <v>73.08</v>
      </c>
      <c r="Z50" s="10">
        <v>71.5</v>
      </c>
      <c r="AA50" s="10">
        <v>72.739999999999995</v>
      </c>
      <c r="AB50" s="95">
        <v>2861300</v>
      </c>
      <c r="AC50" s="10">
        <v>72.739999999999995</v>
      </c>
      <c r="AD50" s="2">
        <f t="shared" si="0"/>
        <v>1.5799999999999983</v>
      </c>
      <c r="AE50" s="138">
        <f t="shared" si="1"/>
        <v>4.2799944774263299E-3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1">
        <f t="shared" si="7"/>
        <v>7.0839252478008166E-2</v>
      </c>
      <c r="I51" s="40"/>
      <c r="O51" s="83">
        <v>1</v>
      </c>
      <c r="P51" s="83">
        <f t="shared" si="8"/>
        <v>75.959999999999994</v>
      </c>
      <c r="Q51" s="2"/>
      <c r="T51" s="93" t="s">
        <v>105</v>
      </c>
      <c r="U51" s="88" t="s">
        <v>717</v>
      </c>
      <c r="W51" s="133">
        <v>42711</v>
      </c>
      <c r="X51" s="10">
        <v>70.680000000000007</v>
      </c>
      <c r="Y51" s="10">
        <v>73</v>
      </c>
      <c r="Z51" s="10">
        <v>70.25</v>
      </c>
      <c r="AA51" s="10">
        <v>72.430000000000007</v>
      </c>
      <c r="AB51" s="95">
        <v>4046400</v>
      </c>
      <c r="AC51" s="10">
        <v>72.430000000000007</v>
      </c>
      <c r="AD51" s="2">
        <f t="shared" si="0"/>
        <v>2.75</v>
      </c>
      <c r="AE51" s="138">
        <f t="shared" si="1"/>
        <v>2.0572072706777522E-2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1">
        <f t="shared" si="7"/>
        <v>9.1723601379743946E-2</v>
      </c>
      <c r="I52" s="40"/>
      <c r="O52" s="83">
        <v>0.99</v>
      </c>
      <c r="P52" s="83">
        <f t="shared" si="8"/>
        <v>75.200399999999988</v>
      </c>
      <c r="Q52" s="2"/>
      <c r="T52" s="93" t="s">
        <v>106</v>
      </c>
      <c r="U52" s="88" t="s">
        <v>353</v>
      </c>
      <c r="W52" s="133">
        <v>42710</v>
      </c>
      <c r="X52" s="10">
        <v>69.41</v>
      </c>
      <c r="Y52" s="10">
        <v>71.040000000000006</v>
      </c>
      <c r="Z52" s="10">
        <v>69.010000000000005</v>
      </c>
      <c r="AA52" s="10">
        <v>70.97</v>
      </c>
      <c r="AB52" s="95">
        <v>4367900</v>
      </c>
      <c r="AC52" s="10">
        <v>70.97</v>
      </c>
      <c r="AD52" s="2">
        <f t="shared" si="0"/>
        <v>2.0300000000000011</v>
      </c>
      <c r="AE52" s="138">
        <f t="shared" si="1"/>
        <v>3.9701142689715807E-2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1">
        <f t="shared" si="7"/>
        <v>7.6117714288337052E-2</v>
      </c>
      <c r="I53" s="40"/>
      <c r="O53" s="83">
        <v>0.98</v>
      </c>
      <c r="P53" s="83">
        <f t="shared" si="8"/>
        <v>74.440799999999996</v>
      </c>
      <c r="Q53" s="2"/>
      <c r="T53" s="93" t="s">
        <v>107</v>
      </c>
      <c r="U53" s="90">
        <v>1890788</v>
      </c>
      <c r="W53" s="133">
        <v>42709</v>
      </c>
      <c r="X53" s="10">
        <v>69.91</v>
      </c>
      <c r="Y53" s="10">
        <v>69.95</v>
      </c>
      <c r="Z53" s="10">
        <v>68</v>
      </c>
      <c r="AA53" s="10">
        <v>68.260000000000005</v>
      </c>
      <c r="AB53" s="95">
        <v>3394300</v>
      </c>
      <c r="AC53" s="10">
        <v>68.260000000000005</v>
      </c>
      <c r="AD53" s="2">
        <f t="shared" si="0"/>
        <v>1.9500000000000028</v>
      </c>
      <c r="AE53" s="138">
        <f t="shared" si="1"/>
        <v>-1.4580626533852947E-2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1">
        <f t="shared" si="7"/>
        <v>9.5395574813016068E-2</v>
      </c>
      <c r="I54" s="40"/>
      <c r="O54" s="83">
        <v>0.97</v>
      </c>
      <c r="P54" s="83">
        <f t="shared" si="8"/>
        <v>73.68119999999999</v>
      </c>
      <c r="T54" s="93" t="s">
        <v>110</v>
      </c>
      <c r="U54" s="90">
        <v>3453510</v>
      </c>
      <c r="W54" s="133">
        <v>42706</v>
      </c>
      <c r="X54" s="10">
        <v>69.12</v>
      </c>
      <c r="Y54" s="10">
        <v>69.760000000000005</v>
      </c>
      <c r="Z54" s="10">
        <v>68.540000000000006</v>
      </c>
      <c r="AA54" s="10">
        <v>69.27</v>
      </c>
      <c r="AB54" s="95">
        <v>2577300</v>
      </c>
      <c r="AC54" s="10">
        <v>69.27</v>
      </c>
      <c r="AD54" s="2">
        <f t="shared" si="0"/>
        <v>1.2199999999999989</v>
      </c>
      <c r="AE54" s="138">
        <f t="shared" si="1"/>
        <v>1.1683949174821073E-2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1">
        <f t="shared" si="7"/>
        <v>7.6117714288337052E-2</v>
      </c>
      <c r="I55" s="40"/>
      <c r="O55" s="83">
        <v>0.96</v>
      </c>
      <c r="P55" s="83">
        <f t="shared" si="8"/>
        <v>72.921599999999998</v>
      </c>
      <c r="T55" s="93" t="s">
        <v>108</v>
      </c>
      <c r="U55" s="88" t="s">
        <v>718</v>
      </c>
      <c r="W55" s="133">
        <v>42705</v>
      </c>
      <c r="X55" s="10">
        <v>68.67</v>
      </c>
      <c r="Y55" s="10">
        <v>69.87</v>
      </c>
      <c r="Z55" s="10">
        <v>68.3</v>
      </c>
      <c r="AA55" s="10">
        <v>68.47</v>
      </c>
      <c r="AB55" s="95">
        <v>3212700</v>
      </c>
      <c r="AC55" s="10">
        <v>68.47</v>
      </c>
      <c r="AD55" s="2">
        <f t="shared" si="0"/>
        <v>1.5700000000000074</v>
      </c>
      <c r="AE55" s="138">
        <f t="shared" si="1"/>
        <v>-6.9615663524293936E-3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1">
        <f t="shared" si="7"/>
        <v>1.8972627733038244E-2</v>
      </c>
      <c r="I56" s="40"/>
      <c r="O56" s="83">
        <v>0.95</v>
      </c>
      <c r="P56" s="83">
        <f t="shared" si="8"/>
        <v>72.161999999999992</v>
      </c>
      <c r="T56" s="93" t="s">
        <v>111</v>
      </c>
      <c r="U56" s="88">
        <v>11.09</v>
      </c>
      <c r="W56" s="133">
        <v>42704</v>
      </c>
      <c r="X56" s="10">
        <v>68.510000000000005</v>
      </c>
      <c r="Y56" s="10">
        <v>69.69</v>
      </c>
      <c r="Z56" s="10">
        <v>67.58</v>
      </c>
      <c r="AA56" s="10">
        <v>68.95</v>
      </c>
      <c r="AB56" s="95">
        <v>4114300</v>
      </c>
      <c r="AC56" s="10">
        <v>68.95</v>
      </c>
      <c r="AD56" s="2">
        <f t="shared" si="0"/>
        <v>2.1099999999999994</v>
      </c>
      <c r="AE56" s="138">
        <f t="shared" si="1"/>
        <v>-1.1044176706827225E-2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1">
        <f t="shared" si="7"/>
        <v>0.24429413174662135</v>
      </c>
      <c r="I57" s="40"/>
      <c r="O57" s="83">
        <v>0.94</v>
      </c>
      <c r="P57" s="83">
        <f t="shared" si="8"/>
        <v>71.402399999999986</v>
      </c>
      <c r="T57" s="93" t="s">
        <v>112</v>
      </c>
      <c r="U57" s="88">
        <v>6.85</v>
      </c>
      <c r="W57" s="133">
        <v>42703</v>
      </c>
      <c r="X57" s="10">
        <v>69.17</v>
      </c>
      <c r="Y57" s="10">
        <v>70.150000000000006</v>
      </c>
      <c r="Z57" s="10">
        <v>68.94</v>
      </c>
      <c r="AA57" s="10">
        <v>69.72</v>
      </c>
      <c r="AB57" s="95">
        <v>2450100</v>
      </c>
      <c r="AC57" s="10">
        <v>69.72</v>
      </c>
      <c r="AD57" s="2">
        <f t="shared" si="0"/>
        <v>1.210000000000008</v>
      </c>
      <c r="AE57" s="138">
        <f t="shared" si="1"/>
        <v>6.7870036101083109E-3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8"/>
        <v>70.642799999999994</v>
      </c>
      <c r="T58" s="93" t="s">
        <v>109</v>
      </c>
      <c r="U58" s="88" t="s">
        <v>123</v>
      </c>
      <c r="W58" s="133">
        <v>42702</v>
      </c>
      <c r="X58" s="10">
        <v>69.95</v>
      </c>
      <c r="Y58" s="10">
        <v>70.150000000000006</v>
      </c>
      <c r="Z58" s="10">
        <v>68.61</v>
      </c>
      <c r="AA58" s="10">
        <v>69.25</v>
      </c>
      <c r="AB58" s="95">
        <v>4966800</v>
      </c>
      <c r="AC58" s="10">
        <v>69.25</v>
      </c>
      <c r="AD58" s="2">
        <f t="shared" si="0"/>
        <v>1.5400000000000063</v>
      </c>
      <c r="AE58" s="138">
        <f t="shared" si="1"/>
        <v>-1.198459123983453E-2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8"/>
        <v>69.883200000000002</v>
      </c>
      <c r="W59" s="133">
        <v>42699</v>
      </c>
      <c r="X59" s="10">
        <v>69.81</v>
      </c>
      <c r="Y59" s="10">
        <v>70.180000000000007</v>
      </c>
      <c r="Z59" s="10">
        <v>69.55</v>
      </c>
      <c r="AA59" s="10">
        <v>70.09</v>
      </c>
      <c r="AB59" s="95">
        <v>1410400</v>
      </c>
      <c r="AC59" s="10">
        <v>70.09</v>
      </c>
      <c r="AD59" s="2">
        <f t="shared" si="0"/>
        <v>0.63000000000000966</v>
      </c>
      <c r="AE59" s="138">
        <f t="shared" si="1"/>
        <v>3.0051516886091534E-3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8"/>
        <v>69.123599999999996</v>
      </c>
      <c r="W60" s="133">
        <v>42697</v>
      </c>
      <c r="X60" s="10">
        <v>69.349999999999994</v>
      </c>
      <c r="Y60" s="10">
        <v>69.98</v>
      </c>
      <c r="Z60" s="10">
        <v>68.83</v>
      </c>
      <c r="AA60" s="10">
        <v>69.88</v>
      </c>
      <c r="AB60" s="95">
        <v>3760700</v>
      </c>
      <c r="AC60" s="10">
        <v>69.88</v>
      </c>
      <c r="AD60" s="2">
        <f t="shared" si="0"/>
        <v>1.1500000000000057</v>
      </c>
      <c r="AE60" s="138">
        <f t="shared" si="1"/>
        <v>5.4676258992805149E-3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8"/>
        <v>68.36399999999999</v>
      </c>
      <c r="W61" s="133">
        <v>42696</v>
      </c>
      <c r="X61" s="10">
        <v>69.08</v>
      </c>
      <c r="Y61" s="10">
        <v>70.150000000000006</v>
      </c>
      <c r="Z61" s="10">
        <v>69</v>
      </c>
      <c r="AA61" s="10">
        <v>69.5</v>
      </c>
      <c r="AB61" s="95">
        <v>4979200</v>
      </c>
      <c r="AC61" s="10">
        <v>69.5</v>
      </c>
      <c r="AD61" s="2">
        <f t="shared" si="0"/>
        <v>1.1500000000000057</v>
      </c>
      <c r="AE61" s="138">
        <f t="shared" si="1"/>
        <v>7.3923757066243212E-3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42695</v>
      </c>
      <c r="X62" s="10">
        <v>68.22</v>
      </c>
      <c r="Y62" s="10">
        <v>69.290000000000006</v>
      </c>
      <c r="Z62" s="10">
        <v>67.760000000000005</v>
      </c>
      <c r="AA62" s="10">
        <v>68.989999999999995</v>
      </c>
      <c r="AB62" s="95">
        <v>8990100</v>
      </c>
      <c r="AC62" s="10">
        <v>68.989999999999995</v>
      </c>
      <c r="AD62" s="2">
        <f t="shared" si="0"/>
        <v>1.5300000000000011</v>
      </c>
      <c r="AE62" s="138">
        <f t="shared" si="1"/>
        <v>1.0250402694391481E-2</v>
      </c>
    </row>
    <row r="63" spans="2:31" x14ac:dyDescent="0.25">
      <c r="W63" s="133">
        <v>42692</v>
      </c>
      <c r="X63" s="10">
        <v>68.05</v>
      </c>
      <c r="Y63" s="10">
        <v>68.47</v>
      </c>
      <c r="Z63" s="10">
        <v>67.239999999999995</v>
      </c>
      <c r="AA63" s="10">
        <v>68.290000000000006</v>
      </c>
      <c r="AB63" s="95">
        <v>4957600</v>
      </c>
      <c r="AC63" s="10">
        <v>68.290000000000006</v>
      </c>
      <c r="AD63" s="2">
        <f t="shared" si="0"/>
        <v>1.230000000000004</v>
      </c>
      <c r="AE63" s="138">
        <f t="shared" si="1"/>
        <v>6.3365753020927507E-3</v>
      </c>
    </row>
    <row r="64" spans="2:31" x14ac:dyDescent="0.25">
      <c r="W64" s="133">
        <v>42691</v>
      </c>
      <c r="X64" s="10">
        <v>65.62</v>
      </c>
      <c r="Y64" s="10">
        <v>68.02</v>
      </c>
      <c r="Z64" s="10">
        <v>65.510000000000005</v>
      </c>
      <c r="AA64" s="10">
        <v>67.86</v>
      </c>
      <c r="AB64" s="95">
        <v>4904200</v>
      </c>
      <c r="AC64" s="10">
        <v>67.86</v>
      </c>
      <c r="AD64" s="2">
        <f t="shared" si="0"/>
        <v>2.5099999999999909</v>
      </c>
      <c r="AE64" s="138">
        <f t="shared" si="1"/>
        <v>3.6030534351145116E-2</v>
      </c>
    </row>
    <row r="65" spans="1:31" x14ac:dyDescent="0.25">
      <c r="W65" s="133">
        <v>42690</v>
      </c>
      <c r="X65" s="10">
        <v>65.75</v>
      </c>
      <c r="Y65" s="10">
        <v>66.66</v>
      </c>
      <c r="Z65" s="10">
        <v>64.900000000000006</v>
      </c>
      <c r="AA65" s="10">
        <v>65.5</v>
      </c>
      <c r="AB65" s="95">
        <v>4937100</v>
      </c>
      <c r="AC65" s="10">
        <v>65.5</v>
      </c>
      <c r="AD65" s="2">
        <f t="shared" si="0"/>
        <v>1.7599999999999909</v>
      </c>
      <c r="AE65" s="138">
        <f t="shared" si="1"/>
        <v>-8.4771419921284563E-3</v>
      </c>
    </row>
    <row r="66" spans="1:31" x14ac:dyDescent="0.25">
      <c r="W66" s="133">
        <v>42689</v>
      </c>
      <c r="X66" s="10">
        <v>65.47</v>
      </c>
      <c r="Y66" s="10">
        <v>67.7</v>
      </c>
      <c r="Z66" s="10">
        <v>63.47</v>
      </c>
      <c r="AA66" s="10">
        <v>66.06</v>
      </c>
      <c r="AB66" s="95">
        <v>10421100</v>
      </c>
      <c r="AC66" s="10">
        <v>66.06</v>
      </c>
      <c r="AD66" s="2">
        <f t="shared" si="0"/>
        <v>4.230000000000004</v>
      </c>
      <c r="AE66" s="138">
        <f t="shared" si="1"/>
        <v>4.957102001906577E-2</v>
      </c>
    </row>
    <row r="67" spans="1:31" x14ac:dyDescent="0.25">
      <c r="W67" s="133">
        <v>42688</v>
      </c>
      <c r="X67" s="10">
        <v>60.54</v>
      </c>
      <c r="Y67" s="10">
        <v>62.94</v>
      </c>
      <c r="Z67" s="10">
        <v>60.37</v>
      </c>
      <c r="AA67" s="10">
        <v>62.94</v>
      </c>
      <c r="AB67" s="95">
        <v>6634200</v>
      </c>
      <c r="AC67" s="10">
        <v>62.94</v>
      </c>
      <c r="AD67" s="2">
        <f>Y67-Z67</f>
        <v>2.5700000000000003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1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1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1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1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1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1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197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202</v>
      </c>
      <c r="W2" s="133">
        <v>42783</v>
      </c>
      <c r="X2" s="10">
        <v>80</v>
      </c>
      <c r="Y2" s="10">
        <v>80.78</v>
      </c>
      <c r="Z2" s="10">
        <v>79.56</v>
      </c>
      <c r="AA2" s="10">
        <v>80.709999999999994</v>
      </c>
      <c r="AB2" s="95">
        <v>2305900</v>
      </c>
      <c r="AC2" s="10">
        <v>80.709999999999994</v>
      </c>
      <c r="AD2" s="2">
        <f>Y2-Z2</f>
        <v>1.2199999999999989</v>
      </c>
      <c r="AE2" s="138">
        <f>AC2/AC3-1</f>
        <v>5.8574277168494948E-3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42782</v>
      </c>
      <c r="X3" s="10">
        <v>80.25</v>
      </c>
      <c r="Y3" s="10">
        <v>80.48</v>
      </c>
      <c r="Z3" s="10">
        <v>79.23</v>
      </c>
      <c r="AA3" s="10">
        <v>80.239999999999995</v>
      </c>
      <c r="AB3" s="95">
        <v>1802000</v>
      </c>
      <c r="AC3" s="10">
        <v>80.239999999999995</v>
      </c>
      <c r="AD3" s="2">
        <f t="shared" ref="AD3:AD66" si="0">Y3-Z3</f>
        <v>1.25</v>
      </c>
      <c r="AE3" s="138">
        <f t="shared" ref="AE3:AE66" si="1">AC3/AC4-1</f>
        <v>-2.2382491917434244E-3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80.709999999999994</v>
      </c>
      <c r="R4" s="525">
        <v>5.8999999999999999E-3</v>
      </c>
      <c r="T4" s="163"/>
      <c r="U4" s="1"/>
      <c r="W4" s="133">
        <v>42781</v>
      </c>
      <c r="X4" s="10">
        <v>78.97</v>
      </c>
      <c r="Y4" s="10">
        <v>80.489999999999995</v>
      </c>
      <c r="Z4" s="10">
        <v>78.010000000000005</v>
      </c>
      <c r="AA4" s="10">
        <v>80.42</v>
      </c>
      <c r="AB4" s="95">
        <v>2594900</v>
      </c>
      <c r="AC4" s="10">
        <v>80.42</v>
      </c>
      <c r="AD4" s="2">
        <f t="shared" si="0"/>
        <v>2.4799999999999898</v>
      </c>
      <c r="AE4" s="138">
        <f t="shared" si="1"/>
        <v>1.9523326572008282E-2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2017.7499999999998</v>
      </c>
      <c r="W5" s="133">
        <v>42780</v>
      </c>
      <c r="X5" s="10">
        <v>77.59</v>
      </c>
      <c r="Y5" s="10">
        <v>79.05</v>
      </c>
      <c r="Z5" s="10">
        <v>77.38</v>
      </c>
      <c r="AA5" s="10">
        <v>78.88</v>
      </c>
      <c r="AB5" s="95">
        <v>1705200</v>
      </c>
      <c r="AC5" s="10">
        <v>78.88</v>
      </c>
      <c r="AD5" s="2">
        <f t="shared" si="0"/>
        <v>1.6700000000000017</v>
      </c>
      <c r="AE5" s="138">
        <f t="shared" si="1"/>
        <v>1.037530421416677E-2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42779</v>
      </c>
      <c r="X6" s="10">
        <v>77.81</v>
      </c>
      <c r="Y6" s="10">
        <v>78.400000000000006</v>
      </c>
      <c r="Z6" s="10">
        <v>77.25</v>
      </c>
      <c r="AA6" s="10">
        <v>78.069999999999993</v>
      </c>
      <c r="AB6" s="95">
        <v>1522800</v>
      </c>
      <c r="AC6" s="10">
        <v>78.069999999999993</v>
      </c>
      <c r="AD6" s="2">
        <f t="shared" si="0"/>
        <v>1.1500000000000057</v>
      </c>
      <c r="AE6" s="138">
        <f t="shared" si="1"/>
        <v>8.6563307493539021E-3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1015.0299999999995</v>
      </c>
      <c r="R7" s="30">
        <v>42793</v>
      </c>
      <c r="W7" s="133">
        <v>42776</v>
      </c>
      <c r="X7" s="10">
        <v>77.5</v>
      </c>
      <c r="Y7" s="10">
        <v>77.73</v>
      </c>
      <c r="Z7" s="10">
        <v>76.78</v>
      </c>
      <c r="AA7" s="10">
        <v>77.400000000000006</v>
      </c>
      <c r="AB7" s="95">
        <v>1688200</v>
      </c>
      <c r="AC7" s="10">
        <v>77.400000000000006</v>
      </c>
      <c r="AD7" s="2">
        <f t="shared" si="0"/>
        <v>0.95000000000000284</v>
      </c>
      <c r="AE7" s="138">
        <f t="shared" si="1"/>
        <v>-6.4557779212393029E-4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354.45999999999981</v>
      </c>
      <c r="W8" s="133">
        <v>42775</v>
      </c>
      <c r="X8" s="10">
        <v>77.81</v>
      </c>
      <c r="Y8" s="10">
        <v>77.900000000000006</v>
      </c>
      <c r="Z8" s="10">
        <v>77.040000000000006</v>
      </c>
      <c r="AA8" s="10">
        <v>77.45</v>
      </c>
      <c r="AB8" s="95">
        <v>2053600</v>
      </c>
      <c r="AC8" s="10">
        <v>77.45</v>
      </c>
      <c r="AD8" s="2">
        <f t="shared" si="0"/>
        <v>0.85999999999999943</v>
      </c>
      <c r="AE8" s="138">
        <f t="shared" si="1"/>
        <v>-4.6266546716360324E-3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0.21310775631429266</v>
      </c>
      <c r="W9" s="133">
        <v>42774</v>
      </c>
      <c r="X9" s="10">
        <v>77.400000000000006</v>
      </c>
      <c r="Y9" s="10">
        <v>77.849999999999994</v>
      </c>
      <c r="Z9" s="10">
        <v>76.67</v>
      </c>
      <c r="AA9" s="10">
        <v>77.81</v>
      </c>
      <c r="AB9" s="95">
        <v>2465000</v>
      </c>
      <c r="AC9" s="10">
        <v>77.81</v>
      </c>
      <c r="AD9" s="2">
        <f t="shared" si="0"/>
        <v>1.1799999999999926</v>
      </c>
      <c r="AE9" s="138">
        <f t="shared" si="1"/>
        <v>6.4300411522633105E-4</v>
      </c>
    </row>
    <row r="10" spans="1:31" x14ac:dyDescent="0.25">
      <c r="H10" s="72"/>
      <c r="O10" s="11" t="s">
        <v>212</v>
      </c>
      <c r="P10" s="34"/>
      <c r="Q10" s="2">
        <f>M67</f>
        <v>660.56999999999971</v>
      </c>
      <c r="W10" s="133">
        <v>42773</v>
      </c>
      <c r="X10" s="10">
        <v>75.5</v>
      </c>
      <c r="Y10" s="10">
        <v>79.69</v>
      </c>
      <c r="Z10" s="10">
        <v>75</v>
      </c>
      <c r="AA10" s="10">
        <v>77.760000000000005</v>
      </c>
      <c r="AB10" s="95">
        <v>6390700</v>
      </c>
      <c r="AC10" s="10">
        <v>77.760000000000005</v>
      </c>
      <c r="AD10" s="2">
        <f t="shared" si="0"/>
        <v>4.6899999999999977</v>
      </c>
      <c r="AE10" s="138">
        <f t="shared" si="1"/>
        <v>2.3561932341713998E-2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2.2200000000000001E-2</v>
      </c>
      <c r="W11" s="133">
        <v>42772</v>
      </c>
      <c r="X11" s="10">
        <v>74.849999999999994</v>
      </c>
      <c r="Y11" s="10">
        <v>76.06</v>
      </c>
      <c r="Z11" s="10">
        <v>74.849999999999994</v>
      </c>
      <c r="AA11" s="10">
        <v>75.97</v>
      </c>
      <c r="AB11" s="95">
        <v>2951800</v>
      </c>
      <c r="AC11" s="10">
        <v>75.97</v>
      </c>
      <c r="AD11" s="2">
        <f t="shared" si="0"/>
        <v>1.210000000000008</v>
      </c>
      <c r="AE11" s="138">
        <f t="shared" si="1"/>
        <v>1.4692133030586252E-2</v>
      </c>
    </row>
    <row r="12" spans="1:31" x14ac:dyDescent="0.25">
      <c r="H12" s="72"/>
      <c r="W12" s="133">
        <v>42769</v>
      </c>
      <c r="X12" s="10">
        <v>74.69</v>
      </c>
      <c r="Y12" s="10">
        <v>75.09</v>
      </c>
      <c r="Z12" s="10">
        <v>74.41</v>
      </c>
      <c r="AA12" s="10">
        <v>74.87</v>
      </c>
      <c r="AB12" s="95">
        <v>1581000</v>
      </c>
      <c r="AC12" s="10">
        <v>74.87</v>
      </c>
      <c r="AD12" s="2">
        <f t="shared" si="0"/>
        <v>0.68000000000000682</v>
      </c>
      <c r="AE12" s="138">
        <f t="shared" si="1"/>
        <v>5.7764642665234511E-3</v>
      </c>
    </row>
    <row r="13" spans="1:31" x14ac:dyDescent="0.25">
      <c r="H13" s="72"/>
      <c r="W13" s="133">
        <v>42768</v>
      </c>
      <c r="X13" s="10">
        <v>74.91</v>
      </c>
      <c r="Y13" s="10">
        <v>75.2</v>
      </c>
      <c r="Z13" s="10">
        <v>73.790000000000006</v>
      </c>
      <c r="AA13" s="10">
        <v>74.44</v>
      </c>
      <c r="AB13" s="95">
        <v>2428300</v>
      </c>
      <c r="AC13" s="10">
        <v>74.44</v>
      </c>
      <c r="AD13" s="2">
        <f t="shared" si="0"/>
        <v>1.4099999999999966</v>
      </c>
      <c r="AE13" s="138">
        <f t="shared" si="1"/>
        <v>-1.207697412076969E-2</v>
      </c>
    </row>
    <row r="14" spans="1:31" x14ac:dyDescent="0.25">
      <c r="H14" s="72"/>
      <c r="W14" s="133">
        <v>42767</v>
      </c>
      <c r="X14" s="10">
        <v>74.430000000000007</v>
      </c>
      <c r="Y14" s="10">
        <v>75.39</v>
      </c>
      <c r="Z14" s="10">
        <v>74.16</v>
      </c>
      <c r="AA14" s="10">
        <v>75.349999999999994</v>
      </c>
      <c r="AB14" s="95">
        <v>2569300</v>
      </c>
      <c r="AC14" s="10">
        <v>75.349999999999994</v>
      </c>
      <c r="AD14" s="2">
        <f t="shared" si="0"/>
        <v>1.230000000000004</v>
      </c>
      <c r="AE14" s="138">
        <f t="shared" si="1"/>
        <v>5.2027748132337237E-3</v>
      </c>
    </row>
    <row r="15" spans="1:31" x14ac:dyDescent="0.25">
      <c r="H15" s="72"/>
      <c r="W15" s="133">
        <v>42766</v>
      </c>
      <c r="X15" s="10">
        <v>73.89</v>
      </c>
      <c r="Y15" s="10">
        <v>75.05</v>
      </c>
      <c r="Z15" s="10">
        <v>72.88</v>
      </c>
      <c r="AA15" s="10">
        <v>74.959999999999994</v>
      </c>
      <c r="AB15" s="95">
        <v>3543400</v>
      </c>
      <c r="AC15" s="10">
        <v>74.959999999999994</v>
      </c>
      <c r="AD15" s="2">
        <f t="shared" si="0"/>
        <v>2.1700000000000017</v>
      </c>
      <c r="AE15" s="138">
        <f t="shared" si="1"/>
        <v>2.4183631643667214E-2</v>
      </c>
    </row>
    <row r="16" spans="1:31" x14ac:dyDescent="0.25">
      <c r="H16" s="72"/>
      <c r="W16" s="133">
        <v>42765</v>
      </c>
      <c r="X16" s="10">
        <v>72.53</v>
      </c>
      <c r="Y16" s="10">
        <v>73.31</v>
      </c>
      <c r="Z16" s="10">
        <v>72.11</v>
      </c>
      <c r="AA16" s="10">
        <v>73.19</v>
      </c>
      <c r="AB16" s="95">
        <v>1645500</v>
      </c>
      <c r="AC16" s="10">
        <v>73.19</v>
      </c>
      <c r="AD16" s="2">
        <f t="shared" si="0"/>
        <v>1.2000000000000028</v>
      </c>
      <c r="AE16" s="138">
        <f t="shared" si="1"/>
        <v>9.9351455774803199E-3</v>
      </c>
    </row>
    <row r="17" spans="1:31" x14ac:dyDescent="0.25">
      <c r="H17" s="72"/>
      <c r="W17" s="133">
        <v>42762</v>
      </c>
      <c r="X17" s="10">
        <v>73.58</v>
      </c>
      <c r="Y17" s="10">
        <v>73.58</v>
      </c>
      <c r="Z17" s="10">
        <v>71.989999999999995</v>
      </c>
      <c r="AA17" s="10">
        <v>72.47</v>
      </c>
      <c r="AB17" s="95">
        <v>3023700</v>
      </c>
      <c r="AC17" s="10">
        <v>72.47</v>
      </c>
      <c r="AD17" s="2">
        <f t="shared" si="0"/>
        <v>1.5900000000000034</v>
      </c>
      <c r="AE17" s="138">
        <f t="shared" si="1"/>
        <v>-8.4826925708031409E-3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42761</v>
      </c>
      <c r="X18" s="10">
        <v>73.34</v>
      </c>
      <c r="Y18" s="10">
        <v>74.14</v>
      </c>
      <c r="Z18" s="10">
        <v>72.430000000000007</v>
      </c>
      <c r="AA18" s="10">
        <v>73.09</v>
      </c>
      <c r="AB18" s="95">
        <v>3866300</v>
      </c>
      <c r="AC18" s="10">
        <v>73.09</v>
      </c>
      <c r="AD18" s="2">
        <f t="shared" si="0"/>
        <v>1.7099999999999937</v>
      </c>
      <c r="AE18" s="138">
        <f t="shared" si="1"/>
        <v>-3.6641623830235948E-2</v>
      </c>
    </row>
    <row r="19" spans="1:31" ht="15.75" thickBot="1" x14ac:dyDescent="0.3">
      <c r="A19" s="355" t="s">
        <v>197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>SumByColor($A$19,M2:M17)</f>
        <v>0</v>
      </c>
      <c r="W19" s="133">
        <v>42760</v>
      </c>
      <c r="X19" s="10">
        <v>75.010000000000005</v>
      </c>
      <c r="Y19" s="10">
        <v>75.959999999999994</v>
      </c>
      <c r="Z19" s="10">
        <v>74.67</v>
      </c>
      <c r="AA19" s="10">
        <v>75.87</v>
      </c>
      <c r="AB19" s="95">
        <v>1556700</v>
      </c>
      <c r="AC19" s="10">
        <v>75.87</v>
      </c>
      <c r="AD19" s="2">
        <f t="shared" si="0"/>
        <v>1.289999999999992</v>
      </c>
      <c r="AE19" s="138">
        <f t="shared" si="1"/>
        <v>1.6342933690555839E-2</v>
      </c>
    </row>
    <row r="20" spans="1:31" x14ac:dyDescent="0.25">
      <c r="W20" s="133">
        <v>42759</v>
      </c>
      <c r="X20" s="10">
        <v>74.77</v>
      </c>
      <c r="Y20" s="10">
        <v>74.849999999999994</v>
      </c>
      <c r="Z20" s="10">
        <v>74.3</v>
      </c>
      <c r="AA20" s="10">
        <v>74.650000000000006</v>
      </c>
      <c r="AB20" s="95">
        <v>1060600</v>
      </c>
      <c r="AC20" s="10">
        <v>74.650000000000006</v>
      </c>
      <c r="AD20" s="2">
        <f t="shared" si="0"/>
        <v>0.54999999999999716</v>
      </c>
      <c r="AE20" s="138">
        <f t="shared" si="1"/>
        <v>-9.3683083511764131E-4</v>
      </c>
    </row>
    <row r="21" spans="1:31" x14ac:dyDescent="0.25">
      <c r="W21" s="133">
        <v>42758</v>
      </c>
      <c r="X21" s="10">
        <v>74.900000000000006</v>
      </c>
      <c r="Y21" s="10">
        <v>75.12</v>
      </c>
      <c r="Z21" s="10">
        <v>74.27</v>
      </c>
      <c r="AA21" s="10">
        <v>74.72</v>
      </c>
      <c r="AB21" s="95">
        <v>2180900</v>
      </c>
      <c r="AC21" s="10">
        <v>74.72</v>
      </c>
      <c r="AD21" s="2">
        <f t="shared" si="0"/>
        <v>0.85000000000000853</v>
      </c>
      <c r="AE21" s="138">
        <f t="shared" si="1"/>
        <v>-4.1316806610689483E-3</v>
      </c>
    </row>
    <row r="22" spans="1:31" x14ac:dyDescent="0.25">
      <c r="W22" s="133">
        <v>42755</v>
      </c>
      <c r="X22" s="10">
        <v>75.55</v>
      </c>
      <c r="Y22" s="10">
        <v>75.78</v>
      </c>
      <c r="Z22" s="10">
        <v>74.930000000000007</v>
      </c>
      <c r="AA22" s="10">
        <v>75.03</v>
      </c>
      <c r="AB22" s="95">
        <v>2389700</v>
      </c>
      <c r="AC22" s="10">
        <v>75.03</v>
      </c>
      <c r="AD22" s="2">
        <f t="shared" si="0"/>
        <v>0.84999999999999432</v>
      </c>
      <c r="AE22" s="138">
        <f t="shared" si="1"/>
        <v>-6.8828590337524087E-3</v>
      </c>
    </row>
    <row r="23" spans="1:31" x14ac:dyDescent="0.25">
      <c r="W23" s="133">
        <v>42754</v>
      </c>
      <c r="X23" s="10">
        <v>75.599999999999994</v>
      </c>
      <c r="Y23" s="10">
        <v>75.760000000000005</v>
      </c>
      <c r="Z23" s="10">
        <v>75.25</v>
      </c>
      <c r="AA23" s="10">
        <v>75.55</v>
      </c>
      <c r="AB23" s="95">
        <v>2240100</v>
      </c>
      <c r="AC23" s="10">
        <v>75.55</v>
      </c>
      <c r="AD23" s="2">
        <f t="shared" si="0"/>
        <v>0.51000000000000512</v>
      </c>
      <c r="AE23" s="138">
        <f t="shared" si="1"/>
        <v>-3.2981530343008103E-3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42753</v>
      </c>
      <c r="X24" s="10">
        <v>75.650000000000006</v>
      </c>
      <c r="Y24" s="10">
        <v>75.849999999999994</v>
      </c>
      <c r="Z24" s="10">
        <v>75.03</v>
      </c>
      <c r="AA24" s="10">
        <v>75.8</v>
      </c>
      <c r="AB24" s="95">
        <v>1768600</v>
      </c>
      <c r="AC24" s="10">
        <v>75.8</v>
      </c>
      <c r="AD24" s="2">
        <f t="shared" si="0"/>
        <v>0.81999999999999318</v>
      </c>
      <c r="AE24" s="138">
        <f t="shared" si="1"/>
        <v>8.2468741686616553E-3</v>
      </c>
    </row>
    <row r="25" spans="1:31" x14ac:dyDescent="0.25">
      <c r="A25" t="s">
        <v>386</v>
      </c>
      <c r="B25" s="193">
        <v>42754</v>
      </c>
      <c r="C25" s="237">
        <v>25</v>
      </c>
      <c r="D25" s="626">
        <v>71.73</v>
      </c>
      <c r="E25" s="40">
        <v>75.55</v>
      </c>
      <c r="F25" s="40">
        <f>C25*(E25-D25)</f>
        <v>95.499999999999829</v>
      </c>
      <c r="G25" s="40">
        <f>D25*C25</f>
        <v>1793.25</v>
      </c>
      <c r="H25" s="231">
        <f>(E25-D25)/D25</f>
        <v>5.3255262791021787E-2</v>
      </c>
      <c r="I25" s="40">
        <v>70</v>
      </c>
      <c r="W25" s="133">
        <v>42752</v>
      </c>
      <c r="X25" s="10">
        <v>74.61</v>
      </c>
      <c r="Y25" s="10">
        <v>75.86</v>
      </c>
      <c r="Z25" s="10">
        <v>74.37</v>
      </c>
      <c r="AA25" s="10">
        <v>75.180000000000007</v>
      </c>
      <c r="AB25" s="95">
        <v>1523700</v>
      </c>
      <c r="AC25" s="10">
        <v>75.180000000000007</v>
      </c>
      <c r="AD25" s="2">
        <f t="shared" si="0"/>
        <v>1.4899999999999949</v>
      </c>
      <c r="AE25" s="138">
        <f t="shared" si="1"/>
        <v>2.4000000000001798E-3</v>
      </c>
    </row>
    <row r="26" spans="1:31" x14ac:dyDescent="0.25">
      <c r="A26" t="s">
        <v>423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>C26*(E26-D26)</f>
        <v>46.750000000000114</v>
      </c>
      <c r="G26" s="40">
        <f>D26*C26</f>
        <v>3607.75</v>
      </c>
      <c r="H26" s="231">
        <f>(E26-D26)/D26</f>
        <v>1.2958214953918679E-2</v>
      </c>
      <c r="I26" s="40">
        <v>71</v>
      </c>
      <c r="W26" s="133">
        <v>42748</v>
      </c>
      <c r="X26" s="10">
        <v>74.48</v>
      </c>
      <c r="Y26" s="10">
        <v>75.14</v>
      </c>
      <c r="Z26" s="10">
        <v>74.260000000000005</v>
      </c>
      <c r="AA26" s="10">
        <v>75</v>
      </c>
      <c r="AB26" s="95">
        <v>1443700</v>
      </c>
      <c r="AC26" s="10">
        <v>75</v>
      </c>
      <c r="AD26" s="2">
        <f t="shared" si="0"/>
        <v>0.87999999999999545</v>
      </c>
      <c r="AE26" s="138">
        <f t="shared" si="1"/>
        <v>1.0917913465426698E-2</v>
      </c>
    </row>
    <row r="27" spans="1:31" x14ac:dyDescent="0.25">
      <c r="A27" t="s">
        <v>473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>C27*(E27-D27)</f>
        <v>135.75000000000017</v>
      </c>
      <c r="G27" s="40">
        <f>D27*C27</f>
        <v>3607.75</v>
      </c>
      <c r="H27" s="231">
        <f>(E27-D27)/D27</f>
        <v>3.7627330053357402E-2</v>
      </c>
      <c r="I27" s="40"/>
      <c r="W27" s="133">
        <v>42747</v>
      </c>
      <c r="X27" s="10">
        <v>73.400000000000006</v>
      </c>
      <c r="Y27" s="10">
        <v>74.27</v>
      </c>
      <c r="Z27" s="10">
        <v>73.290000000000006</v>
      </c>
      <c r="AA27" s="10">
        <v>74.19</v>
      </c>
      <c r="AB27" s="95">
        <v>1998600</v>
      </c>
      <c r="AC27" s="10">
        <v>74.19</v>
      </c>
      <c r="AD27" s="2">
        <f t="shared" si="0"/>
        <v>0.97999999999998977</v>
      </c>
      <c r="AE27" s="138">
        <f t="shared" si="1"/>
        <v>6.3754747693978153E-3</v>
      </c>
    </row>
    <row r="28" spans="1:31" x14ac:dyDescent="0.25">
      <c r="A28" t="s">
        <v>478</v>
      </c>
      <c r="B28" s="193">
        <v>42773</v>
      </c>
      <c r="C28" s="237">
        <v>25</v>
      </c>
      <c r="D28" s="626">
        <v>66.531599999999997</v>
      </c>
      <c r="E28" s="40">
        <v>75.87</v>
      </c>
      <c r="F28" s="40">
        <f>C28*(E28-D28)</f>
        <v>233.46000000000018</v>
      </c>
      <c r="G28" s="40">
        <f>D28*C28</f>
        <v>1663.29</v>
      </c>
      <c r="H28" s="231">
        <f>(E28-D28)/D28</f>
        <v>0.14036037010984265</v>
      </c>
      <c r="I28" s="40"/>
      <c r="W28" s="133">
        <v>42746</v>
      </c>
      <c r="X28" s="10">
        <v>75.150000000000006</v>
      </c>
      <c r="Y28" s="10">
        <v>75.63</v>
      </c>
      <c r="Z28" s="10">
        <v>72.849999999999994</v>
      </c>
      <c r="AA28" s="10">
        <v>73.72</v>
      </c>
      <c r="AB28" s="95">
        <v>3049400</v>
      </c>
      <c r="AC28" s="10">
        <v>73.72</v>
      </c>
      <c r="AD28" s="2">
        <f t="shared" si="0"/>
        <v>2.7800000000000011</v>
      </c>
      <c r="AE28" s="138">
        <f t="shared" si="1"/>
        <v>-1.9941504918904562E-2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42745</v>
      </c>
      <c r="X29" s="10">
        <v>74.58</v>
      </c>
      <c r="Y29" s="10">
        <v>75.97</v>
      </c>
      <c r="Z29" s="10">
        <v>74.52</v>
      </c>
      <c r="AA29" s="10">
        <v>75.22</v>
      </c>
      <c r="AB29" s="95">
        <v>2420400</v>
      </c>
      <c r="AC29" s="10">
        <v>75.22</v>
      </c>
      <c r="AD29" s="2">
        <f t="shared" si="0"/>
        <v>1.4500000000000028</v>
      </c>
      <c r="AE29" s="138">
        <f t="shared" si="1"/>
        <v>6.153023006955527E-3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42744</v>
      </c>
      <c r="X30" s="10">
        <v>75.03</v>
      </c>
      <c r="Y30" s="10">
        <v>75.599999999999994</v>
      </c>
      <c r="Z30" s="10">
        <v>74.75</v>
      </c>
      <c r="AA30" s="10">
        <v>74.760000000000005</v>
      </c>
      <c r="AB30" s="95">
        <v>1985600</v>
      </c>
      <c r="AC30" s="10">
        <v>74.760000000000005</v>
      </c>
      <c r="AD30" s="2">
        <f t="shared" si="0"/>
        <v>0.84999999999999432</v>
      </c>
      <c r="AE30" s="138">
        <f t="shared" si="1"/>
        <v>-7.5667064914375359E-3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42741</v>
      </c>
      <c r="X31" s="10">
        <v>74.62</v>
      </c>
      <c r="Y31" s="10">
        <v>75.41</v>
      </c>
      <c r="Z31" s="10">
        <v>74.17</v>
      </c>
      <c r="AA31" s="10">
        <v>75.33</v>
      </c>
      <c r="AB31" s="95">
        <v>2306900</v>
      </c>
      <c r="AC31" s="10">
        <v>75.33</v>
      </c>
      <c r="AD31" s="2">
        <f t="shared" si="0"/>
        <v>1.2399999999999949</v>
      </c>
      <c r="AE31" s="138">
        <f t="shared" si="1"/>
        <v>1.1140939597315436E-2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42740</v>
      </c>
      <c r="X32" s="10">
        <v>75.33</v>
      </c>
      <c r="Y32" s="10">
        <v>75.59</v>
      </c>
      <c r="Z32" s="10">
        <v>74.31</v>
      </c>
      <c r="AA32" s="10">
        <v>74.5</v>
      </c>
      <c r="AB32" s="95">
        <v>1921000</v>
      </c>
      <c r="AC32" s="10">
        <v>74.5</v>
      </c>
      <c r="AD32" s="2">
        <f t="shared" si="0"/>
        <v>1.2800000000000011</v>
      </c>
      <c r="AE32" s="138">
        <f t="shared" si="1"/>
        <v>-1.4941160914980767E-2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42739</v>
      </c>
      <c r="X33" s="10">
        <v>74.5</v>
      </c>
      <c r="Y33" s="10">
        <v>75.69</v>
      </c>
      <c r="Z33" s="10">
        <v>74.5</v>
      </c>
      <c r="AA33" s="10">
        <v>75.63</v>
      </c>
      <c r="AB33" s="95">
        <v>2461500</v>
      </c>
      <c r="AC33" s="10">
        <v>75.63</v>
      </c>
      <c r="AD33" s="2">
        <f t="shared" si="0"/>
        <v>1.1899999999999977</v>
      </c>
      <c r="AE33" s="138">
        <f t="shared" si="1"/>
        <v>1.5440386680988016E-2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42738</v>
      </c>
      <c r="X34" s="10">
        <v>71.989999999999995</v>
      </c>
      <c r="Y34" s="10">
        <v>74.75</v>
      </c>
      <c r="Z34" s="10">
        <v>71.900000000000006</v>
      </c>
      <c r="AA34" s="10">
        <v>74.48</v>
      </c>
      <c r="AB34" s="95">
        <v>4459400</v>
      </c>
      <c r="AC34" s="10">
        <v>74.48</v>
      </c>
      <c r="AD34" s="2">
        <f t="shared" si="0"/>
        <v>2.8499999999999943</v>
      </c>
      <c r="AE34" s="138">
        <f t="shared" si="1"/>
        <v>3.4875642628873216E-2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42734</v>
      </c>
      <c r="X35" s="10">
        <v>72.33</v>
      </c>
      <c r="Y35" s="10">
        <v>72.61</v>
      </c>
      <c r="Z35" s="10">
        <v>71.72</v>
      </c>
      <c r="AA35" s="10">
        <v>71.97</v>
      </c>
      <c r="AB35" s="95">
        <v>1613100</v>
      </c>
      <c r="AC35" s="10">
        <v>71.97</v>
      </c>
      <c r="AD35" s="2">
        <f t="shared" si="0"/>
        <v>0.89000000000000057</v>
      </c>
      <c r="AE35" s="138">
        <f t="shared" si="1"/>
        <v>-5.2522460262611759E-3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42733</v>
      </c>
      <c r="X36" s="10">
        <v>72.31</v>
      </c>
      <c r="Y36" s="10">
        <v>73.150000000000006</v>
      </c>
      <c r="Z36" s="10">
        <v>72.23</v>
      </c>
      <c r="AA36" s="10">
        <v>72.349999999999994</v>
      </c>
      <c r="AB36" s="95">
        <v>1728400</v>
      </c>
      <c r="AC36" s="10">
        <v>72.349999999999994</v>
      </c>
      <c r="AD36" s="2">
        <f t="shared" si="0"/>
        <v>0.92000000000000171</v>
      </c>
      <c r="AE36" s="138" t="e">
        <f t="shared" si="1"/>
        <v>#DIV/0!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42733</v>
      </c>
      <c r="X37" s="10" t="s">
        <v>235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42732</v>
      </c>
      <c r="X38" s="10">
        <v>73.13</v>
      </c>
      <c r="Y38" s="10">
        <v>73.69</v>
      </c>
      <c r="Z38" s="10">
        <v>72.52</v>
      </c>
      <c r="AA38" s="10">
        <v>72.55</v>
      </c>
      <c r="AB38" s="95">
        <v>1514800</v>
      </c>
      <c r="AC38" s="10">
        <v>72.099999999999994</v>
      </c>
      <c r="AD38" s="2">
        <f t="shared" si="0"/>
        <v>1.1700000000000017</v>
      </c>
      <c r="AE38" s="138">
        <f t="shared" si="1"/>
        <v>-7.1605618286975092E-3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42731</v>
      </c>
      <c r="X39" s="10">
        <v>72.92</v>
      </c>
      <c r="Y39" s="10">
        <v>73.650000000000006</v>
      </c>
      <c r="Z39" s="10">
        <v>72.89</v>
      </c>
      <c r="AA39" s="10">
        <v>73.069999999999993</v>
      </c>
      <c r="AB39" s="95">
        <v>1500900</v>
      </c>
      <c r="AC39" s="10">
        <v>72.62</v>
      </c>
      <c r="AD39" s="2">
        <f t="shared" si="0"/>
        <v>0.76000000000000512</v>
      </c>
      <c r="AE39" s="138">
        <f t="shared" si="1"/>
        <v>2.6232224216484745E-3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4" t="s">
        <v>78</v>
      </c>
      <c r="P40" s="644"/>
      <c r="W40" s="133">
        <v>42727</v>
      </c>
      <c r="X40" s="10">
        <v>72.36</v>
      </c>
      <c r="Y40" s="10">
        <v>73.400000000000006</v>
      </c>
      <c r="Z40" s="10">
        <v>72.099999999999994</v>
      </c>
      <c r="AA40" s="10">
        <v>72.88</v>
      </c>
      <c r="AB40" s="95">
        <v>995700</v>
      </c>
      <c r="AC40" s="10">
        <v>72.430000000000007</v>
      </c>
      <c r="AD40" s="2">
        <f t="shared" si="0"/>
        <v>1.3000000000000114</v>
      </c>
      <c r="AE40" s="138">
        <f t="shared" si="1"/>
        <v>1.0745185598660445E-2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88.781000000000006</v>
      </c>
      <c r="Q41" s="2"/>
      <c r="W41" s="133">
        <v>42726</v>
      </c>
      <c r="X41" s="10">
        <v>72.66</v>
      </c>
      <c r="Y41" s="10">
        <v>72.989999999999995</v>
      </c>
      <c r="Z41" s="10">
        <v>71.87</v>
      </c>
      <c r="AA41" s="10">
        <v>72.11</v>
      </c>
      <c r="AB41" s="95">
        <v>1612600</v>
      </c>
      <c r="AC41" s="10">
        <v>71.66</v>
      </c>
      <c r="AD41" s="2">
        <f t="shared" si="0"/>
        <v>1.1199999999999903</v>
      </c>
      <c r="AE41" s="138">
        <f t="shared" si="1"/>
        <v>-7.0666481917694979E-3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">O42*$Q$4</f>
        <v>87.9739</v>
      </c>
      <c r="Q42" s="2"/>
      <c r="T42" s="91" t="s">
        <v>113</v>
      </c>
      <c r="W42" s="133">
        <v>42725</v>
      </c>
      <c r="X42" s="10">
        <v>72.489999999999995</v>
      </c>
      <c r="Y42" s="10">
        <v>72.98</v>
      </c>
      <c r="Z42" s="10">
        <v>71.819999999999993</v>
      </c>
      <c r="AA42" s="10">
        <v>72.62</v>
      </c>
      <c r="AB42" s="95">
        <v>3206800</v>
      </c>
      <c r="AC42" s="10">
        <v>72.17</v>
      </c>
      <c r="AD42" s="2">
        <f t="shared" si="0"/>
        <v>1.1600000000000108</v>
      </c>
      <c r="AE42" s="138">
        <f t="shared" si="1"/>
        <v>-1.001371742112489E-2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"/>
        <v>87.166799999999995</v>
      </c>
      <c r="Q43" s="2"/>
      <c r="T43" s="128" t="s">
        <v>98</v>
      </c>
      <c r="U43" s="98">
        <v>80.239999999999995</v>
      </c>
      <c r="W43" s="133">
        <v>42724</v>
      </c>
      <c r="X43" s="10">
        <v>73.87</v>
      </c>
      <c r="Y43" s="10">
        <v>74.28</v>
      </c>
      <c r="Z43" s="10">
        <v>72.97</v>
      </c>
      <c r="AA43" s="10">
        <v>73.349999999999994</v>
      </c>
      <c r="AB43" s="95">
        <v>2397300</v>
      </c>
      <c r="AC43" s="10">
        <v>72.900000000000006</v>
      </c>
      <c r="AD43" s="2">
        <f t="shared" si="0"/>
        <v>1.3100000000000023</v>
      </c>
      <c r="AE43" s="138">
        <f t="shared" si="1"/>
        <v>-4.642271982523094E-3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"/>
        <v>86.359700000000004</v>
      </c>
      <c r="Q44" s="2"/>
      <c r="T44" s="93" t="s">
        <v>99</v>
      </c>
      <c r="U44" s="88">
        <v>80</v>
      </c>
      <c r="W44" s="133">
        <v>42723</v>
      </c>
      <c r="X44" s="10">
        <v>73.77</v>
      </c>
      <c r="Y44" s="10">
        <v>74.319999999999993</v>
      </c>
      <c r="Z44" s="10">
        <v>73.11</v>
      </c>
      <c r="AA44" s="10">
        <v>73.7</v>
      </c>
      <c r="AB44" s="95">
        <v>2936500</v>
      </c>
      <c r="AC44" s="10">
        <v>73.239999999999995</v>
      </c>
      <c r="AD44" s="2">
        <f t="shared" si="0"/>
        <v>1.2099999999999937</v>
      </c>
      <c r="AE44" s="138">
        <f t="shared" si="1"/>
        <v>-8.1855388813101282E-4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"/>
        <v>85.552599999999998</v>
      </c>
      <c r="Q45" s="2"/>
      <c r="T45" s="93" t="s">
        <v>100</v>
      </c>
      <c r="U45" s="88" t="s">
        <v>129</v>
      </c>
      <c r="W45" s="133">
        <v>42720</v>
      </c>
      <c r="X45" s="10">
        <v>73.290000000000006</v>
      </c>
      <c r="Y45" s="10">
        <v>73.87</v>
      </c>
      <c r="Z45" s="10">
        <v>72.95</v>
      </c>
      <c r="AA45" s="10">
        <v>73.760000000000005</v>
      </c>
      <c r="AB45" s="95">
        <v>3726900</v>
      </c>
      <c r="AC45" s="10">
        <v>73.3</v>
      </c>
      <c r="AD45" s="2">
        <f t="shared" si="0"/>
        <v>0.92000000000000171</v>
      </c>
      <c r="AE45" s="138">
        <f t="shared" si="1"/>
        <v>1.0337698139214258E-2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"/>
        <v>84.745499999999993</v>
      </c>
      <c r="Q46" s="2"/>
      <c r="T46" s="93" t="s">
        <v>101</v>
      </c>
      <c r="U46" s="88" t="s">
        <v>129</v>
      </c>
      <c r="W46" s="133">
        <v>42719</v>
      </c>
      <c r="X46" s="10">
        <v>72.5</v>
      </c>
      <c r="Y46" s="10">
        <v>73.209999999999994</v>
      </c>
      <c r="Z46" s="10">
        <v>71.97</v>
      </c>
      <c r="AA46" s="10">
        <v>73</v>
      </c>
      <c r="AB46" s="95">
        <v>3210000</v>
      </c>
      <c r="AC46" s="10">
        <v>72.55</v>
      </c>
      <c r="AD46" s="2">
        <f t="shared" si="0"/>
        <v>1.2399999999999949</v>
      </c>
      <c r="AE46" s="138">
        <f t="shared" si="1"/>
        <v>7.3590669258538632E-3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"/>
        <v>83.938400000000001</v>
      </c>
      <c r="Q47" s="2"/>
      <c r="T47" s="93" t="s">
        <v>102</v>
      </c>
      <c r="U47" s="88">
        <v>82</v>
      </c>
      <c r="W47" s="133">
        <v>42718</v>
      </c>
      <c r="X47" s="10">
        <v>73.739999999999995</v>
      </c>
      <c r="Y47" s="10">
        <v>73.930000000000007</v>
      </c>
      <c r="Z47" s="10">
        <v>72.13</v>
      </c>
      <c r="AA47" s="10">
        <v>72.47</v>
      </c>
      <c r="AB47" s="95">
        <v>2523700</v>
      </c>
      <c r="AC47" s="10">
        <v>72.02</v>
      </c>
      <c r="AD47" s="2">
        <f t="shared" si="0"/>
        <v>1.8000000000000114</v>
      </c>
      <c r="AE47" s="138">
        <f t="shared" si="1"/>
        <v>-1.7328421339882771E-2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"/>
        <v>83.131299999999996</v>
      </c>
      <c r="Q48" s="2"/>
      <c r="T48" s="93" t="s">
        <v>103</v>
      </c>
      <c r="U48" s="88">
        <v>0.84813300000000003</v>
      </c>
      <c r="W48" s="133">
        <v>42717</v>
      </c>
      <c r="X48" s="10">
        <v>73.61</v>
      </c>
      <c r="Y48" s="10">
        <v>74.09</v>
      </c>
      <c r="Z48" s="10">
        <v>73.25</v>
      </c>
      <c r="AA48" s="10">
        <v>73.75</v>
      </c>
      <c r="AB48" s="95">
        <v>2548900</v>
      </c>
      <c r="AC48" s="10">
        <v>73.290000000000006</v>
      </c>
      <c r="AD48" s="2">
        <f t="shared" si="0"/>
        <v>0.84000000000000341</v>
      </c>
      <c r="AE48" s="138">
        <f t="shared" si="1"/>
        <v>3.5601807476379754E-3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"/>
        <v>82.32419999999999</v>
      </c>
      <c r="Q49" s="2"/>
      <c r="T49" s="93" t="s">
        <v>122</v>
      </c>
      <c r="U49" s="88" t="s">
        <v>432</v>
      </c>
      <c r="W49" s="133">
        <v>42716</v>
      </c>
      <c r="X49" s="10">
        <v>72.900000000000006</v>
      </c>
      <c r="Y49" s="10">
        <v>73.7</v>
      </c>
      <c r="Z49" s="10">
        <v>72.62</v>
      </c>
      <c r="AA49" s="10">
        <v>73.48</v>
      </c>
      <c r="AB49" s="95">
        <v>2447600</v>
      </c>
      <c r="AC49" s="10">
        <v>73.03</v>
      </c>
      <c r="AD49" s="2">
        <f t="shared" si="0"/>
        <v>1.0799999999999983</v>
      </c>
      <c r="AE49" s="138">
        <f t="shared" si="1"/>
        <v>6.0614409698305227E-3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"/>
        <v>81.517099999999999</v>
      </c>
      <c r="Q50" s="2"/>
      <c r="T50" s="93"/>
      <c r="U50" s="88"/>
      <c r="W50" s="133">
        <v>42713</v>
      </c>
      <c r="X50" s="10">
        <v>71.13</v>
      </c>
      <c r="Y50" s="10">
        <v>73.290000000000006</v>
      </c>
      <c r="Z50" s="10">
        <v>71.099999999999994</v>
      </c>
      <c r="AA50" s="10">
        <v>73.040000000000006</v>
      </c>
      <c r="AB50" s="95">
        <v>3048200</v>
      </c>
      <c r="AC50" s="10">
        <v>72.59</v>
      </c>
      <c r="AD50" s="2">
        <f t="shared" si="0"/>
        <v>2.1900000000000119</v>
      </c>
      <c r="AE50" s="138">
        <f t="shared" si="1"/>
        <v>2.7168529786330886E-2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"/>
        <v>80.709999999999994</v>
      </c>
      <c r="Q51" s="2"/>
      <c r="T51" s="93" t="s">
        <v>105</v>
      </c>
      <c r="U51" s="88" t="s">
        <v>669</v>
      </c>
      <c r="W51" s="133">
        <v>42712</v>
      </c>
      <c r="X51" s="10">
        <v>70.569999999999993</v>
      </c>
      <c r="Y51" s="10">
        <v>71.37</v>
      </c>
      <c r="Z51" s="10">
        <v>70.06</v>
      </c>
      <c r="AA51" s="10">
        <v>71.11</v>
      </c>
      <c r="AB51" s="95">
        <v>2362300</v>
      </c>
      <c r="AC51" s="10">
        <v>70.67</v>
      </c>
      <c r="AD51" s="2">
        <f t="shared" si="0"/>
        <v>1.3100000000000023</v>
      </c>
      <c r="AE51" s="138">
        <f t="shared" si="1"/>
        <v>8.70682272337997E-3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"/>
        <v>79.902899999999988</v>
      </c>
      <c r="Q52" s="2"/>
      <c r="T52" s="93" t="s">
        <v>106</v>
      </c>
      <c r="U52" s="88" t="s">
        <v>370</v>
      </c>
      <c r="W52" s="133">
        <v>42711</v>
      </c>
      <c r="X52" s="10">
        <v>70.2</v>
      </c>
      <c r="Y52" s="10">
        <v>70.63</v>
      </c>
      <c r="Z52" s="10">
        <v>68.599999999999994</v>
      </c>
      <c r="AA52" s="10">
        <v>70.5</v>
      </c>
      <c r="AB52" s="95">
        <v>5534500</v>
      </c>
      <c r="AC52" s="10">
        <v>70.06</v>
      </c>
      <c r="AD52" s="2">
        <f t="shared" si="0"/>
        <v>2.0300000000000011</v>
      </c>
      <c r="AE52" s="138">
        <f t="shared" si="1"/>
        <v>-1.2961397576782163E-2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"/>
        <v>79.095799999999997</v>
      </c>
      <c r="Q53" s="2"/>
      <c r="T53" s="93" t="s">
        <v>107</v>
      </c>
      <c r="U53" s="90">
        <v>2498960</v>
      </c>
      <c r="W53" s="133">
        <v>42710</v>
      </c>
      <c r="X53" s="10">
        <v>72.010000000000005</v>
      </c>
      <c r="Y53" s="10">
        <v>72.16</v>
      </c>
      <c r="Z53" s="10">
        <v>70.72</v>
      </c>
      <c r="AA53" s="10">
        <v>71.42</v>
      </c>
      <c r="AB53" s="95">
        <v>2726200</v>
      </c>
      <c r="AC53" s="10">
        <v>70.98</v>
      </c>
      <c r="AD53" s="2">
        <f t="shared" si="0"/>
        <v>1.4399999999999977</v>
      </c>
      <c r="AE53" s="138">
        <f t="shared" si="1"/>
        <v>-9.351011863224068E-3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"/>
        <v>78.288699999999992</v>
      </c>
      <c r="T54" s="93" t="s">
        <v>110</v>
      </c>
      <c r="U54" s="90">
        <v>2543950</v>
      </c>
      <c r="W54" s="133">
        <v>42709</v>
      </c>
      <c r="X54" s="10">
        <v>70.959999999999994</v>
      </c>
      <c r="Y54" s="10">
        <v>72.150000000000006</v>
      </c>
      <c r="Z54" s="10">
        <v>70.739999999999995</v>
      </c>
      <c r="AA54" s="10">
        <v>72.099999999999994</v>
      </c>
      <c r="AB54" s="95">
        <v>3302600</v>
      </c>
      <c r="AC54" s="10">
        <v>71.650000000000006</v>
      </c>
      <c r="AD54" s="2">
        <f t="shared" si="0"/>
        <v>1.4100000000000108</v>
      </c>
      <c r="AE54" s="138">
        <f t="shared" si="1"/>
        <v>1.7900269924705281E-2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"/>
        <v>77.481599999999986</v>
      </c>
      <c r="T55" s="93" t="s">
        <v>108</v>
      </c>
      <c r="U55" s="88" t="s">
        <v>670</v>
      </c>
      <c r="W55" s="133">
        <v>42706</v>
      </c>
      <c r="X55" s="10">
        <v>71.19</v>
      </c>
      <c r="Y55" s="10">
        <v>71.680000000000007</v>
      </c>
      <c r="Z55" s="10">
        <v>70.739999999999995</v>
      </c>
      <c r="AA55" s="10">
        <v>70.83</v>
      </c>
      <c r="AB55" s="95">
        <v>2362700</v>
      </c>
      <c r="AC55" s="10">
        <v>70.39</v>
      </c>
      <c r="AD55" s="2">
        <f t="shared" si="0"/>
        <v>0.94000000000001194</v>
      </c>
      <c r="AE55" s="138">
        <f t="shared" si="1"/>
        <v>-1.4186409419775226E-3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"/>
        <v>76.674499999999995</v>
      </c>
      <c r="T56" s="93" t="s">
        <v>111</v>
      </c>
      <c r="U56" s="88">
        <v>19.43</v>
      </c>
      <c r="W56" s="133">
        <v>42705</v>
      </c>
      <c r="X56" s="10">
        <v>70.94</v>
      </c>
      <c r="Y56" s="10">
        <v>71.89</v>
      </c>
      <c r="Z56" s="10">
        <v>70.66</v>
      </c>
      <c r="AA56" s="10">
        <v>70.930000000000007</v>
      </c>
      <c r="AB56" s="95">
        <v>3332200</v>
      </c>
      <c r="AC56" s="10">
        <v>70.489999999999995</v>
      </c>
      <c r="AD56" s="2">
        <f t="shared" si="0"/>
        <v>1.230000000000004</v>
      </c>
      <c r="AE56" s="138">
        <f t="shared" si="1"/>
        <v>-1.1336261867649355E-3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"/>
        <v>75.867399999999989</v>
      </c>
      <c r="T57" s="93" t="s">
        <v>112</v>
      </c>
      <c r="U57" s="88">
        <v>4.1500000000000004</v>
      </c>
      <c r="W57" s="133">
        <v>42704</v>
      </c>
      <c r="X57" s="10">
        <v>71.02</v>
      </c>
      <c r="Y57" s="10">
        <v>71.569999999999993</v>
      </c>
      <c r="Z57" s="10">
        <v>70.77</v>
      </c>
      <c r="AA57" s="10">
        <v>71.010000000000005</v>
      </c>
      <c r="AB57" s="95">
        <v>4885600</v>
      </c>
      <c r="AC57" s="10">
        <v>70.569999999999993</v>
      </c>
      <c r="AD57" s="2">
        <f t="shared" si="0"/>
        <v>0.79999999999999716</v>
      </c>
      <c r="AE57" s="138">
        <f t="shared" si="1"/>
        <v>2.8348688873136574E-4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"/>
        <v>75.060299999999998</v>
      </c>
      <c r="T58" s="93" t="s">
        <v>109</v>
      </c>
      <c r="U58" s="88" t="s">
        <v>671</v>
      </c>
      <c r="W58" s="133">
        <v>42703</v>
      </c>
      <c r="X58" s="10">
        <v>71.510000000000005</v>
      </c>
      <c r="Y58" s="10">
        <v>71.78</v>
      </c>
      <c r="Z58" s="10">
        <v>70.44</v>
      </c>
      <c r="AA58" s="10">
        <v>70.989999999999995</v>
      </c>
      <c r="AB58" s="95">
        <v>4099200</v>
      </c>
      <c r="AC58" s="10">
        <v>70.55</v>
      </c>
      <c r="AD58" s="2">
        <f t="shared" si="0"/>
        <v>1.3400000000000034</v>
      </c>
      <c r="AE58" s="138">
        <f t="shared" si="1"/>
        <v>-8.1540840714184881E-3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"/>
        <v>74.253199999999993</v>
      </c>
      <c r="W59" s="133">
        <v>42702</v>
      </c>
      <c r="X59" s="10">
        <v>71.33</v>
      </c>
      <c r="Y59" s="10">
        <v>71.95</v>
      </c>
      <c r="Z59" s="10">
        <v>70.900000000000006</v>
      </c>
      <c r="AA59" s="10">
        <v>71.569999999999993</v>
      </c>
      <c r="AB59" s="95">
        <v>3038700</v>
      </c>
      <c r="AC59" s="10">
        <v>71.13</v>
      </c>
      <c r="AD59" s="2">
        <f t="shared" si="0"/>
        <v>1.0499999999999972</v>
      </c>
      <c r="AE59" s="138">
        <f t="shared" si="1"/>
        <v>6.5091269279751174E-3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"/>
        <v>73.446100000000001</v>
      </c>
      <c r="W60" s="133">
        <v>42699</v>
      </c>
      <c r="X60" s="10">
        <v>70.959999999999994</v>
      </c>
      <c r="Y60" s="10">
        <v>71.84</v>
      </c>
      <c r="Z60" s="10">
        <v>70.37</v>
      </c>
      <c r="AA60" s="10">
        <v>71.11</v>
      </c>
      <c r="AB60" s="95">
        <v>1035100</v>
      </c>
      <c r="AC60" s="10">
        <v>70.67</v>
      </c>
      <c r="AD60" s="2">
        <f t="shared" si="0"/>
        <v>1.4699999999999989</v>
      </c>
      <c r="AE60" s="138">
        <f t="shared" si="1"/>
        <v>7.9874482955355486E-3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"/>
        <v>72.638999999999996</v>
      </c>
      <c r="W61" s="133">
        <v>42697</v>
      </c>
      <c r="X61" s="10">
        <v>69.790000000000006</v>
      </c>
      <c r="Y61" s="10">
        <v>70.58</v>
      </c>
      <c r="Z61" s="10">
        <v>69.64</v>
      </c>
      <c r="AA61" s="10">
        <v>70.55</v>
      </c>
      <c r="AB61" s="95">
        <v>1806400</v>
      </c>
      <c r="AC61" s="10">
        <v>70.11</v>
      </c>
      <c r="AD61" s="2">
        <f t="shared" si="0"/>
        <v>0.93999999999999773</v>
      </c>
      <c r="AE61" s="138">
        <f t="shared" si="1"/>
        <v>5.8823529411764497E-3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42696</v>
      </c>
      <c r="X62" s="10">
        <v>70.16</v>
      </c>
      <c r="Y62" s="10">
        <v>70.41</v>
      </c>
      <c r="Z62" s="10">
        <v>69.349999999999994</v>
      </c>
      <c r="AA62" s="10">
        <v>70.13</v>
      </c>
      <c r="AB62" s="95">
        <v>2747600</v>
      </c>
      <c r="AC62" s="10">
        <v>69.7</v>
      </c>
      <c r="AD62" s="2">
        <f t="shared" si="0"/>
        <v>1.0600000000000023</v>
      </c>
      <c r="AE62" s="138">
        <f t="shared" si="1"/>
        <v>-1.7187052420508664E-3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42695</v>
      </c>
      <c r="X63" s="10">
        <v>70.849999999999994</v>
      </c>
      <c r="Y63" s="10">
        <v>71.17</v>
      </c>
      <c r="Z63" s="10">
        <v>69.95</v>
      </c>
      <c r="AA63" s="10">
        <v>70.25</v>
      </c>
      <c r="AB63" s="95">
        <v>3712800</v>
      </c>
      <c r="AC63" s="10">
        <v>69.819999999999993</v>
      </c>
      <c r="AD63" s="2">
        <f t="shared" si="0"/>
        <v>1.2199999999999989</v>
      </c>
      <c r="AE63" s="138">
        <f t="shared" si="1"/>
        <v>-7.2515285084602255E-3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42692</v>
      </c>
      <c r="X64" s="10">
        <v>71.53</v>
      </c>
      <c r="Y64" s="10">
        <v>71.59</v>
      </c>
      <c r="Z64" s="10">
        <v>70.650000000000006</v>
      </c>
      <c r="AA64" s="10">
        <v>70.77</v>
      </c>
      <c r="AB64" s="95">
        <v>2653000</v>
      </c>
      <c r="AC64" s="10">
        <v>70.33</v>
      </c>
      <c r="AD64" s="2">
        <f t="shared" si="0"/>
        <v>0.93999999999999773</v>
      </c>
      <c r="AE64" s="138">
        <f t="shared" si="1"/>
        <v>-1.2219101123595588E-2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42691</v>
      </c>
      <c r="X65" s="10">
        <v>71.19</v>
      </c>
      <c r="Y65" s="10">
        <v>72.09</v>
      </c>
      <c r="Z65" s="10">
        <v>70.989999999999995</v>
      </c>
      <c r="AA65" s="10">
        <v>71.64</v>
      </c>
      <c r="AB65" s="95">
        <v>2355800</v>
      </c>
      <c r="AC65" s="10">
        <v>71.2</v>
      </c>
      <c r="AD65" s="2">
        <f t="shared" si="0"/>
        <v>1.1000000000000085</v>
      </c>
      <c r="AE65" s="138">
        <f t="shared" si="1"/>
        <v>1.1507316380167776E-2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42690</v>
      </c>
      <c r="X66" s="10">
        <v>71.13</v>
      </c>
      <c r="Y66" s="10">
        <v>71.959999999999994</v>
      </c>
      <c r="Z66" s="10">
        <v>70.67</v>
      </c>
      <c r="AA66" s="10">
        <v>70.83</v>
      </c>
      <c r="AB66" s="95">
        <v>2491300</v>
      </c>
      <c r="AC66" s="10">
        <v>70.39</v>
      </c>
      <c r="AD66" s="2">
        <f t="shared" si="0"/>
        <v>1.289999999999992</v>
      </c>
      <c r="AE66" s="138">
        <f t="shared" si="1"/>
        <v>-7.8928823114869928E-3</v>
      </c>
    </row>
    <row r="67" spans="1:31" x14ac:dyDescent="0.25">
      <c r="L67" t="s">
        <v>65</v>
      </c>
      <c r="M67" s="2">
        <f>M85+K85-F85</f>
        <v>660.56999999999971</v>
      </c>
      <c r="W67" s="133">
        <v>42689</v>
      </c>
      <c r="X67" s="10">
        <v>72.53</v>
      </c>
      <c r="Y67" s="10">
        <v>72.819999999999993</v>
      </c>
      <c r="Z67" s="10">
        <v>71.2</v>
      </c>
      <c r="AA67" s="10">
        <v>71.39</v>
      </c>
      <c r="AB67" s="95">
        <v>4890400</v>
      </c>
      <c r="AC67" s="10">
        <v>70.95</v>
      </c>
      <c r="AD67" s="2">
        <f>Y67-Z67</f>
        <v>1.6199999999999903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42688</v>
      </c>
      <c r="X68" s="10">
        <v>71.45</v>
      </c>
      <c r="Y68" s="10">
        <v>72.81</v>
      </c>
      <c r="Z68" s="10">
        <v>71.16</v>
      </c>
      <c r="AA68" s="10">
        <v>72.349999999999994</v>
      </c>
      <c r="AB68" s="95">
        <v>3144400</v>
      </c>
      <c r="AC68" s="10">
        <v>71.900000000000006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>I71*H71-J71</f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>I72*H72-J72</f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197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203</v>
      </c>
      <c r="W2" s="133">
        <v>42783</v>
      </c>
      <c r="X2" s="10">
        <v>50.59</v>
      </c>
      <c r="Y2" s="10">
        <v>51.23</v>
      </c>
      <c r="Z2" s="10">
        <v>50.19</v>
      </c>
      <c r="AA2" s="10">
        <v>51.23</v>
      </c>
      <c r="AB2" s="95">
        <v>5421100</v>
      </c>
      <c r="AC2" s="10">
        <v>51.23</v>
      </c>
      <c r="AD2" s="2">
        <f>Y2-Z2</f>
        <v>1.0399999999999991</v>
      </c>
      <c r="AE2" s="138">
        <f>AC2/AC3-1</f>
        <v>7.8693684831792066E-3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51.23</v>
      </c>
      <c r="T3" s="1">
        <v>42565</v>
      </c>
      <c r="U3" t="s">
        <v>243</v>
      </c>
      <c r="W3" s="133">
        <v>42782</v>
      </c>
      <c r="X3" s="10">
        <v>51.16</v>
      </c>
      <c r="Y3" s="10">
        <v>51.17</v>
      </c>
      <c r="Z3" s="10">
        <v>50.59</v>
      </c>
      <c r="AA3" s="10">
        <v>50.83</v>
      </c>
      <c r="AB3" s="95">
        <v>6613700</v>
      </c>
      <c r="AC3" s="10">
        <v>50.83</v>
      </c>
      <c r="AD3" s="2">
        <f t="shared" ref="AD3:AD66" si="0">Y3-Z3</f>
        <v>0.57999999999999829</v>
      </c>
      <c r="AE3" s="138">
        <f t="shared" ref="AE3:AE66" si="1">AC3/AC4-1</f>
        <v>-6.6445182724252927E-3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51.23</v>
      </c>
      <c r="R4" s="527">
        <v>7.9000000000000008E-3</v>
      </c>
      <c r="T4" s="515">
        <v>42568</v>
      </c>
      <c r="U4" t="s">
        <v>255</v>
      </c>
      <c r="W4" s="133">
        <v>42781</v>
      </c>
      <c r="X4" s="10">
        <v>50.95</v>
      </c>
      <c r="Y4" s="10">
        <v>51.96</v>
      </c>
      <c r="Z4" s="10">
        <v>50.53</v>
      </c>
      <c r="AA4" s="10">
        <v>51.17</v>
      </c>
      <c r="AB4" s="95">
        <v>12601400</v>
      </c>
      <c r="AC4" s="10">
        <v>51.17</v>
      </c>
      <c r="AD4" s="2">
        <f t="shared" si="0"/>
        <v>1.4299999999999997</v>
      </c>
      <c r="AE4" s="138">
        <f t="shared" si="1"/>
        <v>2.6273565984757274E-2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275</v>
      </c>
      <c r="W5" s="133">
        <v>42780</v>
      </c>
      <c r="X5" s="10">
        <v>49.82</v>
      </c>
      <c r="Y5" s="10">
        <v>49.99</v>
      </c>
      <c r="Z5" s="10">
        <v>49.1</v>
      </c>
      <c r="AA5" s="10">
        <v>49.86</v>
      </c>
      <c r="AB5" s="95">
        <v>6954800</v>
      </c>
      <c r="AC5" s="10">
        <v>49.86</v>
      </c>
      <c r="AD5" s="2">
        <f t="shared" si="0"/>
        <v>0.89000000000000057</v>
      </c>
      <c r="AE5" s="138">
        <f t="shared" si="1"/>
        <v>-3.9952057530963092E-3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279</v>
      </c>
      <c r="W6" s="133">
        <v>42779</v>
      </c>
      <c r="X6" s="10">
        <v>49.37</v>
      </c>
      <c r="Y6" s="10">
        <v>50.42</v>
      </c>
      <c r="Z6" s="10">
        <v>49.28</v>
      </c>
      <c r="AA6" s="10">
        <v>50.06</v>
      </c>
      <c r="AB6" s="95">
        <v>6261100</v>
      </c>
      <c r="AC6" s="10">
        <v>50.06</v>
      </c>
      <c r="AD6" s="2">
        <f t="shared" si="0"/>
        <v>1.1400000000000006</v>
      </c>
      <c r="AE6" s="138">
        <f t="shared" si="1"/>
        <v>1.6240357287860441E-2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42776</v>
      </c>
      <c r="X7" s="10">
        <v>49.55</v>
      </c>
      <c r="Y7" s="10">
        <v>49.57</v>
      </c>
      <c r="Z7" s="10">
        <v>49.02</v>
      </c>
      <c r="AA7" s="10">
        <v>49.26</v>
      </c>
      <c r="AB7" s="95">
        <v>5260400</v>
      </c>
      <c r="AC7" s="10">
        <v>49.26</v>
      </c>
      <c r="AD7" s="2">
        <f t="shared" si="0"/>
        <v>0.54999999999999716</v>
      </c>
      <c r="AE7" s="138">
        <f t="shared" si="1"/>
        <v>-1.4190147982972023E-3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9"/>
      <c r="W8" s="133">
        <v>42775</v>
      </c>
      <c r="X8" s="10">
        <v>48.1</v>
      </c>
      <c r="Y8" s="10">
        <v>49.55</v>
      </c>
      <c r="Z8" s="10">
        <v>48.1</v>
      </c>
      <c r="AA8" s="10">
        <v>49.33</v>
      </c>
      <c r="AB8" s="95">
        <v>7258000</v>
      </c>
      <c r="AC8" s="10">
        <v>49.33</v>
      </c>
      <c r="AD8" s="2">
        <f t="shared" si="0"/>
        <v>1.4499999999999957</v>
      </c>
      <c r="AE8" s="138">
        <f t="shared" si="1"/>
        <v>2.5571725571725601E-2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48.26</v>
      </c>
      <c r="Y9" s="10">
        <v>48.3</v>
      </c>
      <c r="Z9" s="10">
        <v>47.73</v>
      </c>
      <c r="AA9" s="10">
        <v>48.1</v>
      </c>
      <c r="AB9" s="95">
        <v>5338200</v>
      </c>
      <c r="AC9" s="10">
        <v>48.1</v>
      </c>
      <c r="AD9" s="2">
        <f t="shared" si="0"/>
        <v>0.57000000000000028</v>
      </c>
      <c r="AE9" s="138">
        <f t="shared" si="1"/>
        <v>-1.0384215991692258E-3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212</v>
      </c>
      <c r="P10" s="34"/>
      <c r="Q10" s="2">
        <f>M104 + M126</f>
        <v>1198.4699999999971</v>
      </c>
      <c r="W10" s="133">
        <v>42773</v>
      </c>
      <c r="X10" s="10">
        <v>48.44</v>
      </c>
      <c r="Y10" s="10">
        <v>48.94</v>
      </c>
      <c r="Z10" s="10">
        <v>48.08</v>
      </c>
      <c r="AA10" s="10">
        <v>48.15</v>
      </c>
      <c r="AB10" s="95">
        <v>7258200</v>
      </c>
      <c r="AC10" s="10">
        <v>48.15</v>
      </c>
      <c r="AD10" s="2">
        <f t="shared" si="0"/>
        <v>0.85999999999999943</v>
      </c>
      <c r="AE10" s="138">
        <f t="shared" si="1"/>
        <v>-2.2793203481143998E-3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1.5800000000000002E-2</v>
      </c>
      <c r="W11" s="133">
        <v>42772</v>
      </c>
      <c r="X11" s="10">
        <v>48.19</v>
      </c>
      <c r="Y11" s="10">
        <v>48.68</v>
      </c>
      <c r="Z11" s="10">
        <v>47.93</v>
      </c>
      <c r="AA11" s="10">
        <v>48.26</v>
      </c>
      <c r="AB11" s="95">
        <v>7114600</v>
      </c>
      <c r="AC11" s="10">
        <v>48.26</v>
      </c>
      <c r="AD11" s="2">
        <f t="shared" si="0"/>
        <v>0.75</v>
      </c>
      <c r="AE11" s="138">
        <f t="shared" si="1"/>
        <v>9.4122568500312198E-3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42769</v>
      </c>
      <c r="X12" s="10">
        <v>47.52</v>
      </c>
      <c r="Y12" s="10">
        <v>48</v>
      </c>
      <c r="Z12" s="10">
        <v>47.41</v>
      </c>
      <c r="AA12" s="10">
        <v>47.81</v>
      </c>
      <c r="AB12" s="95">
        <v>5546900</v>
      </c>
      <c r="AC12" s="10">
        <v>47.81</v>
      </c>
      <c r="AD12" s="2">
        <f t="shared" si="0"/>
        <v>0.59000000000000341</v>
      </c>
      <c r="AE12" s="138">
        <f t="shared" si="1"/>
        <v>9.0755593077247454E-3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42768</v>
      </c>
      <c r="X13" s="10">
        <v>46.59</v>
      </c>
      <c r="Y13" s="10">
        <v>47.66</v>
      </c>
      <c r="Z13" s="10">
        <v>46.48</v>
      </c>
      <c r="AA13" s="10">
        <v>47.38</v>
      </c>
      <c r="AB13" s="95">
        <v>8790900</v>
      </c>
      <c r="AC13" s="10">
        <v>47.38</v>
      </c>
      <c r="AD13" s="2">
        <f t="shared" si="0"/>
        <v>1.1799999999999997</v>
      </c>
      <c r="AE13" s="138">
        <f t="shared" si="1"/>
        <v>2.5391451544647392E-3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42767</v>
      </c>
      <c r="X14" s="10">
        <v>47.48</v>
      </c>
      <c r="Y14" s="10">
        <v>47.77</v>
      </c>
      <c r="Z14" s="10">
        <v>47.04</v>
      </c>
      <c r="AA14" s="10">
        <v>47.26</v>
      </c>
      <c r="AB14" s="95">
        <v>8373400</v>
      </c>
      <c r="AC14" s="10">
        <v>47.26</v>
      </c>
      <c r="AD14" s="2">
        <f t="shared" si="0"/>
        <v>0.73000000000000398</v>
      </c>
      <c r="AE14" s="138">
        <f t="shared" si="1"/>
        <v>4.2337002540215884E-4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42766</v>
      </c>
      <c r="X15" s="10">
        <v>47.79</v>
      </c>
      <c r="Y15" s="10">
        <v>47.83</v>
      </c>
      <c r="Z15" s="10">
        <v>46.57</v>
      </c>
      <c r="AA15" s="10">
        <v>47.24</v>
      </c>
      <c r="AB15" s="95">
        <v>12442900</v>
      </c>
      <c r="AC15" s="10">
        <v>47.24</v>
      </c>
      <c r="AD15" s="2">
        <f t="shared" si="0"/>
        <v>1.259999999999998</v>
      </c>
      <c r="AE15" s="138">
        <f t="shared" si="1"/>
        <v>-9.0203482273967239E-3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42765</v>
      </c>
      <c r="X16" s="10">
        <v>48.95</v>
      </c>
      <c r="Y16" s="10">
        <v>48.95</v>
      </c>
      <c r="Z16" s="10">
        <v>47.54</v>
      </c>
      <c r="AA16" s="10">
        <v>47.67</v>
      </c>
      <c r="AB16" s="95">
        <v>12498600</v>
      </c>
      <c r="AC16" s="10">
        <v>47.67</v>
      </c>
      <c r="AD16" s="2">
        <f t="shared" si="0"/>
        <v>1.4100000000000037</v>
      </c>
      <c r="AE16" s="138">
        <f t="shared" si="1"/>
        <v>-4.0845070422535268E-2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42762</v>
      </c>
      <c r="X17" s="10">
        <v>51</v>
      </c>
      <c r="Y17" s="10">
        <v>51.12</v>
      </c>
      <c r="Z17" s="10">
        <v>49.57</v>
      </c>
      <c r="AA17" s="10">
        <v>49.7</v>
      </c>
      <c r="AB17" s="95">
        <v>6796900</v>
      </c>
      <c r="AC17" s="10">
        <v>49.7</v>
      </c>
      <c r="AD17" s="2">
        <f t="shared" si="0"/>
        <v>1.5499999999999972</v>
      </c>
      <c r="AE17" s="138">
        <f t="shared" si="1"/>
        <v>-2.3575638506876162E-2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42761</v>
      </c>
      <c r="X18" s="10">
        <v>50.69</v>
      </c>
      <c r="Y18" s="10">
        <v>51.54</v>
      </c>
      <c r="Z18" s="10">
        <v>50.56</v>
      </c>
      <c r="AA18" s="10">
        <v>50.9</v>
      </c>
      <c r="AB18" s="95">
        <v>8836000</v>
      </c>
      <c r="AC18" s="10">
        <v>50.9</v>
      </c>
      <c r="AD18" s="2">
        <f t="shared" si="0"/>
        <v>0.97999999999999687</v>
      </c>
      <c r="AE18" s="138">
        <f t="shared" si="1"/>
        <v>1.414624427176725E-2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42760</v>
      </c>
      <c r="X19" s="10">
        <v>49.99</v>
      </c>
      <c r="Y19" s="10">
        <v>50.43</v>
      </c>
      <c r="Z19" s="10">
        <v>49.81</v>
      </c>
      <c r="AA19" s="10">
        <v>50.19</v>
      </c>
      <c r="AB19" s="95">
        <v>7983700</v>
      </c>
      <c r="AC19" s="10">
        <v>50.19</v>
      </c>
      <c r="AD19" s="2">
        <f t="shared" si="0"/>
        <v>0.61999999999999744</v>
      </c>
      <c r="AE19" s="138">
        <f t="shared" si="1"/>
        <v>1.5169902912621325E-2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42759</v>
      </c>
      <c r="X20" s="10">
        <v>48.91</v>
      </c>
      <c r="Y20" s="10">
        <v>49.76</v>
      </c>
      <c r="Z20" s="10">
        <v>48.82</v>
      </c>
      <c r="AA20" s="10">
        <v>49.44</v>
      </c>
      <c r="AB20" s="95">
        <v>6386300</v>
      </c>
      <c r="AC20" s="10">
        <v>49.44</v>
      </c>
      <c r="AD20" s="2">
        <f t="shared" si="0"/>
        <v>0.93999999999999773</v>
      </c>
      <c r="AE20" s="138">
        <f t="shared" si="1"/>
        <v>1.3737953660036828E-2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42758</v>
      </c>
      <c r="X21" s="10">
        <v>50.28</v>
      </c>
      <c r="Y21" s="10">
        <v>50.43</v>
      </c>
      <c r="Z21" s="10">
        <v>48.77</v>
      </c>
      <c r="AA21" s="10">
        <v>48.77</v>
      </c>
      <c r="AB21" s="95">
        <v>8657200</v>
      </c>
      <c r="AC21" s="10">
        <v>48.77</v>
      </c>
      <c r="AD21" s="2">
        <f t="shared" si="0"/>
        <v>1.6599999999999966</v>
      </c>
      <c r="AE21" s="138">
        <f t="shared" si="1"/>
        <v>-3.4257425742574177E-2</v>
      </c>
    </row>
    <row r="22" spans="1:31" x14ac:dyDescent="0.25">
      <c r="W22" s="133">
        <v>42755</v>
      </c>
      <c r="X22" s="10">
        <v>49.77</v>
      </c>
      <c r="Y22" s="10">
        <v>50.54</v>
      </c>
      <c r="Z22" s="10">
        <v>49.71</v>
      </c>
      <c r="AA22" s="10">
        <v>50.5</v>
      </c>
      <c r="AB22" s="95">
        <v>7432000</v>
      </c>
      <c r="AC22" s="10">
        <v>50.5</v>
      </c>
      <c r="AD22" s="2">
        <f t="shared" si="0"/>
        <v>0.82999999999999829</v>
      </c>
      <c r="AE22" s="138">
        <f t="shared" si="1"/>
        <v>1.609657947686105E-2</v>
      </c>
    </row>
    <row r="23" spans="1:31" x14ac:dyDescent="0.25">
      <c r="W23" s="133">
        <v>42754</v>
      </c>
      <c r="X23" s="10">
        <v>50.28</v>
      </c>
      <c r="Y23" s="10">
        <v>50.5</v>
      </c>
      <c r="Z23" s="10">
        <v>49.62</v>
      </c>
      <c r="AA23" s="10">
        <v>49.7</v>
      </c>
      <c r="AB23" s="95">
        <v>6968200</v>
      </c>
      <c r="AC23" s="10">
        <v>49.7</v>
      </c>
      <c r="AD23" s="2">
        <f t="shared" si="0"/>
        <v>0.88000000000000256</v>
      </c>
      <c r="AE23" s="138">
        <f t="shared" si="1"/>
        <v>-1.1928429423459175E-2</v>
      </c>
    </row>
    <row r="24" spans="1:31" x14ac:dyDescent="0.25">
      <c r="W24" s="133">
        <v>42753</v>
      </c>
      <c r="X24" s="10">
        <v>50.14</v>
      </c>
      <c r="Y24" s="10">
        <v>50.8</v>
      </c>
      <c r="Z24" s="10">
        <v>49.79</v>
      </c>
      <c r="AA24" s="10">
        <v>50.3</v>
      </c>
      <c r="AB24" s="95">
        <v>7074400</v>
      </c>
      <c r="AC24" s="10">
        <v>50.3</v>
      </c>
      <c r="AD24" s="2">
        <f t="shared" si="0"/>
        <v>1.009999999999998</v>
      </c>
      <c r="AE24" s="138">
        <f t="shared" si="1"/>
        <v>-5.9606596463346317E-4</v>
      </c>
    </row>
    <row r="25" spans="1:31" x14ac:dyDescent="0.25">
      <c r="W25" s="133">
        <v>42752</v>
      </c>
      <c r="X25" s="10">
        <v>50.99</v>
      </c>
      <c r="Y25" s="10">
        <v>51.22</v>
      </c>
      <c r="Z25" s="10">
        <v>50.19</v>
      </c>
      <c r="AA25" s="10">
        <v>50.33</v>
      </c>
      <c r="AB25" s="95">
        <v>7465800</v>
      </c>
      <c r="AC25" s="10">
        <v>50.33</v>
      </c>
      <c r="AD25" s="2">
        <f t="shared" si="0"/>
        <v>1.0300000000000011</v>
      </c>
      <c r="AE25" s="138">
        <f t="shared" si="1"/>
        <v>-1.7567831348819007E-2</v>
      </c>
    </row>
    <row r="26" spans="1:31" x14ac:dyDescent="0.25">
      <c r="W26" s="133">
        <v>42748</v>
      </c>
      <c r="X26" s="10">
        <v>50.79</v>
      </c>
      <c r="Y26" s="10">
        <v>51.64</v>
      </c>
      <c r="Z26" s="10">
        <v>50.78</v>
      </c>
      <c r="AA26" s="10">
        <v>51.23</v>
      </c>
      <c r="AB26" s="95">
        <v>7363400</v>
      </c>
      <c r="AC26" s="10">
        <v>51.23</v>
      </c>
      <c r="AD26" s="2">
        <f t="shared" si="0"/>
        <v>0.85999999999999943</v>
      </c>
      <c r="AE26" s="138">
        <f t="shared" si="1"/>
        <v>6.6810768323835035E-3</v>
      </c>
    </row>
    <row r="27" spans="1:31" x14ac:dyDescent="0.25">
      <c r="W27" s="133">
        <v>42747</v>
      </c>
      <c r="X27" s="10">
        <v>51.3</v>
      </c>
      <c r="Y27" s="10">
        <v>52</v>
      </c>
      <c r="Z27" s="10">
        <v>49.67</v>
      </c>
      <c r="AA27" s="10">
        <v>50.89</v>
      </c>
      <c r="AB27" s="95">
        <v>14269200</v>
      </c>
      <c r="AC27" s="10">
        <v>50.89</v>
      </c>
      <c r="AD27" s="2">
        <f t="shared" si="0"/>
        <v>2.3299999999999983</v>
      </c>
      <c r="AE27" s="138">
        <f t="shared" si="1"/>
        <v>-1.0692068429237866E-2</v>
      </c>
    </row>
    <row r="28" spans="1:31" x14ac:dyDescent="0.25">
      <c r="H28" s="72"/>
      <c r="W28" s="133">
        <v>42746</v>
      </c>
      <c r="X28" s="10">
        <v>51.46</v>
      </c>
      <c r="Y28" s="10">
        <v>51.74</v>
      </c>
      <c r="Z28" s="10">
        <v>50.65</v>
      </c>
      <c r="AA28" s="10">
        <v>51.44</v>
      </c>
      <c r="AB28" s="95">
        <v>9923400</v>
      </c>
      <c r="AC28" s="10">
        <v>51.44</v>
      </c>
      <c r="AD28" s="2">
        <f t="shared" si="0"/>
        <v>1.0900000000000034</v>
      </c>
      <c r="AE28" s="138">
        <f t="shared" si="1"/>
        <v>1.0013744354997023E-2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42745</v>
      </c>
      <c r="X29" s="10">
        <v>49.93</v>
      </c>
      <c r="Y29" s="10">
        <v>51.35</v>
      </c>
      <c r="Z29" s="10">
        <v>49.86</v>
      </c>
      <c r="AA29" s="10">
        <v>50.93</v>
      </c>
      <c r="AB29" s="95">
        <v>8389700</v>
      </c>
      <c r="AC29" s="10">
        <v>50.93</v>
      </c>
      <c r="AD29" s="2">
        <f t="shared" si="0"/>
        <v>1.490000000000002</v>
      </c>
      <c r="AE29" s="138">
        <f t="shared" si="1"/>
        <v>2.4954719259408398E-2</v>
      </c>
    </row>
    <row r="30" spans="1:31" ht="15.75" thickBot="1" x14ac:dyDescent="0.3">
      <c r="A30" s="355" t="s">
        <v>197</v>
      </c>
      <c r="B30" s="356"/>
      <c r="C30" s="357" t="e">
        <f>SumByColor($A$30,C2:C28)</f>
        <v>#VALUE!</v>
      </c>
      <c r="D30" s="357"/>
      <c r="E30" s="357"/>
      <c r="F30" s="358" t="e">
        <f>SumByColor($A$30,F2:F28)</f>
        <v>#VALUE!</v>
      </c>
      <c r="G30" s="357"/>
      <c r="H30" s="357" t="e">
        <f>SumByColor($A$30,H3:H28)</f>
        <v>#VALUE!</v>
      </c>
      <c r="I30" s="357"/>
      <c r="J30" s="357"/>
      <c r="K30" s="358" t="e">
        <f>SumByColor($A$30,K3:K28)</f>
        <v>#VALUE!</v>
      </c>
      <c r="L30" s="357"/>
      <c r="M30" s="358" t="e">
        <f>SumByColor($A$30,M2:M28)</f>
        <v>#VALUE!</v>
      </c>
      <c r="W30" s="133">
        <v>42744</v>
      </c>
      <c r="X30" s="10">
        <v>49.46</v>
      </c>
      <c r="Y30" s="10">
        <v>50.17</v>
      </c>
      <c r="Z30" s="10">
        <v>49.42</v>
      </c>
      <c r="AA30" s="10">
        <v>49.69</v>
      </c>
      <c r="AB30" s="95">
        <v>5330100</v>
      </c>
      <c r="AC30" s="10">
        <v>49.69</v>
      </c>
      <c r="AD30" s="2">
        <f t="shared" si="0"/>
        <v>0.75</v>
      </c>
      <c r="AE30" s="138">
        <f t="shared" si="1"/>
        <v>2.0128824476639551E-4</v>
      </c>
    </row>
    <row r="31" spans="1:31" x14ac:dyDescent="0.25">
      <c r="W31" s="133">
        <v>42741</v>
      </c>
      <c r="X31" s="10">
        <v>49.79</v>
      </c>
      <c r="Y31" s="10">
        <v>50.3</v>
      </c>
      <c r="Z31" s="10">
        <v>49.22</v>
      </c>
      <c r="AA31" s="10">
        <v>49.68</v>
      </c>
      <c r="AB31" s="95">
        <v>6919400</v>
      </c>
      <c r="AC31" s="10">
        <v>49.68</v>
      </c>
      <c r="AD31" s="2">
        <f t="shared" si="0"/>
        <v>1.0799999999999983</v>
      </c>
      <c r="AE31" s="138">
        <f t="shared" si="1"/>
        <v>-1.0054293183188179E-3</v>
      </c>
    </row>
    <row r="32" spans="1:31" x14ac:dyDescent="0.25">
      <c r="W32" s="133">
        <v>42740</v>
      </c>
      <c r="X32" s="10">
        <v>50.41</v>
      </c>
      <c r="Y32" s="10">
        <v>50.69</v>
      </c>
      <c r="Z32" s="10">
        <v>49.5</v>
      </c>
      <c r="AA32" s="10">
        <v>49.73</v>
      </c>
      <c r="AB32" s="95">
        <v>5739500</v>
      </c>
      <c r="AC32" s="10">
        <v>49.73</v>
      </c>
      <c r="AD32" s="2">
        <f t="shared" si="0"/>
        <v>1.1899999999999977</v>
      </c>
      <c r="AE32" s="138">
        <f t="shared" si="1"/>
        <v>-1.9132149901380791E-2</v>
      </c>
    </row>
    <row r="33" spans="2:31" x14ac:dyDescent="0.25">
      <c r="W33" s="133">
        <v>42739</v>
      </c>
      <c r="X33" s="10">
        <v>50.09</v>
      </c>
      <c r="Y33" s="10">
        <v>50.93</v>
      </c>
      <c r="Z33" s="10">
        <v>49.99</v>
      </c>
      <c r="AA33" s="10">
        <v>50.7</v>
      </c>
      <c r="AB33" s="95">
        <v>7783600</v>
      </c>
      <c r="AC33" s="10">
        <v>50.7</v>
      </c>
      <c r="AD33" s="2">
        <f t="shared" si="0"/>
        <v>0.93999999999999773</v>
      </c>
      <c r="AE33" s="138">
        <f t="shared" si="1"/>
        <v>2.4656426839126944E-2</v>
      </c>
    </row>
    <row r="34" spans="2:31" x14ac:dyDescent="0.25">
      <c r="W34" s="133">
        <v>42738</v>
      </c>
      <c r="X34" s="10">
        <v>49.37</v>
      </c>
      <c r="Y34" s="10">
        <v>50.14</v>
      </c>
      <c r="Z34" s="10">
        <v>49.17</v>
      </c>
      <c r="AA34" s="10">
        <v>49.48</v>
      </c>
      <c r="AB34" s="95">
        <v>5406400</v>
      </c>
      <c r="AC34" s="10">
        <v>49.48</v>
      </c>
      <c r="AD34" s="2">
        <f t="shared" si="0"/>
        <v>0.96999999999999886</v>
      </c>
      <c r="AE34" s="138">
        <f t="shared" si="1"/>
        <v>5.8955072169140088E-3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42734</v>
      </c>
      <c r="X35" s="10">
        <v>49.34</v>
      </c>
      <c r="Y35" s="10">
        <v>49.56</v>
      </c>
      <c r="Z35" s="10">
        <v>48.87</v>
      </c>
      <c r="AA35" s="10">
        <v>49.19</v>
      </c>
      <c r="AB35" s="95">
        <v>4526400</v>
      </c>
      <c r="AC35" s="10">
        <v>49.19</v>
      </c>
      <c r="AD35" s="2">
        <f t="shared" si="0"/>
        <v>0.69000000000000483</v>
      </c>
      <c r="AE35" s="138">
        <f t="shared" si="1"/>
        <v>-2.4335834516325816E-3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>D36*C36</f>
        <v>8471.9599999999991</v>
      </c>
      <c r="H36" s="276">
        <f>(E36-D36)/D36</f>
        <v>-1.4277687807779955E-2</v>
      </c>
      <c r="I36" s="262"/>
      <c r="W36" s="133">
        <v>42733</v>
      </c>
      <c r="X36" s="10">
        <v>49.54</v>
      </c>
      <c r="Y36" s="10">
        <v>49.85</v>
      </c>
      <c r="Z36" s="10">
        <v>49.21</v>
      </c>
      <c r="AA36" s="10">
        <v>49.31</v>
      </c>
      <c r="AB36" s="95">
        <v>3342500</v>
      </c>
      <c r="AC36" s="10">
        <v>49.31</v>
      </c>
      <c r="AD36" s="2">
        <f t="shared" si="0"/>
        <v>0.64000000000000057</v>
      </c>
      <c r="AE36" s="138">
        <f t="shared" si="1"/>
        <v>-4.0395879620277464E-3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>D37*C37</f>
        <v>8471.9599999999991</v>
      </c>
      <c r="H37" s="276">
        <f>(E37-D37)/D37</f>
        <v>-2.5491149627713039E-2</v>
      </c>
      <c r="I37" s="262"/>
      <c r="W37" s="133">
        <v>42732</v>
      </c>
      <c r="X37" s="10">
        <v>50.35</v>
      </c>
      <c r="Y37" s="10">
        <v>50.46</v>
      </c>
      <c r="Z37" s="10">
        <v>49.45</v>
      </c>
      <c r="AA37" s="10">
        <v>49.51</v>
      </c>
      <c r="AB37" s="95">
        <v>4432000</v>
      </c>
      <c r="AC37" s="10">
        <v>49.51</v>
      </c>
      <c r="AD37" s="2">
        <f t="shared" si="0"/>
        <v>1.009999999999998</v>
      </c>
      <c r="AE37" s="138">
        <f t="shared" si="1"/>
        <v>-1.6878474980143054E-2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>D38*C38</f>
        <v>8472</v>
      </c>
      <c r="H38" s="276">
        <f>(E38-D38)/D38</f>
        <v>-7.5542965061378723E-3</v>
      </c>
      <c r="I38" s="262"/>
      <c r="W38" s="133">
        <v>42731</v>
      </c>
      <c r="X38" s="10">
        <v>49.95</v>
      </c>
      <c r="Y38" s="10">
        <v>50.61</v>
      </c>
      <c r="Z38" s="10">
        <v>49.93</v>
      </c>
      <c r="AA38" s="10">
        <v>50.36</v>
      </c>
      <c r="AB38" s="95">
        <v>3330900</v>
      </c>
      <c r="AC38" s="10">
        <v>50.36</v>
      </c>
      <c r="AD38" s="2">
        <f t="shared" si="0"/>
        <v>0.67999999999999972</v>
      </c>
      <c r="AE38" s="138">
        <f t="shared" si="1"/>
        <v>9.4207255963119074E-3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3">D39*C39</f>
        <v>8471.9599999999991</v>
      </c>
      <c r="H39" s="276">
        <f t="shared" ref="H39:H45" si="4">(E39-D39)/D39</f>
        <v>-4.2252324137507721E-2</v>
      </c>
      <c r="I39" s="262"/>
      <c r="W39" s="133">
        <v>42727</v>
      </c>
      <c r="X39" s="10">
        <v>49.94</v>
      </c>
      <c r="Y39" s="10">
        <v>50.14</v>
      </c>
      <c r="Z39" s="10">
        <v>49.78</v>
      </c>
      <c r="AA39" s="10">
        <v>49.89</v>
      </c>
      <c r="AB39" s="95">
        <v>4043800</v>
      </c>
      <c r="AC39" s="10">
        <v>49.89</v>
      </c>
      <c r="AD39" s="2">
        <f t="shared" si="0"/>
        <v>0.35999999999999943</v>
      </c>
      <c r="AE39" s="138">
        <f t="shared" si="1"/>
        <v>1.8072289156627619E-3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3"/>
        <v>12456.960000000001</v>
      </c>
      <c r="H40" s="276">
        <f t="shared" si="4"/>
        <v>-5.8116908138101185E-2</v>
      </c>
      <c r="I40" s="262"/>
      <c r="W40" s="133">
        <v>42726</v>
      </c>
      <c r="X40" s="10">
        <v>50.77</v>
      </c>
      <c r="Y40" s="10">
        <v>50.85</v>
      </c>
      <c r="Z40" s="10">
        <v>49.66</v>
      </c>
      <c r="AA40" s="10">
        <v>49.8</v>
      </c>
      <c r="AB40" s="95">
        <v>5348400</v>
      </c>
      <c r="AC40" s="10">
        <v>49.8</v>
      </c>
      <c r="AD40" s="2">
        <f t="shared" si="0"/>
        <v>1.1900000000000048</v>
      </c>
      <c r="AE40" s="138">
        <f t="shared" si="1"/>
        <v>-2.1995286724273422E-2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3"/>
        <v>16241.960000000001</v>
      </c>
      <c r="H41" s="276">
        <f t="shared" si="4"/>
        <v>-6.3659804604862896E-2</v>
      </c>
      <c r="I41" s="262"/>
      <c r="Q41" s="2"/>
      <c r="W41" s="133">
        <v>42725</v>
      </c>
      <c r="X41" s="10">
        <v>50.68</v>
      </c>
      <c r="Y41" s="10">
        <v>51.15</v>
      </c>
      <c r="Z41" s="10">
        <v>50.45</v>
      </c>
      <c r="AA41" s="10">
        <v>50.92</v>
      </c>
      <c r="AB41" s="95">
        <v>4076400</v>
      </c>
      <c r="AC41" s="10">
        <v>50.92</v>
      </c>
      <c r="AD41" s="2">
        <f t="shared" si="0"/>
        <v>0.69999999999999574</v>
      </c>
      <c r="AE41" s="138">
        <f t="shared" si="1"/>
        <v>3.1520882584712417E-3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3"/>
        <v>16241.960000000001</v>
      </c>
      <c r="H42" s="276">
        <f t="shared" si="4"/>
        <v>-4.7651884378486317E-2</v>
      </c>
      <c r="I42" s="262"/>
      <c r="O42" s="644" t="s">
        <v>78</v>
      </c>
      <c r="P42" s="644"/>
      <c r="Q42" s="2"/>
      <c r="T42" s="91" t="s">
        <v>113</v>
      </c>
      <c r="W42" s="133">
        <v>42724</v>
      </c>
      <c r="X42" s="10">
        <v>50.43</v>
      </c>
      <c r="Y42" s="10">
        <v>51.15</v>
      </c>
      <c r="Z42" s="10">
        <v>50.42</v>
      </c>
      <c r="AA42" s="10">
        <v>50.76</v>
      </c>
      <c r="AB42" s="95">
        <v>6027400</v>
      </c>
      <c r="AC42" s="10">
        <v>50.76</v>
      </c>
      <c r="AD42" s="2">
        <f t="shared" si="0"/>
        <v>0.72999999999999687</v>
      </c>
      <c r="AE42" s="138">
        <f t="shared" si="1"/>
        <v>6.7433558111860137E-3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3"/>
        <v>19842.949999999997</v>
      </c>
      <c r="H43" s="276">
        <f t="shared" si="4"/>
        <v>-3.466974416606388E-2</v>
      </c>
      <c r="I43" s="262"/>
      <c r="O43" s="83">
        <v>1.1000000000000001</v>
      </c>
      <c r="P43" s="83">
        <f>O43*$Q$4</f>
        <v>56.353000000000002</v>
      </c>
      <c r="Q43" s="2"/>
      <c r="T43" s="128" t="s">
        <v>98</v>
      </c>
      <c r="U43" s="98">
        <v>50.83</v>
      </c>
      <c r="W43" s="133">
        <v>42723</v>
      </c>
      <c r="X43" s="10">
        <v>50.22</v>
      </c>
      <c r="Y43" s="10">
        <v>50.74</v>
      </c>
      <c r="Z43" s="10">
        <v>50.19</v>
      </c>
      <c r="AA43" s="10">
        <v>50.42</v>
      </c>
      <c r="AB43" s="95">
        <v>4915500</v>
      </c>
      <c r="AC43" s="10">
        <v>50.42</v>
      </c>
      <c r="AD43" s="2">
        <f t="shared" si="0"/>
        <v>0.55000000000000426</v>
      </c>
      <c r="AE43" s="138">
        <f t="shared" si="1"/>
        <v>5.1834130781500676E-3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3"/>
        <v>19743.55</v>
      </c>
      <c r="H44" s="276">
        <f t="shared" si="4"/>
        <v>-0.10907612865973948</v>
      </c>
      <c r="I44" s="262"/>
      <c r="O44" s="83">
        <v>1.0900000000000001</v>
      </c>
      <c r="P44" s="83">
        <f t="shared" ref="P44:P63" si="5">O44*$Q$4</f>
        <v>55.840699999999998</v>
      </c>
      <c r="Q44" s="2"/>
      <c r="T44" s="93" t="s">
        <v>99</v>
      </c>
      <c r="U44" s="88">
        <v>50.59</v>
      </c>
      <c r="W44" s="133">
        <v>42720</v>
      </c>
      <c r="X44" s="10">
        <v>51.02</v>
      </c>
      <c r="Y44" s="10">
        <v>51.5</v>
      </c>
      <c r="Z44" s="10">
        <v>50.09</v>
      </c>
      <c r="AA44" s="10">
        <v>50.16</v>
      </c>
      <c r="AB44" s="95">
        <v>9967400</v>
      </c>
      <c r="AC44" s="10">
        <v>50.16</v>
      </c>
      <c r="AD44" s="2">
        <f t="shared" si="0"/>
        <v>1.4099999999999966</v>
      </c>
      <c r="AE44" s="138">
        <f t="shared" si="1"/>
        <v>-6.7326732673268497E-3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3"/>
        <v>23131.559999999998</v>
      </c>
      <c r="H45" s="276">
        <f t="shared" si="4"/>
        <v>-0.13468871100781787</v>
      </c>
      <c r="I45" s="262"/>
      <c r="O45" s="83">
        <v>1.08</v>
      </c>
      <c r="P45" s="83">
        <f t="shared" si="5"/>
        <v>55.328400000000002</v>
      </c>
      <c r="Q45" s="2"/>
      <c r="T45" s="93" t="s">
        <v>100</v>
      </c>
      <c r="U45" s="88" t="s">
        <v>129</v>
      </c>
      <c r="W45" s="133">
        <v>42719</v>
      </c>
      <c r="X45" s="10">
        <v>50.48</v>
      </c>
      <c r="Y45" s="10">
        <v>51.74</v>
      </c>
      <c r="Z45" s="10">
        <v>50.43</v>
      </c>
      <c r="AA45" s="10">
        <v>50.5</v>
      </c>
      <c r="AB45" s="95">
        <v>10286900</v>
      </c>
      <c r="AC45" s="10">
        <v>50.5</v>
      </c>
      <c r="AD45" s="2">
        <f t="shared" si="0"/>
        <v>1.3100000000000023</v>
      </c>
      <c r="AE45" s="138">
        <f t="shared" si="1"/>
        <v>1.3649136892814218E-2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:F88" si="6">C46*(E46-D46)</f>
        <v>-2329.5599999999977</v>
      </c>
      <c r="G46" s="262">
        <f t="shared" ref="G46:G88" si="7">D46*C46</f>
        <v>23131.559999999998</v>
      </c>
      <c r="H46" s="276">
        <f t="shared" ref="H46:H88" si="8">(E46-D46)/D46</f>
        <v>-0.10070916099043895</v>
      </c>
      <c r="I46" s="262"/>
      <c r="O46" s="83">
        <v>1.07</v>
      </c>
      <c r="P46" s="83">
        <f t="shared" si="5"/>
        <v>54.816099999999999</v>
      </c>
      <c r="Q46" s="2"/>
      <c r="T46" s="93" t="s">
        <v>101</v>
      </c>
      <c r="U46" s="88" t="s">
        <v>129</v>
      </c>
      <c r="W46" s="133">
        <v>42718</v>
      </c>
      <c r="X46" s="10">
        <v>49.86</v>
      </c>
      <c r="Y46" s="10">
        <v>50.58</v>
      </c>
      <c r="Z46" s="10">
        <v>49.58</v>
      </c>
      <c r="AA46" s="10">
        <v>49.82</v>
      </c>
      <c r="AB46" s="95">
        <v>9482900</v>
      </c>
      <c r="AC46" s="10">
        <v>49.82</v>
      </c>
      <c r="AD46" s="2">
        <f t="shared" si="0"/>
        <v>1</v>
      </c>
      <c r="AE46" s="138">
        <f t="shared" si="1"/>
        <v>3.2219089810714419E-3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si="6"/>
        <v>-1069.559999999997</v>
      </c>
      <c r="G47" s="262">
        <f t="shared" si="7"/>
        <v>23131.559999999998</v>
      </c>
      <c r="H47" s="276">
        <f t="shared" si="8"/>
        <v>-4.6238126611434643E-2</v>
      </c>
      <c r="I47" s="262"/>
      <c r="O47" s="83">
        <v>1.06</v>
      </c>
      <c r="P47" s="83">
        <f t="shared" si="5"/>
        <v>54.303800000000003</v>
      </c>
      <c r="Q47" s="2"/>
      <c r="T47" s="93" t="s">
        <v>102</v>
      </c>
      <c r="U47" s="88">
        <v>0.4</v>
      </c>
      <c r="W47" s="133">
        <v>42717</v>
      </c>
      <c r="X47" s="10">
        <v>50.02</v>
      </c>
      <c r="Y47" s="10">
        <v>50.7</v>
      </c>
      <c r="Z47" s="10">
        <v>49.62</v>
      </c>
      <c r="AA47" s="10">
        <v>49.66</v>
      </c>
      <c r="AB47" s="95">
        <v>8758100</v>
      </c>
      <c r="AC47" s="10">
        <v>49.66</v>
      </c>
      <c r="AD47" s="2">
        <f t="shared" si="0"/>
        <v>1.0800000000000054</v>
      </c>
      <c r="AE47" s="138">
        <f t="shared" si="1"/>
        <v>-6.2037222333400921E-3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si="6"/>
        <v>-1759.5600000000004</v>
      </c>
      <c r="G48" s="262">
        <f t="shared" si="7"/>
        <v>23131.559999999998</v>
      </c>
      <c r="H48" s="276">
        <f t="shared" si="8"/>
        <v>-7.6067502580889512E-2</v>
      </c>
      <c r="I48" s="262"/>
      <c r="O48" s="83">
        <v>1.05</v>
      </c>
      <c r="P48" s="83">
        <f t="shared" si="5"/>
        <v>53.791499999999999</v>
      </c>
      <c r="Q48" s="2"/>
      <c r="T48" s="93" t="s">
        <v>103</v>
      </c>
      <c r="U48" s="88">
        <v>1.0747100000000001</v>
      </c>
      <c r="W48" s="133">
        <v>42716</v>
      </c>
      <c r="X48" s="10">
        <v>51.03</v>
      </c>
      <c r="Y48" s="10">
        <v>51.34</v>
      </c>
      <c r="Z48" s="10">
        <v>49.93</v>
      </c>
      <c r="AA48" s="10">
        <v>49.97</v>
      </c>
      <c r="AB48" s="95">
        <v>8465600</v>
      </c>
      <c r="AC48" s="10">
        <v>49.97</v>
      </c>
      <c r="AD48" s="2">
        <f t="shared" si="0"/>
        <v>1.4100000000000037</v>
      </c>
      <c r="AE48" s="138">
        <f t="shared" si="1"/>
        <v>-3.4955581305523453E-2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si="6"/>
        <v>-709.5600000000004</v>
      </c>
      <c r="G49" s="262">
        <f t="shared" si="7"/>
        <v>23131.559999999998</v>
      </c>
      <c r="H49" s="276">
        <f t="shared" si="8"/>
        <v>-3.0674973931719283E-2</v>
      </c>
      <c r="I49" s="262"/>
      <c r="O49" s="83">
        <v>1.04</v>
      </c>
      <c r="P49" s="83">
        <f t="shared" si="5"/>
        <v>53.279199999999996</v>
      </c>
      <c r="Q49" s="2"/>
      <c r="T49" s="93" t="s">
        <v>122</v>
      </c>
      <c r="U49" s="88" t="s">
        <v>379</v>
      </c>
      <c r="W49" s="133">
        <v>42713</v>
      </c>
      <c r="X49" s="10">
        <v>52</v>
      </c>
      <c r="Y49" s="10">
        <v>52.76</v>
      </c>
      <c r="Z49" s="10">
        <v>51.26</v>
      </c>
      <c r="AA49" s="10">
        <v>51.78</v>
      </c>
      <c r="AB49" s="95">
        <v>8523500</v>
      </c>
      <c r="AC49" s="10">
        <v>51.78</v>
      </c>
      <c r="AD49" s="2">
        <f t="shared" si="0"/>
        <v>1.5</v>
      </c>
      <c r="AE49" s="138">
        <f t="shared" si="1"/>
        <v>8.3739045764361641E-3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si="6"/>
        <v>-259.56000000000046</v>
      </c>
      <c r="G50" s="262">
        <f t="shared" si="7"/>
        <v>23131.559999999998</v>
      </c>
      <c r="H50" s="276">
        <f t="shared" si="8"/>
        <v>-1.1221033082074899E-2</v>
      </c>
      <c r="I50" s="262"/>
      <c r="O50" s="83">
        <v>1.03</v>
      </c>
      <c r="P50" s="83">
        <f t="shared" si="5"/>
        <v>52.7669</v>
      </c>
      <c r="Q50" s="2"/>
      <c r="T50" s="93"/>
      <c r="U50" s="88"/>
      <c r="W50" s="133">
        <v>42712</v>
      </c>
      <c r="X50" s="10">
        <v>51.1</v>
      </c>
      <c r="Y50" s="10">
        <v>51.92</v>
      </c>
      <c r="Z50" s="10">
        <v>50.54</v>
      </c>
      <c r="AA50" s="10">
        <v>51.35</v>
      </c>
      <c r="AB50" s="95">
        <v>9432200</v>
      </c>
      <c r="AC50" s="10">
        <v>51.35</v>
      </c>
      <c r="AD50" s="2">
        <f t="shared" si="0"/>
        <v>1.3800000000000026</v>
      </c>
      <c r="AE50" s="138">
        <f t="shared" si="1"/>
        <v>4.8923679060666192E-3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6"/>
        <v>907.39999999999907</v>
      </c>
      <c r="G51" s="262">
        <f t="shared" si="7"/>
        <v>19197.600000000002</v>
      </c>
      <c r="H51" s="276">
        <f t="shared" si="8"/>
        <v>4.7266324957286276E-2</v>
      </c>
      <c r="I51" s="262"/>
      <c r="O51" s="83">
        <v>1.02</v>
      </c>
      <c r="P51" s="83">
        <f>O51*$Q$4</f>
        <v>52.254599999999996</v>
      </c>
      <c r="Q51" s="2"/>
      <c r="T51" s="93" t="s">
        <v>105</v>
      </c>
      <c r="U51" s="88" t="s">
        <v>672</v>
      </c>
      <c r="W51" s="133">
        <v>42711</v>
      </c>
      <c r="X51" s="10">
        <v>49.44</v>
      </c>
      <c r="Y51" s="10">
        <v>51.33</v>
      </c>
      <c r="Z51" s="10">
        <v>49.18</v>
      </c>
      <c r="AA51" s="10">
        <v>51.1</v>
      </c>
      <c r="AB51" s="95">
        <v>10667600</v>
      </c>
      <c r="AC51" s="10">
        <v>51.1</v>
      </c>
      <c r="AD51" s="2">
        <f t="shared" si="0"/>
        <v>2.1499999999999986</v>
      </c>
      <c r="AE51" s="138">
        <f t="shared" si="1"/>
        <v>3.378515071818744E-2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6"/>
        <v>842.27999999999952</v>
      </c>
      <c r="G52" s="262">
        <f t="shared" si="7"/>
        <v>15149.72</v>
      </c>
      <c r="H52" s="276">
        <f t="shared" si="8"/>
        <v>5.559706714051478E-2</v>
      </c>
      <c r="I52" s="262"/>
      <c r="O52" s="83">
        <v>1.01</v>
      </c>
      <c r="P52" s="83">
        <f t="shared" si="5"/>
        <v>51.7423</v>
      </c>
      <c r="Q52" s="2"/>
      <c r="T52" s="93" t="s">
        <v>106</v>
      </c>
      <c r="U52" s="88" t="s">
        <v>352</v>
      </c>
      <c r="W52" s="133">
        <v>42710</v>
      </c>
      <c r="X52" s="10">
        <v>48.21</v>
      </c>
      <c r="Y52" s="10">
        <v>49.49</v>
      </c>
      <c r="Z52" s="10">
        <v>48.11</v>
      </c>
      <c r="AA52" s="10">
        <v>49.43</v>
      </c>
      <c r="AB52" s="95">
        <v>8999800</v>
      </c>
      <c r="AC52" s="10">
        <v>49.43</v>
      </c>
      <c r="AD52" s="2">
        <f t="shared" si="0"/>
        <v>1.3800000000000026</v>
      </c>
      <c r="AE52" s="138">
        <f t="shared" si="1"/>
        <v>3.366792137181096E-2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si="6"/>
        <v>890.28000000000134</v>
      </c>
      <c r="G53" s="262">
        <f t="shared" si="7"/>
        <v>15149.72</v>
      </c>
      <c r="H53" s="276">
        <f t="shared" si="8"/>
        <v>5.8765442529631E-2</v>
      </c>
      <c r="I53" s="262"/>
      <c r="O53" s="83">
        <v>1</v>
      </c>
      <c r="P53" s="83">
        <f t="shared" si="5"/>
        <v>51.23</v>
      </c>
      <c r="Q53" s="2"/>
      <c r="T53" s="93" t="s">
        <v>107</v>
      </c>
      <c r="U53" s="90">
        <v>5427990</v>
      </c>
      <c r="W53" s="133">
        <v>42709</v>
      </c>
      <c r="X53" s="10">
        <v>48.51</v>
      </c>
      <c r="Y53" s="10">
        <v>48.81</v>
      </c>
      <c r="Z53" s="10">
        <v>47.59</v>
      </c>
      <c r="AA53" s="10">
        <v>47.82</v>
      </c>
      <c r="AB53" s="95">
        <v>9231400</v>
      </c>
      <c r="AC53" s="10">
        <v>47.82</v>
      </c>
      <c r="AD53" s="2">
        <f t="shared" si="0"/>
        <v>1.2199999999999989</v>
      </c>
      <c r="AE53" s="138">
        <f t="shared" si="1"/>
        <v>-1.0142827571931301E-2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si="6"/>
        <v>1062.2800000000011</v>
      </c>
      <c r="G54" s="262">
        <f t="shared" si="7"/>
        <v>15149.72</v>
      </c>
      <c r="H54" s="276">
        <f t="shared" si="8"/>
        <v>7.0118787673963692E-2</v>
      </c>
      <c r="I54" s="262"/>
      <c r="O54" s="83">
        <v>0.99</v>
      </c>
      <c r="P54" s="83">
        <f t="shared" si="5"/>
        <v>50.717699999999994</v>
      </c>
      <c r="T54" s="93" t="s">
        <v>110</v>
      </c>
      <c r="U54" s="90">
        <v>7589480</v>
      </c>
      <c r="W54" s="133">
        <v>42706</v>
      </c>
      <c r="X54" s="10">
        <v>48.32</v>
      </c>
      <c r="Y54" s="10">
        <v>48.94</v>
      </c>
      <c r="Z54" s="10">
        <v>47.89</v>
      </c>
      <c r="AA54" s="10">
        <v>48.31</v>
      </c>
      <c r="AB54" s="95">
        <v>8869900</v>
      </c>
      <c r="AC54" s="10">
        <v>48.31</v>
      </c>
      <c r="AD54" s="2">
        <f t="shared" si="0"/>
        <v>1.0499999999999972</v>
      </c>
      <c r="AE54" s="138">
        <f t="shared" si="1"/>
        <v>1.130416579443172E-2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6"/>
        <v>1021.2000000000011</v>
      </c>
      <c r="G55" s="262">
        <f t="shared" si="7"/>
        <v>11041.8</v>
      </c>
      <c r="H55" s="276">
        <f t="shared" si="8"/>
        <v>9.2484920936803883E-2</v>
      </c>
      <c r="I55" s="262"/>
      <c r="O55" s="83">
        <v>0.98</v>
      </c>
      <c r="P55" s="83">
        <f t="shared" si="5"/>
        <v>50.205399999999997</v>
      </c>
      <c r="T55" s="93" t="s">
        <v>108</v>
      </c>
      <c r="U55" s="88" t="s">
        <v>673</v>
      </c>
      <c r="W55" s="133">
        <v>42705</v>
      </c>
      <c r="X55" s="10">
        <v>47.96</v>
      </c>
      <c r="Y55" s="10">
        <v>48.94</v>
      </c>
      <c r="Z55" s="10">
        <v>47.6</v>
      </c>
      <c r="AA55" s="10">
        <v>47.77</v>
      </c>
      <c r="AB55" s="95">
        <v>9801500</v>
      </c>
      <c r="AC55" s="10">
        <v>47.77</v>
      </c>
      <c r="AD55" s="2">
        <f t="shared" si="0"/>
        <v>1.3399999999999963</v>
      </c>
      <c r="AE55" s="138">
        <f t="shared" si="1"/>
        <v>-8.5097550850974368E-3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6"/>
        <v>511.21000000000231</v>
      </c>
      <c r="G56" s="262">
        <f t="shared" si="7"/>
        <v>12970.789999999999</v>
      </c>
      <c r="H56" s="276">
        <f t="shared" si="8"/>
        <v>3.9412402791194859E-2</v>
      </c>
      <c r="I56" s="262"/>
      <c r="O56" s="83">
        <v>0.97</v>
      </c>
      <c r="P56" s="83">
        <f t="shared" si="5"/>
        <v>49.693099999999994</v>
      </c>
      <c r="T56" s="93" t="s">
        <v>111</v>
      </c>
      <c r="U56" s="88">
        <v>8.85</v>
      </c>
      <c r="W56" s="133">
        <v>42704</v>
      </c>
      <c r="X56" s="10">
        <v>47.55</v>
      </c>
      <c r="Y56" s="10">
        <v>48.75</v>
      </c>
      <c r="Z56" s="10">
        <v>46.85</v>
      </c>
      <c r="AA56" s="10">
        <v>48.18</v>
      </c>
      <c r="AB56" s="95">
        <v>9181200</v>
      </c>
      <c r="AC56" s="10">
        <v>48.18</v>
      </c>
      <c r="AD56" s="2">
        <f t="shared" si="0"/>
        <v>1.8999999999999986</v>
      </c>
      <c r="AE56" s="138">
        <f t="shared" si="1"/>
        <v>-8.4379501955135217E-3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si="6"/>
        <v>665.21000000000151</v>
      </c>
      <c r="G57" s="262">
        <f t="shared" si="7"/>
        <v>12970.789999999999</v>
      </c>
      <c r="H57" s="276">
        <f t="shared" si="8"/>
        <v>5.1285233975725576E-2</v>
      </c>
      <c r="I57" s="262"/>
      <c r="O57" s="83">
        <v>0.96</v>
      </c>
      <c r="P57" s="83">
        <f t="shared" si="5"/>
        <v>49.180799999999998</v>
      </c>
      <c r="T57" s="93" t="s">
        <v>112</v>
      </c>
      <c r="U57" s="88">
        <v>5.79</v>
      </c>
      <c r="W57" s="133">
        <v>42703</v>
      </c>
      <c r="X57" s="10">
        <v>48.53</v>
      </c>
      <c r="Y57" s="10">
        <v>49.05</v>
      </c>
      <c r="Z57" s="10">
        <v>48.23</v>
      </c>
      <c r="AA57" s="10">
        <v>48.59</v>
      </c>
      <c r="AB57" s="95">
        <v>6955300</v>
      </c>
      <c r="AC57" s="10">
        <v>48.59</v>
      </c>
      <c r="AD57" s="2">
        <f t="shared" si="0"/>
        <v>0.82000000000000028</v>
      </c>
      <c r="AE57" s="138">
        <f t="shared" si="1"/>
        <v>2.0622808826562533E-3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si="6"/>
        <v>689.71000000000163</v>
      </c>
      <c r="G58" s="262">
        <f t="shared" si="7"/>
        <v>12970.789999999999</v>
      </c>
      <c r="H58" s="276">
        <f t="shared" si="8"/>
        <v>5.3174093482355481E-2</v>
      </c>
      <c r="I58" s="262"/>
      <c r="O58" s="83">
        <v>0.95</v>
      </c>
      <c r="P58" s="83">
        <f t="shared" si="5"/>
        <v>48.668499999999995</v>
      </c>
      <c r="T58" s="93" t="s">
        <v>109</v>
      </c>
      <c r="U58" s="88" t="s">
        <v>674</v>
      </c>
      <c r="W58" s="133">
        <v>42702</v>
      </c>
      <c r="X58" s="10">
        <v>49.08</v>
      </c>
      <c r="Y58" s="10">
        <v>49.35</v>
      </c>
      <c r="Z58" s="10">
        <v>48.48</v>
      </c>
      <c r="AA58" s="10">
        <v>48.49</v>
      </c>
      <c r="AB58" s="95">
        <v>9164700</v>
      </c>
      <c r="AC58" s="10">
        <v>48.49</v>
      </c>
      <c r="AD58" s="2">
        <f t="shared" si="0"/>
        <v>0.87000000000000455</v>
      </c>
      <c r="AE58" s="138">
        <f t="shared" si="1"/>
        <v>-1.523151909017062E-2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si="6"/>
        <v>916.16999999999962</v>
      </c>
      <c r="G59" s="262">
        <f t="shared" si="7"/>
        <v>10981.83</v>
      </c>
      <c r="H59" s="276">
        <f t="shared" si="8"/>
        <v>8.3425986379319264E-2</v>
      </c>
      <c r="I59" s="262">
        <v>36</v>
      </c>
      <c r="O59" s="83">
        <v>0.94</v>
      </c>
      <c r="P59" s="83">
        <f t="shared" si="5"/>
        <v>48.156199999999991</v>
      </c>
      <c r="W59" s="133">
        <v>42699</v>
      </c>
      <c r="X59" s="10">
        <v>49.17</v>
      </c>
      <c r="Y59" s="10">
        <v>49.41</v>
      </c>
      <c r="Z59" s="10">
        <v>48.89</v>
      </c>
      <c r="AA59" s="10">
        <v>49.24</v>
      </c>
      <c r="AB59" s="95">
        <v>2241400</v>
      </c>
      <c r="AC59" s="10">
        <v>49.24</v>
      </c>
      <c r="AD59" s="2">
        <f t="shared" si="0"/>
        <v>0.51999999999999602</v>
      </c>
      <c r="AE59" s="138">
        <f t="shared" si="1"/>
        <v>6.0963218857956747E-4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6"/>
        <v>631.64499999999884</v>
      </c>
      <c r="G60" s="262">
        <f t="shared" si="7"/>
        <v>12930.855000000001</v>
      </c>
      <c r="H60" s="276">
        <f t="shared" si="8"/>
        <v>4.8847891342065075E-2</v>
      </c>
      <c r="I60" s="262"/>
      <c r="O60" s="83">
        <v>0.93</v>
      </c>
      <c r="P60" s="83">
        <f t="shared" si="5"/>
        <v>47.643900000000002</v>
      </c>
      <c r="W60" s="133">
        <v>42697</v>
      </c>
      <c r="X60" s="10">
        <v>48.79</v>
      </c>
      <c r="Y60" s="10">
        <v>49.29</v>
      </c>
      <c r="Z60" s="10">
        <v>48.63</v>
      </c>
      <c r="AA60" s="10">
        <v>49.21</v>
      </c>
      <c r="AB60" s="95">
        <v>4723700</v>
      </c>
      <c r="AC60" s="10">
        <v>49.21</v>
      </c>
      <c r="AD60" s="2">
        <f t="shared" si="0"/>
        <v>0.65999999999999659</v>
      </c>
      <c r="AE60" s="138">
        <f t="shared" si="1"/>
        <v>6.3394683026585241E-3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6"/>
        <v>-258.84000000000071</v>
      </c>
      <c r="G61" s="262">
        <f t="shared" si="7"/>
        <v>14814.84</v>
      </c>
      <c r="H61" s="276">
        <f t="shared" si="8"/>
        <v>-1.747167029816054E-2</v>
      </c>
      <c r="I61" s="262">
        <v>36.5</v>
      </c>
      <c r="O61" s="83">
        <v>0.92</v>
      </c>
      <c r="P61" s="83">
        <f t="shared" si="5"/>
        <v>47.131599999999999</v>
      </c>
      <c r="W61" s="133">
        <v>42696</v>
      </c>
      <c r="X61" s="10">
        <v>48.84</v>
      </c>
      <c r="Y61" s="10">
        <v>49.3</v>
      </c>
      <c r="Z61" s="10">
        <v>48.75</v>
      </c>
      <c r="AA61" s="10">
        <v>48.9</v>
      </c>
      <c r="AB61" s="95">
        <v>8937900</v>
      </c>
      <c r="AC61" s="10">
        <v>48.9</v>
      </c>
      <c r="AD61" s="2">
        <f t="shared" si="0"/>
        <v>0.54999999999999716</v>
      </c>
      <c r="AE61" s="138">
        <f t="shared" si="1"/>
        <v>5.9658506480146922E-3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6"/>
        <v>-46.840000000000259</v>
      </c>
      <c r="G62" s="262">
        <f t="shared" si="7"/>
        <v>14814.84</v>
      </c>
      <c r="H62" s="276">
        <f t="shared" si="8"/>
        <v>-3.1616946251191544E-3</v>
      </c>
      <c r="I62" s="262"/>
      <c r="O62" s="83">
        <v>0.91</v>
      </c>
      <c r="P62" s="83">
        <f t="shared" si="5"/>
        <v>46.619299999999996</v>
      </c>
      <c r="W62" s="133">
        <v>42695</v>
      </c>
      <c r="X62" s="10">
        <v>48.98</v>
      </c>
      <c r="Y62" s="10">
        <v>49.17</v>
      </c>
      <c r="Z62" s="10">
        <v>48.51</v>
      </c>
      <c r="AA62" s="10">
        <v>48.61</v>
      </c>
      <c r="AB62" s="95">
        <v>8660300</v>
      </c>
      <c r="AC62" s="10">
        <v>48.61</v>
      </c>
      <c r="AD62" s="2">
        <f t="shared" si="0"/>
        <v>0.66000000000000369</v>
      </c>
      <c r="AE62" s="138">
        <f t="shared" si="1"/>
        <v>-5.9304703476482645E-3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si="6"/>
        <v>189.15999999999826</v>
      </c>
      <c r="G63" s="262">
        <f t="shared" si="7"/>
        <v>14814.84</v>
      </c>
      <c r="H63" s="276">
        <f t="shared" si="8"/>
        <v>1.2768278293926781E-2</v>
      </c>
      <c r="I63" s="262"/>
      <c r="O63" s="83">
        <v>0.9</v>
      </c>
      <c r="P63" s="83">
        <f t="shared" si="5"/>
        <v>46.106999999999999</v>
      </c>
      <c r="W63" s="133">
        <v>42692</v>
      </c>
      <c r="X63" s="10">
        <v>48.8</v>
      </c>
      <c r="Y63" s="10">
        <v>48.98</v>
      </c>
      <c r="Z63" s="10">
        <v>48.25</v>
      </c>
      <c r="AA63" s="10">
        <v>48.9</v>
      </c>
      <c r="AB63" s="95">
        <v>7835300</v>
      </c>
      <c r="AC63" s="10">
        <v>48.9</v>
      </c>
      <c r="AD63" s="2">
        <f t="shared" si="0"/>
        <v>0.72999999999999687</v>
      </c>
      <c r="AE63" s="138">
        <f t="shared" si="1"/>
        <v>8.0395794681509258E-3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si="6"/>
        <v>13.159999999999172</v>
      </c>
      <c r="G64" s="262">
        <f t="shared" si="7"/>
        <v>14814.84</v>
      </c>
      <c r="H64" s="276">
        <f t="shared" si="8"/>
        <v>8.8829848989251125E-4</v>
      </c>
      <c r="I64" s="262"/>
      <c r="W64" s="133">
        <v>42691</v>
      </c>
      <c r="X64" s="10">
        <v>47.41</v>
      </c>
      <c r="Y64" s="10">
        <v>48.53</v>
      </c>
      <c r="Z64" s="10">
        <v>47.21</v>
      </c>
      <c r="AA64" s="10">
        <v>48.51</v>
      </c>
      <c r="AB64" s="95">
        <v>8485900</v>
      </c>
      <c r="AC64" s="10">
        <v>48.51</v>
      </c>
      <c r="AD64" s="2">
        <f t="shared" si="0"/>
        <v>1.3200000000000003</v>
      </c>
      <c r="AE64" s="138">
        <f t="shared" si="1"/>
        <v>2.3849725622625551E-2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si="6"/>
        <v>-106.83999999999969</v>
      </c>
      <c r="G65" s="262">
        <f t="shared" si="7"/>
        <v>14814.84</v>
      </c>
      <c r="H65" s="276">
        <f t="shared" si="8"/>
        <v>-7.2116877401308208E-3</v>
      </c>
      <c r="I65" s="262"/>
      <c r="W65" s="133">
        <v>42690</v>
      </c>
      <c r="X65" s="10">
        <v>47.59</v>
      </c>
      <c r="Y65" s="10">
        <v>47.74</v>
      </c>
      <c r="Z65" s="10">
        <v>47.16</v>
      </c>
      <c r="AA65" s="10">
        <v>47.38</v>
      </c>
      <c r="AB65" s="95">
        <v>6767300</v>
      </c>
      <c r="AC65" s="10">
        <v>47.38</v>
      </c>
      <c r="AD65" s="2">
        <f t="shared" si="0"/>
        <v>0.5800000000000054</v>
      </c>
      <c r="AE65" s="138">
        <f t="shared" si="1"/>
        <v>-5.6663168940187525E-3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si="6"/>
        <v>-170.84000000000117</v>
      </c>
      <c r="G66" s="262">
        <f t="shared" si="7"/>
        <v>14814.84</v>
      </c>
      <c r="H66" s="276">
        <f t="shared" si="8"/>
        <v>-1.1531680396143405E-2</v>
      </c>
      <c r="I66" s="262"/>
      <c r="W66" s="133">
        <v>42689</v>
      </c>
      <c r="X66" s="10">
        <v>49.02</v>
      </c>
      <c r="Y66" s="10">
        <v>49.24</v>
      </c>
      <c r="Z66" s="10">
        <v>47</v>
      </c>
      <c r="AA66" s="10">
        <v>47.65</v>
      </c>
      <c r="AB66" s="95">
        <v>14148400</v>
      </c>
      <c r="AC66" s="10">
        <v>47.65</v>
      </c>
      <c r="AD66" s="2">
        <f t="shared" si="0"/>
        <v>2.240000000000002</v>
      </c>
      <c r="AE66" s="138">
        <f t="shared" si="1"/>
        <v>3.7918685485569537E-3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si="6"/>
        <v>-138.84000000000185</v>
      </c>
      <c r="G67" s="262">
        <f t="shared" si="7"/>
        <v>14814.84</v>
      </c>
      <c r="H67" s="276">
        <f t="shared" si="8"/>
        <v>-9.3716840681372093E-3</v>
      </c>
      <c r="I67" s="262"/>
      <c r="W67" s="133">
        <v>42688</v>
      </c>
      <c r="X67" s="10">
        <v>46.62</v>
      </c>
      <c r="Y67" s="10">
        <v>47.48</v>
      </c>
      <c r="Z67" s="10">
        <v>46.61</v>
      </c>
      <c r="AA67" s="10">
        <v>47.47</v>
      </c>
      <c r="AB67" s="95">
        <v>11729400</v>
      </c>
      <c r="AC67" s="10">
        <v>47.47</v>
      </c>
      <c r="AD67" s="2">
        <f>Y67-Z67</f>
        <v>0.86999999999999744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si="6"/>
        <v>-106.83999999999969</v>
      </c>
      <c r="G68" s="262">
        <f t="shared" si="7"/>
        <v>14814.84</v>
      </c>
      <c r="H68" s="276">
        <f t="shared" si="8"/>
        <v>-7.2116877401308208E-3</v>
      </c>
      <c r="I68" s="262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si="6"/>
        <v>-226.8400000000014</v>
      </c>
      <c r="G69" s="262">
        <f t="shared" si="7"/>
        <v>14814.84</v>
      </c>
      <c r="H69" s="276">
        <f t="shared" si="8"/>
        <v>-1.5311673970154344E-2</v>
      </c>
      <c r="I69" s="262"/>
      <c r="AD69" s="2">
        <f>Y68-Z68</f>
        <v>0</v>
      </c>
      <c r="AE69" s="138" t="e">
        <f>AC68/AC69-1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si="6"/>
        <v>-194.84000000000208</v>
      </c>
      <c r="G70" s="262">
        <f t="shared" si="7"/>
        <v>14814.84</v>
      </c>
      <c r="H70" s="276">
        <f t="shared" si="8"/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si="6"/>
        <v>49.159999999997694</v>
      </c>
      <c r="G71" s="262">
        <f t="shared" si="7"/>
        <v>14814.84</v>
      </c>
      <c r="H71" s="276">
        <f t="shared" si="8"/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si="6"/>
        <v>-86.840000000000828</v>
      </c>
      <c r="G72" s="262">
        <f t="shared" si="7"/>
        <v>14814.84</v>
      </c>
      <c r="H72" s="276">
        <f t="shared" si="8"/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si="6"/>
        <v>53.159999999999741</v>
      </c>
      <c r="G73" s="262">
        <f t="shared" si="7"/>
        <v>14814.84</v>
      </c>
      <c r="H73" s="276">
        <f t="shared" si="8"/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6"/>
        <v>134.15999999999997</v>
      </c>
      <c r="G74" s="262">
        <f t="shared" si="7"/>
        <v>14733.84</v>
      </c>
      <c r="H74" s="276">
        <f t="shared" si="8"/>
        <v>9.1055692202440079E-3</v>
      </c>
      <c r="I74" s="262" t="s">
        <v>276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si="6"/>
        <v>-5.8400000000006003</v>
      </c>
      <c r="G75" s="262">
        <f t="shared" si="7"/>
        <v>14733.84</v>
      </c>
      <c r="H75" s="276">
        <f t="shared" si="8"/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6"/>
        <v>790.15999999999872</v>
      </c>
      <c r="G76" s="262">
        <f t="shared" si="7"/>
        <v>12824.84</v>
      </c>
      <c r="H76" s="276">
        <f t="shared" si="8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6"/>
        <v>789.18000000000029</v>
      </c>
      <c r="G77" s="262">
        <f t="shared" si="7"/>
        <v>10880.82</v>
      </c>
      <c r="H77" s="276">
        <f t="shared" si="8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6"/>
        <v>798.67499999999939</v>
      </c>
      <c r="G78" s="262">
        <f t="shared" si="7"/>
        <v>8926.3250000000007</v>
      </c>
      <c r="H78" s="276">
        <f t="shared" si="8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si="6"/>
        <v>511.17499999999973</v>
      </c>
      <c r="G79" s="262">
        <f t="shared" si="7"/>
        <v>8926.3250000000007</v>
      </c>
      <c r="H79" s="276">
        <f t="shared" si="8"/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si="6"/>
        <v>683.67499999999916</v>
      </c>
      <c r="G80" s="262">
        <f t="shared" si="7"/>
        <v>8926.3250000000007</v>
      </c>
      <c r="H80" s="276">
        <f t="shared" si="8"/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si="6"/>
        <v>353.67499999999905</v>
      </c>
      <c r="G81" s="262">
        <f t="shared" si="7"/>
        <v>8926.3250000000007</v>
      </c>
      <c r="H81" s="276">
        <f t="shared" si="8"/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si="6"/>
        <v>266.17500000000052</v>
      </c>
      <c r="G82" s="262">
        <f t="shared" si="7"/>
        <v>8926.3250000000007</v>
      </c>
      <c r="H82" s="276">
        <f t="shared" si="8"/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si="6"/>
        <v>466.17499999999978</v>
      </c>
      <c r="G83" s="262">
        <f t="shared" si="7"/>
        <v>8926.3250000000007</v>
      </c>
      <c r="H83" s="276">
        <f t="shared" si="8"/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si="6"/>
        <v>586.17499999999905</v>
      </c>
      <c r="G84" s="262">
        <f t="shared" si="7"/>
        <v>8926.3250000000007</v>
      </c>
      <c r="H84" s="276">
        <f t="shared" si="8"/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si="6"/>
        <v>698.67499999999973</v>
      </c>
      <c r="G85" s="262">
        <f t="shared" si="7"/>
        <v>8926.3250000000007</v>
      </c>
      <c r="H85" s="276">
        <f t="shared" si="8"/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si="6"/>
        <v>768.67499999999995</v>
      </c>
      <c r="G86" s="262">
        <f t="shared" si="7"/>
        <v>8926.3250000000007</v>
      </c>
      <c r="H86" s="276">
        <f t="shared" si="8"/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si="6"/>
        <v>583.6749999999995</v>
      </c>
      <c r="G87" s="262">
        <f t="shared" si="7"/>
        <v>8926.3250000000007</v>
      </c>
      <c r="H87" s="276">
        <f t="shared" si="8"/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si="6"/>
        <v>876.17499999999995</v>
      </c>
      <c r="G88" s="262">
        <f t="shared" si="7"/>
        <v>8926.3250000000007</v>
      </c>
      <c r="H88" s="276">
        <f t="shared" si="8"/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212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197</v>
      </c>
      <c r="B156" s="465"/>
      <c r="C156" s="466" t="e">
        <f>SumByColor($A$30,C128:C154)</f>
        <v>#VALUE!</v>
      </c>
      <c r="D156" s="466"/>
      <c r="E156" s="466"/>
      <c r="F156" s="467" t="e">
        <f>SumByColor($A$30,F128:F154)</f>
        <v>#VALUE!</v>
      </c>
      <c r="G156" s="466"/>
      <c r="H156" s="466" t="e">
        <f>SumByColor($A$30,H129:H154)</f>
        <v>#VALUE!</v>
      </c>
      <c r="I156" s="466"/>
      <c r="J156" s="466"/>
      <c r="K156" s="467" t="e">
        <f>SumByColor($A$30,K129:K154)</f>
        <v>#VALUE!</v>
      </c>
      <c r="L156" s="466"/>
      <c r="M156" s="467" t="e">
        <f>SumByColor($A$30,M128:M154)</f>
        <v>#VALUE!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375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42783</v>
      </c>
      <c r="X2" s="10">
        <v>35.82</v>
      </c>
      <c r="Y2" s="10">
        <v>36.01</v>
      </c>
      <c r="Z2" s="10">
        <v>35.17</v>
      </c>
      <c r="AA2" s="10">
        <v>35.200000000000003</v>
      </c>
      <c r="AB2" s="95">
        <v>7838900</v>
      </c>
      <c r="AC2" s="10">
        <v>35.200000000000003</v>
      </c>
      <c r="AD2" s="2">
        <f>Y2-Z2</f>
        <v>0.83999999999999631</v>
      </c>
      <c r="AE2" s="138">
        <f>AC2/AC3-1</f>
        <v>-1.7034347947500694E-2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35.200000000000003</v>
      </c>
      <c r="T3" s="1"/>
      <c r="W3" s="133">
        <v>42782</v>
      </c>
      <c r="X3" s="10">
        <v>36.4</v>
      </c>
      <c r="Y3" s="10">
        <v>36.590000000000003</v>
      </c>
      <c r="Z3" s="10">
        <v>35.520000000000003</v>
      </c>
      <c r="AA3" s="10">
        <v>35.81</v>
      </c>
      <c r="AB3" s="95">
        <v>14515000</v>
      </c>
      <c r="AC3" s="10">
        <v>35.81</v>
      </c>
      <c r="AD3" s="2">
        <f t="shared" ref="AD3:AD66" si="0">Y3-Z3</f>
        <v>1.0700000000000003</v>
      </c>
      <c r="AE3" s="138">
        <f t="shared" ref="AE3:AE66" si="1">AC3/AC4-1</f>
        <v>-2.6108240413380446E-2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35.200000000000003</v>
      </c>
      <c r="R4" s="502">
        <v>-1.7000000000000001E-2</v>
      </c>
      <c r="W4" s="133">
        <v>42781</v>
      </c>
      <c r="X4" s="10">
        <v>34.94</v>
      </c>
      <c r="Y4" s="10">
        <v>37.020000000000003</v>
      </c>
      <c r="Z4" s="10">
        <v>34.92</v>
      </c>
      <c r="AA4" s="10">
        <v>36.770000000000003</v>
      </c>
      <c r="AB4" s="95">
        <v>21541900</v>
      </c>
      <c r="AC4" s="10">
        <v>36.770000000000003</v>
      </c>
      <c r="AD4" s="2">
        <f t="shared" si="0"/>
        <v>2.1000000000000014</v>
      </c>
      <c r="AE4" s="138">
        <f t="shared" si="1"/>
        <v>5.3581661891117571E-2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33.83</v>
      </c>
      <c r="Y5" s="10">
        <v>35.08</v>
      </c>
      <c r="Z5" s="10">
        <v>33.65</v>
      </c>
      <c r="AA5" s="10">
        <v>34.9</v>
      </c>
      <c r="AB5" s="95">
        <v>16643200</v>
      </c>
      <c r="AC5" s="10">
        <v>34.9</v>
      </c>
      <c r="AD5" s="2">
        <f t="shared" si="0"/>
        <v>1.4299999999999997</v>
      </c>
      <c r="AE5" s="138">
        <f t="shared" si="1"/>
        <v>2.6470588235294024E-2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33.43</v>
      </c>
      <c r="Y6" s="10">
        <v>34.950000000000003</v>
      </c>
      <c r="Z6" s="10">
        <v>33.25</v>
      </c>
      <c r="AA6" s="10">
        <v>34</v>
      </c>
      <c r="AB6" s="95">
        <v>22786900</v>
      </c>
      <c r="AC6" s="10">
        <v>34</v>
      </c>
      <c r="AD6" s="2">
        <f t="shared" si="0"/>
        <v>1.7000000000000028</v>
      </c>
      <c r="AE6" s="138">
        <f t="shared" si="1"/>
        <v>5.6228642435539156E-2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42776</v>
      </c>
      <c r="X7" s="10">
        <v>32</v>
      </c>
      <c r="Y7" s="10">
        <v>32.5</v>
      </c>
      <c r="Z7" s="10">
        <v>31.92</v>
      </c>
      <c r="AA7" s="10">
        <v>32.19</v>
      </c>
      <c r="AB7" s="95">
        <v>13777300</v>
      </c>
      <c r="AC7" s="10">
        <v>32.19</v>
      </c>
      <c r="AD7" s="2">
        <f t="shared" si="0"/>
        <v>0.57999999999999829</v>
      </c>
      <c r="AE7" s="138">
        <f t="shared" si="1"/>
        <v>-1.8604651162791308E-3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3">
        <v>42775</v>
      </c>
      <c r="X8" s="10">
        <v>32.380000000000003</v>
      </c>
      <c r="Y8" s="10">
        <v>32.85</v>
      </c>
      <c r="Z8" s="10">
        <v>32.19</v>
      </c>
      <c r="AA8" s="10">
        <v>32.25</v>
      </c>
      <c r="AB8" s="95">
        <v>9209400</v>
      </c>
      <c r="AC8" s="10">
        <v>32.25</v>
      </c>
      <c r="AD8" s="2">
        <f t="shared" si="0"/>
        <v>0.66000000000000369</v>
      </c>
      <c r="AE8" s="138">
        <f t="shared" si="1"/>
        <v>-4.0148239654108631E-3</v>
      </c>
    </row>
    <row r="9" spans="1:41" x14ac:dyDescent="0.25">
      <c r="O9" s="11" t="s">
        <v>213</v>
      </c>
      <c r="Q9" s="138">
        <f>IF(Q2=0, 0, Q8/Q6)</f>
        <v>0</v>
      </c>
      <c r="W9" s="133">
        <v>42774</v>
      </c>
      <c r="X9" s="10">
        <v>32.200000000000003</v>
      </c>
      <c r="Y9" s="10">
        <v>32.96</v>
      </c>
      <c r="Z9" s="10">
        <v>31.9</v>
      </c>
      <c r="AA9" s="10">
        <v>32.380000000000003</v>
      </c>
      <c r="AB9" s="95">
        <v>15204600</v>
      </c>
      <c r="AC9" s="10">
        <v>32.380000000000003</v>
      </c>
      <c r="AD9" s="2">
        <f t="shared" si="0"/>
        <v>1.0600000000000023</v>
      </c>
      <c r="AE9" s="138">
        <f t="shared" si="1"/>
        <v>5.9024541783163631E-3</v>
      </c>
    </row>
    <row r="10" spans="1:41" x14ac:dyDescent="0.25">
      <c r="O10" s="11" t="s">
        <v>212</v>
      </c>
      <c r="P10" s="34"/>
      <c r="Q10" s="2">
        <f>M36</f>
        <v>0</v>
      </c>
      <c r="W10" s="133">
        <v>42773</v>
      </c>
      <c r="X10" s="10">
        <v>33.5</v>
      </c>
      <c r="Y10" s="10">
        <v>33.520000000000003</v>
      </c>
      <c r="Z10" s="10">
        <v>32.08</v>
      </c>
      <c r="AA10" s="10">
        <v>32.19</v>
      </c>
      <c r="AB10" s="95">
        <v>35092700</v>
      </c>
      <c r="AC10" s="10">
        <v>32.19</v>
      </c>
      <c r="AD10" s="2">
        <f t="shared" si="0"/>
        <v>1.4400000000000048</v>
      </c>
      <c r="AE10" s="138">
        <f t="shared" si="1"/>
        <v>-6.2882096069869053E-2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3.8600000000000002E-2</v>
      </c>
      <c r="W11" s="133">
        <v>42772</v>
      </c>
      <c r="X11" s="10">
        <v>34.200000000000003</v>
      </c>
      <c r="Y11" s="10">
        <v>34.49</v>
      </c>
      <c r="Z11" s="10">
        <v>34.01</v>
      </c>
      <c r="AA11" s="10">
        <v>34.35</v>
      </c>
      <c r="AB11" s="95">
        <v>5588300</v>
      </c>
      <c r="AC11" s="10">
        <v>34.35</v>
      </c>
      <c r="AD11" s="2">
        <f t="shared" si="0"/>
        <v>0.48000000000000398</v>
      </c>
      <c r="AE11" s="138">
        <f t="shared" si="1"/>
        <v>-2.6132404181183899E-3</v>
      </c>
    </row>
    <row r="12" spans="1:41" x14ac:dyDescent="0.25">
      <c r="W12" s="133">
        <v>42769</v>
      </c>
      <c r="X12" s="10">
        <v>34.479999999999997</v>
      </c>
      <c r="Y12" s="10">
        <v>34.58</v>
      </c>
      <c r="Z12" s="10">
        <v>34.01</v>
      </c>
      <c r="AA12" s="10">
        <v>34.44</v>
      </c>
      <c r="AB12" s="95">
        <v>7270700</v>
      </c>
      <c r="AC12" s="10">
        <v>34.44</v>
      </c>
      <c r="AD12" s="2">
        <f t="shared" si="0"/>
        <v>0.57000000000000028</v>
      </c>
      <c r="AE12" s="138">
        <f t="shared" si="1"/>
        <v>7.3120795554255658E-3</v>
      </c>
    </row>
    <row r="13" spans="1:41" x14ac:dyDescent="0.25">
      <c r="W13" s="133">
        <v>42768</v>
      </c>
      <c r="X13" s="10">
        <v>34.299999999999997</v>
      </c>
      <c r="Y13" s="10">
        <v>34.53</v>
      </c>
      <c r="Z13" s="10">
        <v>33.950000000000003</v>
      </c>
      <c r="AA13" s="10">
        <v>34.19</v>
      </c>
      <c r="AB13" s="95">
        <v>10704800</v>
      </c>
      <c r="AC13" s="10">
        <v>34.19</v>
      </c>
      <c r="AD13" s="2">
        <f t="shared" si="0"/>
        <v>0.57999999999999829</v>
      </c>
      <c r="AE13" s="138">
        <f t="shared" si="1"/>
        <v>-1.4413375612568502E-2</v>
      </c>
    </row>
    <row r="14" spans="1:41" x14ac:dyDescent="0.25">
      <c r="W14" s="133">
        <v>42767</v>
      </c>
      <c r="X14" s="10">
        <v>34.200000000000003</v>
      </c>
      <c r="Y14" s="10">
        <v>34.76</v>
      </c>
      <c r="Z14" s="10">
        <v>33.71</v>
      </c>
      <c r="AA14" s="10">
        <v>34.69</v>
      </c>
      <c r="AB14" s="95">
        <v>17224100</v>
      </c>
      <c r="AC14" s="10">
        <v>34.69</v>
      </c>
      <c r="AD14" s="2">
        <f t="shared" si="0"/>
        <v>1.0499999999999972</v>
      </c>
      <c r="AE14" s="138">
        <f t="shared" si="1"/>
        <v>3.7690696978761595E-2</v>
      </c>
    </row>
    <row r="15" spans="1:41" x14ac:dyDescent="0.25">
      <c r="W15" s="133">
        <v>42766</v>
      </c>
      <c r="X15" s="10">
        <v>32.35</v>
      </c>
      <c r="Y15" s="10">
        <v>33.69</v>
      </c>
      <c r="Z15" s="10">
        <v>32.19</v>
      </c>
      <c r="AA15" s="10">
        <v>33.43</v>
      </c>
      <c r="AB15" s="95">
        <v>36869300</v>
      </c>
      <c r="AC15" s="10">
        <v>33.43</v>
      </c>
      <c r="AD15" s="2">
        <f t="shared" si="0"/>
        <v>1.5</v>
      </c>
      <c r="AE15" s="138">
        <f t="shared" si="1"/>
        <v>-3.1575898030127614E-2</v>
      </c>
    </row>
    <row r="16" spans="1:41" x14ac:dyDescent="0.25">
      <c r="W16" s="133">
        <v>42765</v>
      </c>
      <c r="X16" s="10">
        <v>34.479999999999997</v>
      </c>
      <c r="Y16" s="10">
        <v>34.99</v>
      </c>
      <c r="Z16" s="10">
        <v>34.200000000000003</v>
      </c>
      <c r="AA16" s="10">
        <v>34.520000000000003</v>
      </c>
      <c r="AB16" s="95">
        <v>6576000</v>
      </c>
      <c r="AC16" s="10">
        <v>34.520000000000003</v>
      </c>
      <c r="AD16" s="2">
        <f t="shared" si="0"/>
        <v>0.78999999999999915</v>
      </c>
      <c r="AE16" s="138">
        <f t="shared" si="1"/>
        <v>-2.0237062734894673E-3</v>
      </c>
    </row>
    <row r="17" spans="1:31" x14ac:dyDescent="0.25">
      <c r="W17" s="133">
        <v>42762</v>
      </c>
      <c r="X17" s="10">
        <v>34.049999999999997</v>
      </c>
      <c r="Y17" s="10">
        <v>34.770000000000003</v>
      </c>
      <c r="Z17" s="10">
        <v>34.01</v>
      </c>
      <c r="AA17" s="10">
        <v>34.590000000000003</v>
      </c>
      <c r="AB17" s="95">
        <v>10937200</v>
      </c>
      <c r="AC17" s="10">
        <v>34.590000000000003</v>
      </c>
      <c r="AD17" s="2">
        <f t="shared" si="0"/>
        <v>0.76000000000000512</v>
      </c>
      <c r="AE17" s="138">
        <f t="shared" si="1"/>
        <v>1.9451812555260961E-2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42761</v>
      </c>
      <c r="X18" s="10">
        <v>33.9</v>
      </c>
      <c r="Y18" s="10">
        <v>34.21</v>
      </c>
      <c r="Z18" s="10">
        <v>33.58</v>
      </c>
      <c r="AA18" s="10">
        <v>33.93</v>
      </c>
      <c r="AB18" s="95">
        <v>10654900</v>
      </c>
      <c r="AC18" s="10">
        <v>33.93</v>
      </c>
      <c r="AD18" s="2">
        <f t="shared" si="0"/>
        <v>0.63000000000000256</v>
      </c>
      <c r="AE18" s="138">
        <f t="shared" si="1"/>
        <v>7.422802850356236E-3</v>
      </c>
    </row>
    <row r="19" spans="1:31" x14ac:dyDescent="0.25">
      <c r="G19" s="2"/>
      <c r="W19" s="133">
        <v>42760</v>
      </c>
      <c r="X19" s="10">
        <v>32.68</v>
      </c>
      <c r="Y19" s="10">
        <v>33.99</v>
      </c>
      <c r="Z19" s="10">
        <v>32.619999999999997</v>
      </c>
      <c r="AA19" s="10">
        <v>33.68</v>
      </c>
      <c r="AB19" s="95">
        <v>12327800</v>
      </c>
      <c r="AC19" s="10">
        <v>33.68</v>
      </c>
      <c r="AD19" s="2">
        <f t="shared" si="0"/>
        <v>1.3700000000000045</v>
      </c>
      <c r="AE19" s="138">
        <f t="shared" si="1"/>
        <v>3.3128834355828252E-2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42759</v>
      </c>
      <c r="X20" s="10">
        <v>32.79</v>
      </c>
      <c r="Y20" s="10">
        <v>32.94</v>
      </c>
      <c r="Z20" s="10">
        <v>32.340000000000003</v>
      </c>
      <c r="AA20" s="10">
        <v>32.6</v>
      </c>
      <c r="AB20" s="95">
        <v>10414600</v>
      </c>
      <c r="AC20" s="10">
        <v>32.6</v>
      </c>
      <c r="AD20" s="2">
        <f t="shared" si="0"/>
        <v>0.59999999999999432</v>
      </c>
      <c r="AE20" s="138">
        <f t="shared" si="1"/>
        <v>-3.3628859675940426E-3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42758</v>
      </c>
      <c r="X21" s="10">
        <v>33.08</v>
      </c>
      <c r="Y21" s="10">
        <v>33.1</v>
      </c>
      <c r="Z21" s="10">
        <v>32.11</v>
      </c>
      <c r="AA21" s="10">
        <v>32.71</v>
      </c>
      <c r="AB21" s="95">
        <v>14130900</v>
      </c>
      <c r="AC21" s="10">
        <v>32.71</v>
      </c>
      <c r="AD21" s="2">
        <f t="shared" si="0"/>
        <v>0.99000000000000199</v>
      </c>
      <c r="AE21" s="138">
        <f t="shared" si="1"/>
        <v>-1.5648510382184622E-2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42755</v>
      </c>
      <c r="X22" s="10">
        <v>33.42</v>
      </c>
      <c r="Y22" s="10">
        <v>33.57</v>
      </c>
      <c r="Z22" s="10">
        <v>33.159999999999997</v>
      </c>
      <c r="AA22" s="10">
        <v>33.229999999999997</v>
      </c>
      <c r="AB22" s="95">
        <v>8447000</v>
      </c>
      <c r="AC22" s="10">
        <v>33.229999999999997</v>
      </c>
      <c r="AD22" s="2">
        <f t="shared" si="0"/>
        <v>0.41000000000000369</v>
      </c>
      <c r="AE22" s="138">
        <f t="shared" si="1"/>
        <v>-7.1706005377950577E-3</v>
      </c>
    </row>
    <row r="23" spans="1:31" x14ac:dyDescent="0.25">
      <c r="A23" t="s">
        <v>420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42754</v>
      </c>
      <c r="X23" s="10">
        <v>33.979999999999997</v>
      </c>
      <c r="Y23" s="10">
        <v>34.090000000000003</v>
      </c>
      <c r="Z23" s="10">
        <v>33.46</v>
      </c>
      <c r="AA23" s="10">
        <v>33.47</v>
      </c>
      <c r="AB23" s="95">
        <v>7498400</v>
      </c>
      <c r="AC23" s="10">
        <v>33.47</v>
      </c>
      <c r="AD23" s="2">
        <f t="shared" si="0"/>
        <v>0.63000000000000256</v>
      </c>
      <c r="AE23" s="138">
        <f t="shared" si="1"/>
        <v>-1.8475073313783064E-2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42753</v>
      </c>
      <c r="X24" s="10">
        <v>33.9</v>
      </c>
      <c r="Y24" s="10">
        <v>34.200000000000003</v>
      </c>
      <c r="Z24" s="10">
        <v>33.729999999999997</v>
      </c>
      <c r="AA24" s="10">
        <v>34.1</v>
      </c>
      <c r="AB24" s="95">
        <v>9603600</v>
      </c>
      <c r="AC24" s="10">
        <v>34.1</v>
      </c>
      <c r="AD24" s="2">
        <f t="shared" si="0"/>
        <v>0.47000000000000597</v>
      </c>
      <c r="AE24" s="138">
        <f t="shared" si="1"/>
        <v>1.0370370370370363E-2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42752</v>
      </c>
      <c r="X25" s="10">
        <v>34.049999999999997</v>
      </c>
      <c r="Y25" s="10">
        <v>34.119999999999997</v>
      </c>
      <c r="Z25" s="10">
        <v>33.619999999999997</v>
      </c>
      <c r="AA25" s="10">
        <v>33.75</v>
      </c>
      <c r="AB25" s="95">
        <v>9961500</v>
      </c>
      <c r="AC25" s="10">
        <v>33.75</v>
      </c>
      <c r="AD25" s="2">
        <f t="shared" si="0"/>
        <v>0.5</v>
      </c>
      <c r="AE25" s="138">
        <f t="shared" si="1"/>
        <v>-6.4763026199587959E-3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42748</v>
      </c>
      <c r="X26" s="10">
        <v>34.25</v>
      </c>
      <c r="Y26" s="10">
        <v>34.47</v>
      </c>
      <c r="Z26" s="10">
        <v>33.86</v>
      </c>
      <c r="AA26" s="10">
        <v>33.97</v>
      </c>
      <c r="AB26" s="95">
        <v>12568500</v>
      </c>
      <c r="AC26" s="10">
        <v>33.97</v>
      </c>
      <c r="AD26" s="2">
        <f t="shared" si="0"/>
        <v>0.60999999999999943</v>
      </c>
      <c r="AE26" s="138">
        <f t="shared" si="1"/>
        <v>8.839127872717345E-4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42747</v>
      </c>
      <c r="X27" s="10">
        <v>34.270000000000003</v>
      </c>
      <c r="Y27" s="10">
        <v>34.69</v>
      </c>
      <c r="Z27" s="10">
        <v>33.93</v>
      </c>
      <c r="AA27" s="10">
        <v>33.94</v>
      </c>
      <c r="AB27" s="95">
        <v>10696900</v>
      </c>
      <c r="AC27" s="10">
        <v>33.94</v>
      </c>
      <c r="AD27" s="2">
        <f t="shared" si="0"/>
        <v>0.75999999999999801</v>
      </c>
      <c r="AE27" s="138">
        <f t="shared" si="1"/>
        <v>-9.9183197199533835E-3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42746</v>
      </c>
      <c r="X28" s="10">
        <v>35.159999999999997</v>
      </c>
      <c r="Y28" s="10">
        <v>35.49</v>
      </c>
      <c r="Z28" s="10">
        <v>33.56</v>
      </c>
      <c r="AA28" s="10">
        <v>34.28</v>
      </c>
      <c r="AB28" s="95">
        <v>15617900</v>
      </c>
      <c r="AC28" s="10">
        <v>34.28</v>
      </c>
      <c r="AD28" s="2">
        <f t="shared" si="0"/>
        <v>1.9299999999999997</v>
      </c>
      <c r="AE28" s="138">
        <f t="shared" si="1"/>
        <v>-2.6136363636363735E-2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42745</v>
      </c>
      <c r="X29" s="10">
        <v>35.049999999999997</v>
      </c>
      <c r="Y29" s="10">
        <v>35.26</v>
      </c>
      <c r="Z29" s="10">
        <v>34.6</v>
      </c>
      <c r="AA29" s="10">
        <v>35.200000000000003</v>
      </c>
      <c r="AB29" s="95">
        <v>11951600</v>
      </c>
      <c r="AC29" s="10">
        <v>35.200000000000003</v>
      </c>
      <c r="AD29" s="2">
        <f t="shared" si="0"/>
        <v>0.65999999999999659</v>
      </c>
      <c r="AE29" s="138">
        <f t="shared" si="1"/>
        <v>3.993154592127901E-3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42744</v>
      </c>
      <c r="X30" s="10">
        <v>35.15</v>
      </c>
      <c r="Y30" s="10">
        <v>35.44</v>
      </c>
      <c r="Z30" s="10">
        <v>34.93</v>
      </c>
      <c r="AA30" s="10">
        <v>35.06</v>
      </c>
      <c r="AB30" s="95">
        <v>11731200</v>
      </c>
      <c r="AC30" s="10">
        <v>35.06</v>
      </c>
      <c r="AD30" s="2">
        <f t="shared" si="0"/>
        <v>0.50999999999999801</v>
      </c>
      <c r="AE30" s="138">
        <f t="shared" si="1"/>
        <v>-1.1396011396010985E-3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42741</v>
      </c>
      <c r="X31" s="10">
        <v>36.9</v>
      </c>
      <c r="Y31" s="10">
        <v>36.979999999999997</v>
      </c>
      <c r="Z31" s="10">
        <v>35</v>
      </c>
      <c r="AA31" s="10">
        <v>35.1</v>
      </c>
      <c r="AB31" s="95">
        <v>33625300</v>
      </c>
      <c r="AC31" s="10">
        <v>35.1</v>
      </c>
      <c r="AD31" s="2">
        <f t="shared" si="0"/>
        <v>1.9799999999999969</v>
      </c>
      <c r="AE31" s="138">
        <f t="shared" si="1"/>
        <v>-7.5342465753424626E-2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42740</v>
      </c>
      <c r="X32" s="10">
        <v>37.96</v>
      </c>
      <c r="Y32" s="10">
        <v>38.15</v>
      </c>
      <c r="Z32" s="10">
        <v>37.29</v>
      </c>
      <c r="AA32" s="10">
        <v>37.96</v>
      </c>
      <c r="AB32" s="95">
        <v>4924400</v>
      </c>
      <c r="AC32" s="10">
        <v>37.96</v>
      </c>
      <c r="AD32" s="2">
        <f t="shared" si="0"/>
        <v>0.85999999999999943</v>
      </c>
      <c r="AE32" s="138">
        <f t="shared" si="1"/>
        <v>5.8293587705351424E-3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42739</v>
      </c>
      <c r="X33" s="10">
        <v>38.06</v>
      </c>
      <c r="Y33" s="10">
        <v>38.31</v>
      </c>
      <c r="Z33" s="10">
        <v>37.58</v>
      </c>
      <c r="AA33" s="10">
        <v>37.74</v>
      </c>
      <c r="AB33" s="95">
        <v>6620300</v>
      </c>
      <c r="AC33" s="10">
        <v>37.74</v>
      </c>
      <c r="AD33" s="2">
        <f t="shared" si="0"/>
        <v>0.73000000000000398</v>
      </c>
      <c r="AE33" s="138">
        <f t="shared" si="1"/>
        <v>6.9370330843117056E-3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42738</v>
      </c>
      <c r="X34" s="10">
        <v>36.69</v>
      </c>
      <c r="Y34" s="10">
        <v>37.479999999999997</v>
      </c>
      <c r="Z34" s="10">
        <v>36.450000000000003</v>
      </c>
      <c r="AA34" s="10">
        <v>37.479999999999997</v>
      </c>
      <c r="AB34" s="95">
        <v>6928200</v>
      </c>
      <c r="AC34" s="10">
        <v>37.479999999999997</v>
      </c>
      <c r="AD34" s="2">
        <f t="shared" si="0"/>
        <v>1.029999999999994</v>
      </c>
      <c r="AE34" s="138">
        <f t="shared" si="1"/>
        <v>3.3931034482758582E-2</v>
      </c>
    </row>
    <row r="35" spans="1:31" x14ac:dyDescent="0.25">
      <c r="W35" s="133">
        <v>42734</v>
      </c>
      <c r="X35" s="10">
        <v>36</v>
      </c>
      <c r="Y35" s="10">
        <v>36.43</v>
      </c>
      <c r="Z35" s="10">
        <v>35.92</v>
      </c>
      <c r="AA35" s="10">
        <v>36.25</v>
      </c>
      <c r="AB35" s="95">
        <v>4944800</v>
      </c>
      <c r="AC35" s="10">
        <v>36.25</v>
      </c>
      <c r="AD35" s="2">
        <f t="shared" si="0"/>
        <v>0.50999999999999801</v>
      </c>
      <c r="AE35" s="138">
        <f t="shared" si="1"/>
        <v>4.7117516629713307E-3</v>
      </c>
    </row>
    <row r="36" spans="1:31" x14ac:dyDescent="0.25">
      <c r="L36" t="s">
        <v>214</v>
      </c>
      <c r="M36" s="2">
        <f>M50+K50-F50</f>
        <v>0</v>
      </c>
      <c r="W36" s="133">
        <v>42733</v>
      </c>
      <c r="X36" s="10">
        <v>35.85</v>
      </c>
      <c r="Y36" s="10">
        <v>36.26</v>
      </c>
      <c r="Z36" s="10">
        <v>35.81</v>
      </c>
      <c r="AA36" s="10">
        <v>36.08</v>
      </c>
      <c r="AB36" s="95">
        <v>3603000</v>
      </c>
      <c r="AC36" s="10">
        <v>36.08</v>
      </c>
      <c r="AD36" s="2">
        <f t="shared" si="0"/>
        <v>0.44999999999999574</v>
      </c>
      <c r="AE36" s="138">
        <f t="shared" si="1"/>
        <v>4.174784302811041E-3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42732</v>
      </c>
      <c r="X37" s="10">
        <v>36.32</v>
      </c>
      <c r="Y37" s="10">
        <v>36.46</v>
      </c>
      <c r="Z37" s="10">
        <v>35.85</v>
      </c>
      <c r="AA37" s="10">
        <v>35.93</v>
      </c>
      <c r="AB37" s="95">
        <v>4648600</v>
      </c>
      <c r="AC37" s="10">
        <v>35.93</v>
      </c>
      <c r="AD37" s="2">
        <f t="shared" si="0"/>
        <v>0.60999999999999943</v>
      </c>
      <c r="AE37" s="138">
        <f t="shared" si="1"/>
        <v>-1.1282333516785981E-2</v>
      </c>
    </row>
    <row r="38" spans="1:31" x14ac:dyDescent="0.25">
      <c r="A38" s="389" t="s">
        <v>375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42731</v>
      </c>
      <c r="X38" s="10">
        <v>36.64</v>
      </c>
      <c r="Y38" s="10">
        <v>36.82</v>
      </c>
      <c r="Z38" s="10">
        <v>36.26</v>
      </c>
      <c r="AA38" s="10">
        <v>36.340000000000003</v>
      </c>
      <c r="AB38" s="95">
        <v>4331000</v>
      </c>
      <c r="AC38" s="10">
        <v>36.340000000000003</v>
      </c>
      <c r="AD38" s="2">
        <f t="shared" si="0"/>
        <v>0.56000000000000227</v>
      </c>
      <c r="AE38" s="138">
        <f t="shared" si="1"/>
        <v>-1.30363932645301E-2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42727</v>
      </c>
      <c r="X39" s="10">
        <v>36.909999999999997</v>
      </c>
      <c r="Y39" s="10">
        <v>36.950000000000003</v>
      </c>
      <c r="Z39" s="10">
        <v>36.46</v>
      </c>
      <c r="AA39" s="10">
        <v>36.82</v>
      </c>
      <c r="AB39" s="95">
        <v>2811500</v>
      </c>
      <c r="AC39" s="10">
        <v>36.82</v>
      </c>
      <c r="AD39" s="2">
        <f t="shared" si="0"/>
        <v>0.49000000000000199</v>
      </c>
      <c r="AE39" s="138">
        <f t="shared" si="1"/>
        <v>-2.4383635871036979E-3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42726</v>
      </c>
      <c r="X40" s="10">
        <v>36.49</v>
      </c>
      <c r="Y40" s="10">
        <v>37.39</v>
      </c>
      <c r="Z40" s="10">
        <v>36.35</v>
      </c>
      <c r="AA40" s="10">
        <v>36.909999999999997</v>
      </c>
      <c r="AB40" s="95">
        <v>5831000</v>
      </c>
      <c r="AC40" s="10">
        <v>36.909999999999997</v>
      </c>
      <c r="AD40" s="2">
        <f t="shared" si="0"/>
        <v>1.0399999999999991</v>
      </c>
      <c r="AE40" s="138">
        <f t="shared" si="1"/>
        <v>1.4847401704701557E-2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42725</v>
      </c>
      <c r="X41" s="10">
        <v>36.25</v>
      </c>
      <c r="Y41" s="10">
        <v>36.479999999999997</v>
      </c>
      <c r="Z41" s="10">
        <v>36.03</v>
      </c>
      <c r="AA41" s="10">
        <v>36.369999999999997</v>
      </c>
      <c r="AB41" s="95">
        <v>3547500</v>
      </c>
      <c r="AC41" s="10">
        <v>36.369999999999997</v>
      </c>
      <c r="AD41" s="2">
        <f t="shared" si="0"/>
        <v>0.44999999999999574</v>
      </c>
      <c r="AE41" s="138">
        <f t="shared" si="1"/>
        <v>3.3103448275861869E-3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42724</v>
      </c>
      <c r="X42" s="10">
        <v>36.630000000000003</v>
      </c>
      <c r="Y42" s="10">
        <v>36.78</v>
      </c>
      <c r="Z42" s="10">
        <v>36.03</v>
      </c>
      <c r="AA42" s="10">
        <v>36.25</v>
      </c>
      <c r="AB42" s="95">
        <v>4660700</v>
      </c>
      <c r="AC42" s="10">
        <v>36.25</v>
      </c>
      <c r="AD42" s="2">
        <f t="shared" si="0"/>
        <v>0.75</v>
      </c>
      <c r="AE42" s="138">
        <f t="shared" si="1"/>
        <v>-8.7503418102269359E-3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38.720000000000006</v>
      </c>
      <c r="Q43" s="34"/>
      <c r="R43" s="34"/>
      <c r="T43" s="128" t="s">
        <v>98</v>
      </c>
      <c r="U43" s="98">
        <v>35.81</v>
      </c>
      <c r="W43" s="133">
        <v>42723</v>
      </c>
      <c r="X43" s="10">
        <v>36.479999999999997</v>
      </c>
      <c r="Y43" s="10">
        <v>36.869999999999997</v>
      </c>
      <c r="Z43" s="10">
        <v>36.4</v>
      </c>
      <c r="AA43" s="10">
        <v>36.57</v>
      </c>
      <c r="AB43" s="95">
        <v>5099900</v>
      </c>
      <c r="AC43" s="10">
        <v>36.57</v>
      </c>
      <c r="AD43" s="2">
        <f t="shared" si="0"/>
        <v>0.46999999999999886</v>
      </c>
      <c r="AE43" s="138">
        <f t="shared" si="1"/>
        <v>1.6433853738702098E-3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38.368000000000009</v>
      </c>
      <c r="Q44" s="34"/>
      <c r="R44" s="34"/>
      <c r="T44" s="93" t="s">
        <v>99</v>
      </c>
      <c r="U44" s="88">
        <v>35.82</v>
      </c>
      <c r="W44" s="133">
        <v>42720</v>
      </c>
      <c r="X44" s="10">
        <v>36.96</v>
      </c>
      <c r="Y44" s="10">
        <v>36.979999999999997</v>
      </c>
      <c r="Z44" s="10">
        <v>36.299999999999997</v>
      </c>
      <c r="AA44" s="10">
        <v>36.51</v>
      </c>
      <c r="AB44" s="95">
        <v>5484900</v>
      </c>
      <c r="AC44" s="10">
        <v>36.51</v>
      </c>
      <c r="AD44" s="2">
        <f t="shared" si="0"/>
        <v>0.67999999999999972</v>
      </c>
      <c r="AE44" s="138">
        <f t="shared" si="1"/>
        <v>-5.9896542335964309E-3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38.016000000000005</v>
      </c>
      <c r="Q45" s="34"/>
      <c r="R45" s="34"/>
      <c r="T45" s="93" t="s">
        <v>100</v>
      </c>
      <c r="U45" s="88" t="s">
        <v>129</v>
      </c>
      <c r="W45" s="133">
        <v>42719</v>
      </c>
      <c r="X45" s="10">
        <v>36.78</v>
      </c>
      <c r="Y45" s="10">
        <v>37.56</v>
      </c>
      <c r="Z45" s="10">
        <v>36.42</v>
      </c>
      <c r="AA45" s="10">
        <v>36.729999999999997</v>
      </c>
      <c r="AB45" s="95">
        <v>6690000</v>
      </c>
      <c r="AC45" s="10">
        <v>36.729999999999997</v>
      </c>
      <c r="AD45" s="2">
        <f t="shared" si="0"/>
        <v>1.1400000000000006</v>
      </c>
      <c r="AE45" s="138">
        <f t="shared" si="1"/>
        <v>-7.2972972972973338E-3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37.664000000000009</v>
      </c>
      <c r="Q46" s="83"/>
      <c r="R46" s="34"/>
      <c r="T46" s="93" t="s">
        <v>101</v>
      </c>
      <c r="U46" s="88" t="s">
        <v>129</v>
      </c>
      <c r="W46" s="133">
        <v>42718</v>
      </c>
      <c r="X46" s="10">
        <v>37.299999999999997</v>
      </c>
      <c r="Y46" s="10">
        <v>37.51</v>
      </c>
      <c r="Z46" s="10">
        <v>36.54</v>
      </c>
      <c r="AA46" s="10">
        <v>37</v>
      </c>
      <c r="AB46" s="95">
        <v>10607000</v>
      </c>
      <c r="AC46" s="10">
        <v>37</v>
      </c>
      <c r="AD46" s="2">
        <f t="shared" si="0"/>
        <v>0.96999999999999886</v>
      </c>
      <c r="AE46" s="138">
        <f t="shared" si="1"/>
        <v>-1.7525225703664327E-2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37.312000000000005</v>
      </c>
      <c r="Q47" s="83"/>
      <c r="R47" s="34"/>
      <c r="T47" s="93" t="s">
        <v>102</v>
      </c>
      <c r="U47" s="88">
        <v>40.57</v>
      </c>
      <c r="W47" s="133">
        <v>42717</v>
      </c>
      <c r="X47" s="10">
        <v>37.58</v>
      </c>
      <c r="Y47" s="10">
        <v>37.79</v>
      </c>
      <c r="Z47" s="10">
        <v>37.39</v>
      </c>
      <c r="AA47" s="10">
        <v>37.659999999999997</v>
      </c>
      <c r="AB47" s="95">
        <v>6731900</v>
      </c>
      <c r="AC47" s="10">
        <v>37.659999999999997</v>
      </c>
      <c r="AD47" s="2">
        <f t="shared" si="0"/>
        <v>0.39999999999999858</v>
      </c>
      <c r="AE47" s="138">
        <f t="shared" si="1"/>
        <v>1.1006711409395908E-2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36.960000000000008</v>
      </c>
      <c r="Q48" s="83"/>
      <c r="R48" s="34"/>
      <c r="T48" s="93" t="s">
        <v>103</v>
      </c>
      <c r="U48" s="88">
        <v>0.624583</v>
      </c>
      <c r="W48" s="133">
        <v>42716</v>
      </c>
      <c r="X48" s="10">
        <v>36.369999999999997</v>
      </c>
      <c r="Y48" s="10">
        <v>37.69</v>
      </c>
      <c r="Z48" s="10">
        <v>36.36</v>
      </c>
      <c r="AA48" s="10">
        <v>37.25</v>
      </c>
      <c r="AB48" s="95">
        <v>8787700</v>
      </c>
      <c r="AC48" s="10">
        <v>37.25</v>
      </c>
      <c r="AD48" s="2">
        <f t="shared" si="0"/>
        <v>1.3299999999999983</v>
      </c>
      <c r="AE48" s="138">
        <f t="shared" si="1"/>
        <v>2.6170798898071723E-2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36.608000000000004</v>
      </c>
      <c r="Q49" s="83"/>
      <c r="R49" s="34"/>
      <c r="T49" s="93" t="s">
        <v>104</v>
      </c>
      <c r="U49" s="88" t="s">
        <v>129</v>
      </c>
      <c r="W49" s="133">
        <v>42713</v>
      </c>
      <c r="X49" s="10">
        <v>36.22</v>
      </c>
      <c r="Y49" s="10">
        <v>36.86</v>
      </c>
      <c r="Z49" s="10">
        <v>36.15</v>
      </c>
      <c r="AA49" s="10">
        <v>36.299999999999997</v>
      </c>
      <c r="AB49" s="95">
        <v>7684400</v>
      </c>
      <c r="AC49" s="10">
        <v>36.299999999999997</v>
      </c>
      <c r="AD49" s="2">
        <f t="shared" si="0"/>
        <v>0.71000000000000085</v>
      </c>
      <c r="AE49" s="138">
        <f t="shared" si="1"/>
        <v>1.0860484544695126E-2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36.256000000000007</v>
      </c>
      <c r="Q50" s="83"/>
      <c r="R50" s="34"/>
      <c r="T50" s="93"/>
      <c r="U50" s="88"/>
      <c r="W50" s="133">
        <v>42712</v>
      </c>
      <c r="X50" s="10">
        <v>35.4</v>
      </c>
      <c r="Y50" s="10">
        <v>36.479999999999997</v>
      </c>
      <c r="Z50" s="10">
        <v>35.22</v>
      </c>
      <c r="AA50" s="10">
        <v>35.909999999999997</v>
      </c>
      <c r="AB50" s="95">
        <v>11317000</v>
      </c>
      <c r="AC50" s="10">
        <v>35.909999999999997</v>
      </c>
      <c r="AD50" s="2">
        <f t="shared" si="0"/>
        <v>1.259999999999998</v>
      </c>
      <c r="AE50" s="138">
        <f t="shared" si="1"/>
        <v>1.814573291749344E-2</v>
      </c>
    </row>
    <row r="51" spans="1:31" x14ac:dyDescent="0.25">
      <c r="G51" s="2"/>
      <c r="O51" s="83">
        <v>1.02</v>
      </c>
      <c r="P51" s="83">
        <f t="shared" si="2"/>
        <v>35.904000000000003</v>
      </c>
      <c r="Q51" s="83"/>
      <c r="R51" s="34"/>
      <c r="T51" s="93" t="s">
        <v>105</v>
      </c>
      <c r="U51" s="88" t="s">
        <v>675</v>
      </c>
      <c r="W51" s="133">
        <v>42711</v>
      </c>
      <c r="X51" s="10">
        <v>35.29</v>
      </c>
      <c r="Y51" s="10">
        <v>35.32</v>
      </c>
      <c r="Z51" s="10">
        <v>34.619999999999997</v>
      </c>
      <c r="AA51" s="10">
        <v>35.270000000000003</v>
      </c>
      <c r="AB51" s="95">
        <v>10381600</v>
      </c>
      <c r="AC51" s="10">
        <v>35.270000000000003</v>
      </c>
      <c r="AD51" s="2">
        <f t="shared" si="0"/>
        <v>0.70000000000000284</v>
      </c>
      <c r="AE51" s="138">
        <f t="shared" si="1"/>
        <v>6.8512703397087815E-3</v>
      </c>
    </row>
    <row r="52" spans="1:31" x14ac:dyDescent="0.25">
      <c r="O52" s="83">
        <v>1.01</v>
      </c>
      <c r="P52" s="83">
        <f t="shared" si="2"/>
        <v>35.552000000000007</v>
      </c>
      <c r="Q52" s="83"/>
      <c r="R52" s="34"/>
      <c r="T52" s="93" t="s">
        <v>106</v>
      </c>
      <c r="U52" s="88" t="s">
        <v>490</v>
      </c>
      <c r="W52" s="133">
        <v>42710</v>
      </c>
      <c r="X52" s="10">
        <v>35.33</v>
      </c>
      <c r="Y52" s="10">
        <v>35.950000000000003</v>
      </c>
      <c r="Z52" s="10">
        <v>34.57</v>
      </c>
      <c r="AA52" s="10">
        <v>35.03</v>
      </c>
      <c r="AB52" s="95">
        <v>30537900</v>
      </c>
      <c r="AC52" s="10">
        <v>35.03</v>
      </c>
      <c r="AD52" s="2">
        <f t="shared" si="0"/>
        <v>1.3800000000000026</v>
      </c>
      <c r="AE52" s="138">
        <f t="shared" si="1"/>
        <v>-5.4265658747300161E-2</v>
      </c>
    </row>
    <row r="53" spans="1:31" x14ac:dyDescent="0.25">
      <c r="O53" s="83">
        <v>1</v>
      </c>
      <c r="P53" s="83">
        <f t="shared" si="2"/>
        <v>35.200000000000003</v>
      </c>
      <c r="Q53" s="83"/>
      <c r="R53" s="34"/>
      <c r="T53" s="93" t="s">
        <v>107</v>
      </c>
      <c r="U53" s="90">
        <v>7883790</v>
      </c>
      <c r="W53" s="133">
        <v>42709</v>
      </c>
      <c r="X53" s="10">
        <v>36.65</v>
      </c>
      <c r="Y53" s="10">
        <v>37.18</v>
      </c>
      <c r="Z53" s="10">
        <v>36.4</v>
      </c>
      <c r="AA53" s="10">
        <v>37.04</v>
      </c>
      <c r="AB53" s="95">
        <v>6424400</v>
      </c>
      <c r="AC53" s="10">
        <v>37.04</v>
      </c>
      <c r="AD53" s="2">
        <f t="shared" si="0"/>
        <v>0.78000000000000114</v>
      </c>
      <c r="AE53" s="138">
        <f t="shared" si="1"/>
        <v>1.396112784013126E-2</v>
      </c>
    </row>
    <row r="54" spans="1:31" x14ac:dyDescent="0.25">
      <c r="O54" s="83">
        <v>0.99</v>
      </c>
      <c r="P54" s="83">
        <f t="shared" si="2"/>
        <v>34.847999999999999</v>
      </c>
      <c r="Q54" s="83"/>
      <c r="R54" s="34"/>
      <c r="T54" s="93" t="s">
        <v>110</v>
      </c>
      <c r="U54" s="90">
        <v>10726900</v>
      </c>
      <c r="W54" s="133">
        <v>42706</v>
      </c>
      <c r="X54" s="10">
        <v>36.700000000000003</v>
      </c>
      <c r="Y54" s="10">
        <v>37.11</v>
      </c>
      <c r="Z54" s="10">
        <v>36.409999999999997</v>
      </c>
      <c r="AA54" s="10">
        <v>36.53</v>
      </c>
      <c r="AB54" s="95">
        <v>6915900</v>
      </c>
      <c r="AC54" s="10">
        <v>36.53</v>
      </c>
      <c r="AD54" s="2">
        <f t="shared" si="0"/>
        <v>0.70000000000000284</v>
      </c>
      <c r="AE54" s="138">
        <f t="shared" si="1"/>
        <v>-1.0937927262782976E-3</v>
      </c>
    </row>
    <row r="55" spans="1:31" x14ac:dyDescent="0.25">
      <c r="O55" s="83">
        <v>0.98</v>
      </c>
      <c r="P55" s="83">
        <f t="shared" si="2"/>
        <v>34.496000000000002</v>
      </c>
      <c r="Q55" s="83"/>
      <c r="T55" s="93" t="s">
        <v>108</v>
      </c>
      <c r="U55" s="88" t="s">
        <v>676</v>
      </c>
      <c r="W55" s="133">
        <v>42705</v>
      </c>
      <c r="X55" s="10">
        <v>37.4</v>
      </c>
      <c r="Y55" s="10">
        <v>37.68</v>
      </c>
      <c r="Z55" s="10">
        <v>36.56</v>
      </c>
      <c r="AA55" s="10">
        <v>36.57</v>
      </c>
      <c r="AB55" s="95">
        <v>6557800</v>
      </c>
      <c r="AC55" s="10">
        <v>36.57</v>
      </c>
      <c r="AD55" s="2">
        <f t="shared" si="0"/>
        <v>1.1199999999999974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2"/>
        <v>34.143999999999998</v>
      </c>
      <c r="Q56" s="83"/>
      <c r="T56" s="93" t="s">
        <v>111</v>
      </c>
      <c r="U56" s="88">
        <v>502.86</v>
      </c>
      <c r="W56" s="133">
        <v>42705</v>
      </c>
      <c r="X56" s="10" t="s">
        <v>376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2"/>
        <v>33.792000000000002</v>
      </c>
      <c r="Q57" s="83"/>
      <c r="T57" s="93" t="s">
        <v>112</v>
      </c>
      <c r="U57" s="88">
        <v>7.0000000000000007E-2</v>
      </c>
      <c r="W57" s="133">
        <v>42704</v>
      </c>
      <c r="X57" s="10">
        <v>37.79</v>
      </c>
      <c r="Y57" s="10">
        <v>38.380000000000003</v>
      </c>
      <c r="Z57" s="10">
        <v>37.4</v>
      </c>
      <c r="AA57" s="10">
        <v>37.700000000000003</v>
      </c>
      <c r="AB57" s="95">
        <v>10812600</v>
      </c>
      <c r="AC57" s="10">
        <v>37.36</v>
      </c>
      <c r="AD57" s="2">
        <f t="shared" si="0"/>
        <v>0.98000000000000398</v>
      </c>
      <c r="AE57" s="138">
        <f t="shared" si="1"/>
        <v>-4.2643923240939241E-3</v>
      </c>
    </row>
    <row r="58" spans="1:31" x14ac:dyDescent="0.25">
      <c r="O58" s="83">
        <v>0.95</v>
      </c>
      <c r="P58" s="83">
        <f t="shared" si="2"/>
        <v>33.44</v>
      </c>
      <c r="Q58" s="83"/>
      <c r="T58" s="93" t="s">
        <v>109</v>
      </c>
      <c r="U58" s="88" t="s">
        <v>677</v>
      </c>
      <c r="W58" s="133">
        <v>42703</v>
      </c>
      <c r="X58" s="10">
        <v>38.17</v>
      </c>
      <c r="Y58" s="10">
        <v>38.49</v>
      </c>
      <c r="Z58" s="10">
        <v>37.71</v>
      </c>
      <c r="AA58" s="10">
        <v>37.86</v>
      </c>
      <c r="AB58" s="95">
        <v>5516900</v>
      </c>
      <c r="AC58" s="10">
        <v>37.520000000000003</v>
      </c>
      <c r="AD58" s="2">
        <f t="shared" si="0"/>
        <v>0.78000000000000114</v>
      </c>
      <c r="AE58" s="138">
        <f t="shared" si="1"/>
        <v>-7.6699285903200076E-3</v>
      </c>
    </row>
    <row r="59" spans="1:31" x14ac:dyDescent="0.25">
      <c r="O59" s="83">
        <v>0.94</v>
      </c>
      <c r="P59" s="83">
        <f t="shared" si="2"/>
        <v>33.088000000000001</v>
      </c>
      <c r="Q59" s="83"/>
      <c r="W59" s="133">
        <v>42702</v>
      </c>
      <c r="X59" s="10">
        <v>38.159999999999997</v>
      </c>
      <c r="Y59" s="10">
        <v>38.4</v>
      </c>
      <c r="Z59" s="10">
        <v>38.04</v>
      </c>
      <c r="AA59" s="10">
        <v>38.15</v>
      </c>
      <c r="AB59" s="95">
        <v>4883100</v>
      </c>
      <c r="AC59" s="10">
        <v>37.81</v>
      </c>
      <c r="AD59" s="2">
        <f t="shared" si="0"/>
        <v>0.35999999999999943</v>
      </c>
      <c r="AE59" s="138">
        <f t="shared" si="1"/>
        <v>-1.5843675732768459E-3</v>
      </c>
    </row>
    <row r="60" spans="1:31" x14ac:dyDescent="0.25">
      <c r="O60" s="83">
        <v>0.93</v>
      </c>
      <c r="P60" s="83">
        <f t="shared" si="2"/>
        <v>32.736000000000004</v>
      </c>
      <c r="Q60" s="83"/>
      <c r="W60" s="133">
        <v>42699</v>
      </c>
      <c r="X60" s="10">
        <v>38.200000000000003</v>
      </c>
      <c r="Y60" s="10">
        <v>38.479999999999997</v>
      </c>
      <c r="Z60" s="10">
        <v>38.01</v>
      </c>
      <c r="AA60" s="10">
        <v>38.21</v>
      </c>
      <c r="AB60" s="95">
        <v>2320800</v>
      </c>
      <c r="AC60" s="10">
        <v>37.869999999999997</v>
      </c>
      <c r="AD60" s="2">
        <f t="shared" si="0"/>
        <v>0.46999999999999886</v>
      </c>
      <c r="AE60" s="138">
        <f t="shared" si="1"/>
        <v>2.6476039184537559E-3</v>
      </c>
    </row>
    <row r="61" spans="1:31" x14ac:dyDescent="0.25">
      <c r="O61" s="83">
        <v>0.92</v>
      </c>
      <c r="P61" s="83">
        <f t="shared" si="2"/>
        <v>32.384000000000007</v>
      </c>
      <c r="Q61" s="83"/>
      <c r="W61" s="133">
        <v>42697</v>
      </c>
      <c r="X61" s="10">
        <v>37.479999999999997</v>
      </c>
      <c r="Y61" s="10">
        <v>38.11</v>
      </c>
      <c r="Z61" s="10">
        <v>37.119999999999997</v>
      </c>
      <c r="AA61" s="10">
        <v>38.11</v>
      </c>
      <c r="AB61" s="95">
        <v>6554900</v>
      </c>
      <c r="AC61" s="10">
        <v>37.770000000000003</v>
      </c>
      <c r="AD61" s="2">
        <f t="shared" si="0"/>
        <v>0.99000000000000199</v>
      </c>
      <c r="AE61" s="138">
        <f t="shared" si="1"/>
        <v>7.4686583088823255E-3</v>
      </c>
    </row>
    <row r="62" spans="1:31" x14ac:dyDescent="0.25">
      <c r="O62" s="83">
        <v>0.91</v>
      </c>
      <c r="P62" s="83">
        <f t="shared" si="2"/>
        <v>32.032000000000004</v>
      </c>
      <c r="Q62" s="83"/>
      <c r="W62" s="133">
        <v>42696</v>
      </c>
      <c r="X62" s="10">
        <v>38.5</v>
      </c>
      <c r="Y62" s="10">
        <v>38.69</v>
      </c>
      <c r="Z62" s="10">
        <v>37.56</v>
      </c>
      <c r="AA62" s="10">
        <v>37.83</v>
      </c>
      <c r="AB62" s="95">
        <v>10562800</v>
      </c>
      <c r="AC62" s="10">
        <v>37.49</v>
      </c>
      <c r="AD62" s="2">
        <f t="shared" si="0"/>
        <v>1.1299999999999955</v>
      </c>
      <c r="AE62" s="138">
        <f t="shared" si="1"/>
        <v>-2.496749024707412E-2</v>
      </c>
    </row>
    <row r="63" spans="1:31" x14ac:dyDescent="0.25">
      <c r="O63" s="83">
        <v>0.9</v>
      </c>
      <c r="P63" s="83">
        <f t="shared" si="2"/>
        <v>31.680000000000003</v>
      </c>
      <c r="Q63" s="83"/>
      <c r="W63" s="133">
        <v>42695</v>
      </c>
      <c r="X63" s="10">
        <v>38.68</v>
      </c>
      <c r="Y63" s="10">
        <v>38.89</v>
      </c>
      <c r="Z63" s="10">
        <v>38.46</v>
      </c>
      <c r="AA63" s="10">
        <v>38.799999999999997</v>
      </c>
      <c r="AB63" s="95">
        <v>6112300</v>
      </c>
      <c r="AC63" s="10">
        <v>38.450000000000003</v>
      </c>
      <c r="AD63" s="2">
        <f t="shared" si="0"/>
        <v>0.42999999999999972</v>
      </c>
      <c r="AE63" s="138">
        <f t="shared" si="1"/>
        <v>6.2810782517666031E-3</v>
      </c>
    </row>
    <row r="64" spans="1:31" x14ac:dyDescent="0.25">
      <c r="O64" s="34"/>
      <c r="W64" s="133">
        <v>42692</v>
      </c>
      <c r="X64" s="10">
        <v>39</v>
      </c>
      <c r="Y64" s="10">
        <v>39.08</v>
      </c>
      <c r="Z64" s="10">
        <v>38.5</v>
      </c>
      <c r="AA64" s="10">
        <v>38.56</v>
      </c>
      <c r="AB64" s="95">
        <v>6477100</v>
      </c>
      <c r="AC64" s="10">
        <v>38.21</v>
      </c>
      <c r="AD64" s="2">
        <f t="shared" si="0"/>
        <v>0.57999999999999829</v>
      </c>
      <c r="AE64" s="138">
        <f t="shared" si="1"/>
        <v>-8.5625324338349795E-3</v>
      </c>
    </row>
    <row r="65" spans="15:31" x14ac:dyDescent="0.25">
      <c r="W65" s="133">
        <v>42691</v>
      </c>
      <c r="X65" s="10">
        <v>38.26</v>
      </c>
      <c r="Y65" s="10">
        <v>39.409999999999997</v>
      </c>
      <c r="Z65" s="10">
        <v>38.01</v>
      </c>
      <c r="AA65" s="10">
        <v>38.89</v>
      </c>
      <c r="AB65" s="95">
        <v>9721600</v>
      </c>
      <c r="AC65" s="10">
        <v>38.54</v>
      </c>
      <c r="AD65" s="2">
        <f t="shared" si="0"/>
        <v>1.3999999999999986</v>
      </c>
      <c r="AE65" s="138">
        <f t="shared" si="1"/>
        <v>2.1468327590776548E-2</v>
      </c>
    </row>
    <row r="66" spans="15:31" x14ac:dyDescent="0.25">
      <c r="W66" s="133">
        <v>42690</v>
      </c>
      <c r="X66" s="10">
        <v>37.78</v>
      </c>
      <c r="Y66" s="10">
        <v>38.49</v>
      </c>
      <c r="Z66" s="10">
        <v>37.4</v>
      </c>
      <c r="AA66" s="10">
        <v>38.07</v>
      </c>
      <c r="AB66" s="95">
        <v>18397000</v>
      </c>
      <c r="AC66" s="10">
        <v>37.729999999999997</v>
      </c>
      <c r="AD66" s="2">
        <f t="shared" si="0"/>
        <v>1.0900000000000034</v>
      </c>
      <c r="AE66" s="138">
        <f t="shared" si="1"/>
        <v>1.2614063338701076E-2</v>
      </c>
    </row>
    <row r="67" spans="15:31" x14ac:dyDescent="0.25">
      <c r="W67" s="133">
        <v>42689</v>
      </c>
      <c r="X67" s="10">
        <v>39.479999999999997</v>
      </c>
      <c r="Y67" s="10">
        <v>39.5</v>
      </c>
      <c r="Z67" s="10">
        <v>37.25</v>
      </c>
      <c r="AA67" s="10">
        <v>37.6</v>
      </c>
      <c r="AB67" s="95">
        <v>27149300</v>
      </c>
      <c r="AC67" s="10">
        <v>37.26</v>
      </c>
      <c r="AD67" s="2">
        <f>Y67-Z67</f>
        <v>2.25</v>
      </c>
      <c r="AE67" s="138">
        <f>AC67/AC68-1</f>
        <v>-8.3620265617314282E-2</v>
      </c>
    </row>
    <row r="68" spans="15:31" x14ac:dyDescent="0.25">
      <c r="W68" s="133">
        <v>42688</v>
      </c>
      <c r="X68" s="10">
        <v>40.22</v>
      </c>
      <c r="Y68" s="10">
        <v>41.19</v>
      </c>
      <c r="Z68" s="10">
        <v>39.92</v>
      </c>
      <c r="AA68" s="10">
        <v>41.03</v>
      </c>
      <c r="AB68" s="95">
        <v>11175900</v>
      </c>
      <c r="AC68" s="10">
        <v>40.659999999999997</v>
      </c>
      <c r="AD68" s="2">
        <f>Y68-Z68</f>
        <v>1.269999999999996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42783</v>
      </c>
      <c r="X2" s="10">
        <v>110.24</v>
      </c>
      <c r="Y2" s="10">
        <v>110.5</v>
      </c>
      <c r="Z2" s="10">
        <v>109.52</v>
      </c>
      <c r="AA2" s="10">
        <v>110.06</v>
      </c>
      <c r="AB2" s="95">
        <v>6287300</v>
      </c>
      <c r="AC2" s="10">
        <v>110.06</v>
      </c>
      <c r="AD2" s="2">
        <f>Y2-Z2</f>
        <v>0.98000000000000398</v>
      </c>
      <c r="AE2" s="138">
        <f>AC2/AC3-1</f>
        <v>-5.8711950140004632E-3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110.06</v>
      </c>
      <c r="T3" s="1"/>
      <c r="W3" s="133">
        <v>42782</v>
      </c>
      <c r="X3" s="10">
        <v>110.34</v>
      </c>
      <c r="Y3" s="10">
        <v>110.87</v>
      </c>
      <c r="Z3" s="10">
        <v>110.09</v>
      </c>
      <c r="AA3" s="10">
        <v>110.71</v>
      </c>
      <c r="AB3" s="95">
        <v>7169400</v>
      </c>
      <c r="AC3" s="10">
        <v>110.71</v>
      </c>
      <c r="AD3" s="2">
        <f t="shared" ref="AD3:AD66" si="0">Y3-Z3</f>
        <v>0.78000000000000114</v>
      </c>
      <c r="AE3" s="138">
        <f t="shared" ref="AE3:AE66" si="1">AC3/AC4-1</f>
        <v>4.8103104011616438E-3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110.06</v>
      </c>
      <c r="R4" s="502">
        <v>-5.8999999999999999E-3</v>
      </c>
      <c r="T4" s="163"/>
      <c r="W4" s="133">
        <v>42781</v>
      </c>
      <c r="X4" s="10">
        <v>109.91</v>
      </c>
      <c r="Y4" s="10">
        <v>110.68</v>
      </c>
      <c r="Z4" s="10">
        <v>109.8</v>
      </c>
      <c r="AA4" s="10">
        <v>110.18</v>
      </c>
      <c r="AB4" s="95">
        <v>7033500</v>
      </c>
      <c r="AC4" s="10">
        <v>110.18</v>
      </c>
      <c r="AD4" s="2">
        <f t="shared" si="0"/>
        <v>0.88000000000000966</v>
      </c>
      <c r="AE4" s="138">
        <f t="shared" si="1"/>
        <v>-1.3595576905646167E-3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42780</v>
      </c>
      <c r="X5" s="10">
        <v>109.8</v>
      </c>
      <c r="Y5" s="10">
        <v>110.33</v>
      </c>
      <c r="Z5" s="10">
        <v>109.53</v>
      </c>
      <c r="AA5" s="10">
        <v>110.33</v>
      </c>
      <c r="AB5" s="95">
        <v>4764100</v>
      </c>
      <c r="AC5" s="10">
        <v>110.33</v>
      </c>
      <c r="AD5" s="2">
        <f t="shared" si="0"/>
        <v>0.79999999999999716</v>
      </c>
      <c r="AE5" s="138">
        <f t="shared" si="1"/>
        <v>6.2015503875967326E-3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42779</v>
      </c>
      <c r="X6" s="10">
        <v>108.95</v>
      </c>
      <c r="Y6" s="10">
        <v>109.9</v>
      </c>
      <c r="Z6" s="10">
        <v>108.9</v>
      </c>
      <c r="AA6" s="10">
        <v>109.65</v>
      </c>
      <c r="AB6" s="95">
        <v>5653200</v>
      </c>
      <c r="AC6" s="10">
        <v>109.65</v>
      </c>
      <c r="AD6" s="2">
        <f t="shared" si="0"/>
        <v>1</v>
      </c>
      <c r="AE6" s="138">
        <f t="shared" si="1"/>
        <v>3.5694673256452258E-3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42776</v>
      </c>
      <c r="X7" s="10">
        <v>109.35</v>
      </c>
      <c r="Y7" s="10">
        <v>109.8</v>
      </c>
      <c r="Z7" s="10">
        <v>108.58</v>
      </c>
      <c r="AA7" s="10">
        <v>109.26</v>
      </c>
      <c r="AB7" s="95">
        <v>6521300</v>
      </c>
      <c r="AC7" s="10">
        <v>109.26</v>
      </c>
      <c r="AD7" s="2">
        <f t="shared" si="0"/>
        <v>1.2199999999999989</v>
      </c>
      <c r="AE7" s="138">
        <f t="shared" si="1"/>
        <v>-2.1006484610466281E-3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109</v>
      </c>
      <c r="Y8" s="10">
        <v>109.85</v>
      </c>
      <c r="Z8" s="10">
        <v>109</v>
      </c>
      <c r="AA8" s="10">
        <v>109.49</v>
      </c>
      <c r="AB8" s="95">
        <v>6367500</v>
      </c>
      <c r="AC8" s="10">
        <v>109.49</v>
      </c>
      <c r="AD8" s="2">
        <f t="shared" si="0"/>
        <v>0.84999999999999432</v>
      </c>
      <c r="AE8" s="138">
        <f t="shared" si="1"/>
        <v>4.4954128440366503E-3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109.56</v>
      </c>
      <c r="Y9" s="10">
        <v>111.42</v>
      </c>
      <c r="Z9" s="10">
        <v>108.98</v>
      </c>
      <c r="AA9" s="10">
        <v>109</v>
      </c>
      <c r="AB9" s="95">
        <v>13611500</v>
      </c>
      <c r="AC9" s="10">
        <v>109</v>
      </c>
      <c r="AD9" s="2">
        <f t="shared" si="0"/>
        <v>2.4399999999999977</v>
      </c>
      <c r="AE9" s="138">
        <f t="shared" si="1"/>
        <v>0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3">
        <v>42773</v>
      </c>
      <c r="X10" s="10">
        <v>109.65</v>
      </c>
      <c r="Y10" s="10">
        <v>109.73</v>
      </c>
      <c r="Z10" s="10">
        <v>108.77</v>
      </c>
      <c r="AA10" s="10">
        <v>109</v>
      </c>
      <c r="AB10" s="95">
        <v>9574800</v>
      </c>
      <c r="AC10" s="10">
        <v>109</v>
      </c>
      <c r="AD10" s="2">
        <f t="shared" si="0"/>
        <v>0.96000000000000796</v>
      </c>
      <c r="AE10" s="138">
        <f t="shared" si="1"/>
        <v>-5.2021538742356155E-3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1.4200000000000001E-2</v>
      </c>
      <c r="W11" s="133">
        <v>42772</v>
      </c>
      <c r="X11" s="10">
        <v>109.92</v>
      </c>
      <c r="Y11" s="10">
        <v>110.15</v>
      </c>
      <c r="Z11" s="10">
        <v>109.3</v>
      </c>
      <c r="AA11" s="10">
        <v>109.57</v>
      </c>
      <c r="AB11" s="95">
        <v>6822600</v>
      </c>
      <c r="AC11" s="10">
        <v>109.57</v>
      </c>
      <c r="AD11" s="2">
        <f t="shared" si="0"/>
        <v>0.85000000000000853</v>
      </c>
      <c r="AE11" s="138">
        <f t="shared" si="1"/>
        <v>-6.6183136899365946E-3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42769</v>
      </c>
      <c r="X12" s="10">
        <v>110.9</v>
      </c>
      <c r="Y12" s="10">
        <v>111.15</v>
      </c>
      <c r="Z12" s="10">
        <v>110.21</v>
      </c>
      <c r="AA12" s="10">
        <v>110.3</v>
      </c>
      <c r="AB12" s="95">
        <v>7917700</v>
      </c>
      <c r="AC12" s="10">
        <v>110.3</v>
      </c>
      <c r="AD12" s="2">
        <f t="shared" si="0"/>
        <v>0.94000000000001194</v>
      </c>
      <c r="AE12" s="138">
        <f t="shared" si="1"/>
        <v>-2.8026399059759566E-3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42768</v>
      </c>
      <c r="X13" s="10">
        <v>111.21</v>
      </c>
      <c r="Y13" s="10">
        <v>111.54</v>
      </c>
      <c r="Z13" s="10">
        <v>110.55</v>
      </c>
      <c r="AA13" s="10">
        <v>110.61</v>
      </c>
      <c r="AB13" s="95">
        <v>6501200</v>
      </c>
      <c r="AC13" s="10">
        <v>110.61</v>
      </c>
      <c r="AD13" s="2">
        <f t="shared" si="0"/>
        <v>0.99000000000000909</v>
      </c>
      <c r="AE13" s="138">
        <f t="shared" si="1"/>
        <v>-6.1994609164420789E-3</v>
      </c>
    </row>
    <row r="14" spans="1:31" x14ac:dyDescent="0.25">
      <c r="W14" s="133">
        <v>42767</v>
      </c>
      <c r="X14" s="10">
        <v>110.71</v>
      </c>
      <c r="Y14" s="10">
        <v>111.99</v>
      </c>
      <c r="Z14" s="10">
        <v>110.68</v>
      </c>
      <c r="AA14" s="10">
        <v>111.3</v>
      </c>
      <c r="AB14" s="95">
        <v>10489600</v>
      </c>
      <c r="AC14" s="10">
        <v>111.3</v>
      </c>
      <c r="AD14" s="2">
        <f t="shared" si="0"/>
        <v>1.3099999999999881</v>
      </c>
      <c r="AE14" s="138">
        <f t="shared" si="1"/>
        <v>5.8743786714865465E-3</v>
      </c>
    </row>
    <row r="15" spans="1:31" x14ac:dyDescent="0.25">
      <c r="W15" s="133">
        <v>42766</v>
      </c>
      <c r="X15" s="10">
        <v>110.59</v>
      </c>
      <c r="Y15" s="10">
        <v>110.8</v>
      </c>
      <c r="Z15" s="10">
        <v>109.98</v>
      </c>
      <c r="AA15" s="10">
        <v>110.65</v>
      </c>
      <c r="AB15" s="95">
        <v>8395300</v>
      </c>
      <c r="AC15" s="10">
        <v>110.65</v>
      </c>
      <c r="AD15" s="2">
        <f t="shared" si="0"/>
        <v>0.81999999999999318</v>
      </c>
      <c r="AE15" s="138">
        <f t="shared" si="1"/>
        <v>-2.614025599423031E-3</v>
      </c>
    </row>
    <row r="16" spans="1:31" x14ac:dyDescent="0.25">
      <c r="W16" s="133">
        <v>42765</v>
      </c>
      <c r="X16" s="10">
        <v>109.86</v>
      </c>
      <c r="Y16" s="10">
        <v>111.05</v>
      </c>
      <c r="Z16" s="10">
        <v>108.96</v>
      </c>
      <c r="AA16" s="10">
        <v>110.94</v>
      </c>
      <c r="AB16" s="95">
        <v>13765200</v>
      </c>
      <c r="AC16" s="10">
        <v>110.94</v>
      </c>
      <c r="AD16" s="2">
        <f t="shared" si="0"/>
        <v>2.0900000000000034</v>
      </c>
      <c r="AE16" s="138">
        <f t="shared" si="1"/>
        <v>1.5004574565416373E-2</v>
      </c>
    </row>
    <row r="17" spans="1:31" x14ac:dyDescent="0.25">
      <c r="W17" s="133">
        <v>42762</v>
      </c>
      <c r="X17" s="10">
        <v>108.49</v>
      </c>
      <c r="Y17" s="10">
        <v>109.4</v>
      </c>
      <c r="Z17" s="10">
        <v>108.15</v>
      </c>
      <c r="AA17" s="10">
        <v>109.3</v>
      </c>
      <c r="AB17" s="95">
        <v>5578300</v>
      </c>
      <c r="AC17" s="10">
        <v>109.3</v>
      </c>
      <c r="AD17" s="2">
        <f t="shared" si="0"/>
        <v>1.25</v>
      </c>
      <c r="AE17" s="138">
        <f t="shared" si="1"/>
        <v>1.1475106422357939E-2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42761</v>
      </c>
      <c r="X18" s="10">
        <v>108.21</v>
      </c>
      <c r="Y18" s="10">
        <v>108.62</v>
      </c>
      <c r="Z18" s="10">
        <v>107.98</v>
      </c>
      <c r="AA18" s="10">
        <v>108.06</v>
      </c>
      <c r="AB18" s="95">
        <v>6088100</v>
      </c>
      <c r="AC18" s="10">
        <v>108.06</v>
      </c>
      <c r="AD18" s="2">
        <f t="shared" si="0"/>
        <v>0.64000000000000057</v>
      </c>
      <c r="AE18" s="138">
        <f t="shared" si="1"/>
        <v>1.8511662347275859E-4</v>
      </c>
    </row>
    <row r="19" spans="1:31" ht="15.75" thickBot="1" x14ac:dyDescent="0.3">
      <c r="A19" s="355" t="s">
        <v>197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W19" s="133">
        <v>42760</v>
      </c>
      <c r="X19" s="10">
        <v>108.23</v>
      </c>
      <c r="Y19" s="10">
        <v>108.42</v>
      </c>
      <c r="Z19" s="10">
        <v>108</v>
      </c>
      <c r="AA19" s="10">
        <v>108.04</v>
      </c>
      <c r="AB19" s="95">
        <v>6180200</v>
      </c>
      <c r="AC19" s="10">
        <v>108.04</v>
      </c>
      <c r="AD19" s="2">
        <f t="shared" si="0"/>
        <v>0.42000000000000171</v>
      </c>
      <c r="AE19" s="138">
        <f t="shared" si="1"/>
        <v>1.2974976830397722E-3</v>
      </c>
    </row>
    <row r="20" spans="1:31" x14ac:dyDescent="0.25">
      <c r="W20" s="133">
        <v>42759</v>
      </c>
      <c r="X20" s="10">
        <v>107.2</v>
      </c>
      <c r="Y20" s="10">
        <v>108.06</v>
      </c>
      <c r="Z20" s="10">
        <v>107.08</v>
      </c>
      <c r="AA20" s="10">
        <v>107.9</v>
      </c>
      <c r="AB20" s="95">
        <v>5435800</v>
      </c>
      <c r="AC20" s="10">
        <v>107.9</v>
      </c>
      <c r="AD20" s="2">
        <f t="shared" si="0"/>
        <v>0.98000000000000398</v>
      </c>
      <c r="AE20" s="138">
        <f t="shared" si="1"/>
        <v>7.2815533980583602E-3</v>
      </c>
    </row>
    <row r="21" spans="1:31" x14ac:dyDescent="0.25">
      <c r="W21" s="133">
        <v>42758</v>
      </c>
      <c r="X21" s="10">
        <v>107.34</v>
      </c>
      <c r="Y21" s="10">
        <v>107.68</v>
      </c>
      <c r="Z21" s="10">
        <v>106.57</v>
      </c>
      <c r="AA21" s="10">
        <v>107.12</v>
      </c>
      <c r="AB21" s="95">
        <v>5666600</v>
      </c>
      <c r="AC21" s="10">
        <v>107.12</v>
      </c>
      <c r="AD21" s="2">
        <f t="shared" si="0"/>
        <v>1.1100000000000136</v>
      </c>
      <c r="AE21" s="138">
        <f t="shared" si="1"/>
        <v>-5.0157904514210871E-3</v>
      </c>
    </row>
    <row r="22" spans="1:31" x14ac:dyDescent="0.25">
      <c r="W22" s="133">
        <v>42755</v>
      </c>
      <c r="X22" s="10">
        <v>107.35</v>
      </c>
      <c r="Y22" s="10">
        <v>107.82</v>
      </c>
      <c r="Z22" s="10">
        <v>107.18</v>
      </c>
      <c r="AA22" s="10">
        <v>107.66</v>
      </c>
      <c r="AB22" s="95">
        <v>5534800</v>
      </c>
      <c r="AC22" s="10">
        <v>107.66</v>
      </c>
      <c r="AD22" s="2">
        <f t="shared" si="0"/>
        <v>0.63999999999998636</v>
      </c>
      <c r="AE22" s="138">
        <f t="shared" si="1"/>
        <v>3.5421327367635147E-3</v>
      </c>
    </row>
    <row r="23" spans="1:31" x14ac:dyDescent="0.25">
      <c r="W23" s="133">
        <v>42754</v>
      </c>
      <c r="X23" s="10">
        <v>107.92</v>
      </c>
      <c r="Y23" s="10">
        <v>108.01</v>
      </c>
      <c r="Z23" s="10">
        <v>107.08</v>
      </c>
      <c r="AA23" s="10">
        <v>107.28</v>
      </c>
      <c r="AB23" s="95">
        <v>5348900</v>
      </c>
      <c r="AC23" s="10">
        <v>107.28</v>
      </c>
      <c r="AD23" s="2">
        <f t="shared" si="0"/>
        <v>0.93000000000000682</v>
      </c>
      <c r="AE23" s="138">
        <f t="shared" si="1"/>
        <v>-8.1360946745561158E-3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42753</v>
      </c>
      <c r="X24" s="10">
        <v>106.93</v>
      </c>
      <c r="Y24" s="10">
        <v>108.4</v>
      </c>
      <c r="Z24" s="10">
        <v>106.81</v>
      </c>
      <c r="AA24" s="10">
        <v>108.16</v>
      </c>
      <c r="AB24" s="95">
        <v>7162000</v>
      </c>
      <c r="AC24" s="10">
        <v>108.16</v>
      </c>
      <c r="AD24" s="2">
        <f t="shared" si="0"/>
        <v>1.5900000000000034</v>
      </c>
      <c r="AE24" s="138">
        <f t="shared" si="1"/>
        <v>1.7597480781699204E-3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42752</v>
      </c>
      <c r="X25" s="10">
        <v>107.91</v>
      </c>
      <c r="Y25" s="10">
        <v>108.93</v>
      </c>
      <c r="Z25" s="10">
        <v>107.65</v>
      </c>
      <c r="AA25" s="10">
        <v>107.97</v>
      </c>
      <c r="AB25" s="95">
        <v>7583100</v>
      </c>
      <c r="AC25" s="10">
        <v>107.97</v>
      </c>
      <c r="AD25" s="2">
        <f t="shared" si="0"/>
        <v>1.2800000000000011</v>
      </c>
      <c r="AE25" s="138">
        <f t="shared" si="1"/>
        <v>-8.3287062742920526E-4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42748</v>
      </c>
      <c r="X26" s="10">
        <v>107.16</v>
      </c>
      <c r="Y26" s="10">
        <v>108.35</v>
      </c>
      <c r="Z26" s="10">
        <v>106.9</v>
      </c>
      <c r="AA26" s="10">
        <v>108.06</v>
      </c>
      <c r="AB26" s="95">
        <v>6467200</v>
      </c>
      <c r="AC26" s="10">
        <v>108.06</v>
      </c>
      <c r="AD26" s="2">
        <f t="shared" si="0"/>
        <v>1.4499999999999886</v>
      </c>
      <c r="AE26" s="138">
        <f t="shared" si="1"/>
        <v>4.9288570631451645E-3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42747</v>
      </c>
      <c r="X27" s="10">
        <v>108.12</v>
      </c>
      <c r="Y27" s="10">
        <v>109</v>
      </c>
      <c r="Z27" s="10">
        <v>107.43</v>
      </c>
      <c r="AA27" s="10">
        <v>107.53</v>
      </c>
      <c r="AB27" s="95">
        <v>8201600</v>
      </c>
      <c r="AC27" s="10">
        <v>107.53</v>
      </c>
      <c r="AD27" s="2">
        <f t="shared" si="0"/>
        <v>1.5699999999999932</v>
      </c>
      <c r="AE27" s="138">
        <f t="shared" si="1"/>
        <v>-1.74524853801169E-2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1">
        <f t="shared" ref="H28:H36" si="3">(E28-D28)/D28</f>
        <v>-3.346973035358302E-2</v>
      </c>
      <c r="I28" s="40"/>
      <c r="W28" s="133">
        <v>42746</v>
      </c>
      <c r="X28" s="10">
        <v>108.54</v>
      </c>
      <c r="Y28" s="10">
        <v>109.49</v>
      </c>
      <c r="Z28" s="10">
        <v>108.38</v>
      </c>
      <c r="AA28" s="10">
        <v>109.44</v>
      </c>
      <c r="AB28" s="95">
        <v>7590400</v>
      </c>
      <c r="AC28" s="10">
        <v>109.44</v>
      </c>
      <c r="AD28" s="2">
        <f t="shared" si="0"/>
        <v>1.1099999999999994</v>
      </c>
      <c r="AE28" s="138">
        <f t="shared" si="1"/>
        <v>9.7804022882450603E-3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1">
        <f t="shared" si="3"/>
        <v>-4.5956110261602609E-2</v>
      </c>
      <c r="I29" s="40"/>
      <c r="W29" s="133">
        <v>42745</v>
      </c>
      <c r="X29" s="10">
        <v>107.9</v>
      </c>
      <c r="Y29" s="10">
        <v>108.82</v>
      </c>
      <c r="Z29" s="10">
        <v>107.35</v>
      </c>
      <c r="AA29" s="10">
        <v>108.38</v>
      </c>
      <c r="AB29" s="95">
        <v>7893600</v>
      </c>
      <c r="AC29" s="10">
        <v>108.38</v>
      </c>
      <c r="AD29" s="2">
        <f t="shared" si="0"/>
        <v>1.4699999999999989</v>
      </c>
      <c r="AE29" s="138">
        <f t="shared" si="1"/>
        <v>1.8456995201177051E-4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1">
        <f t="shared" si="3"/>
        <v>-1.8370045873455299E-2</v>
      </c>
      <c r="I30" s="40"/>
      <c r="W30" s="133">
        <v>42744</v>
      </c>
      <c r="X30" s="10">
        <v>108.58</v>
      </c>
      <c r="Y30" s="10">
        <v>108.83</v>
      </c>
      <c r="Z30" s="10">
        <v>108.11</v>
      </c>
      <c r="AA30" s="10">
        <v>108.36</v>
      </c>
      <c r="AB30" s="95">
        <v>6193400</v>
      </c>
      <c r="AC30" s="10">
        <v>108.36</v>
      </c>
      <c r="AD30" s="2">
        <f t="shared" si="0"/>
        <v>0.71999999999999886</v>
      </c>
      <c r="AE30" s="138">
        <f t="shared" si="1"/>
        <v>-5.6891172692237202E-3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1">
        <f t="shared" si="3"/>
        <v>8.9060627350498918E-3</v>
      </c>
      <c r="I31" s="40"/>
      <c r="W31" s="133">
        <v>42741</v>
      </c>
      <c r="X31" s="10">
        <v>108.02</v>
      </c>
      <c r="Y31" s="10">
        <v>109.35</v>
      </c>
      <c r="Z31" s="10">
        <v>107.75</v>
      </c>
      <c r="AA31" s="10">
        <v>108.98</v>
      </c>
      <c r="AB31" s="95">
        <v>9263300</v>
      </c>
      <c r="AC31" s="10">
        <v>108.98</v>
      </c>
      <c r="AD31" s="2">
        <f t="shared" si="0"/>
        <v>1.5999999999999943</v>
      </c>
      <c r="AE31" s="138">
        <f t="shared" si="1"/>
        <v>1.4900353883404716E-2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1">
        <f t="shared" si="3"/>
        <v>2.4924680434270562E-2</v>
      </c>
      <c r="I32" s="40"/>
      <c r="W32" s="133">
        <v>42740</v>
      </c>
      <c r="X32" s="10">
        <v>107.17</v>
      </c>
      <c r="Y32" s="10">
        <v>107.62</v>
      </c>
      <c r="Z32" s="10">
        <v>106.79</v>
      </c>
      <c r="AA32" s="10">
        <v>107.38</v>
      </c>
      <c r="AB32" s="95">
        <v>6292500</v>
      </c>
      <c r="AC32" s="10">
        <v>107.38</v>
      </c>
      <c r="AD32" s="2">
        <f t="shared" si="0"/>
        <v>0.82999999999999829</v>
      </c>
      <c r="AE32" s="138">
        <f t="shared" si="1"/>
        <v>-5.5845122859277119E-4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1">
        <f t="shared" si="3"/>
        <v>-5.3477924858143155E-3</v>
      </c>
      <c r="I33" s="40"/>
      <c r="W33" s="133">
        <v>42739</v>
      </c>
      <c r="X33" s="10">
        <v>106.64</v>
      </c>
      <c r="Y33" s="10">
        <v>107.5</v>
      </c>
      <c r="Z33" s="10">
        <v>106.25</v>
      </c>
      <c r="AA33" s="10">
        <v>107.44</v>
      </c>
      <c r="AB33" s="95">
        <v>8231900</v>
      </c>
      <c r="AC33" s="10">
        <v>107.44</v>
      </c>
      <c r="AD33" s="2">
        <f t="shared" si="0"/>
        <v>1.25</v>
      </c>
      <c r="AE33" s="138">
        <f t="shared" si="1"/>
        <v>1.2820512820512775E-2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1">
        <f t="shared" si="3"/>
        <v>0.12515459891075559</v>
      </c>
      <c r="I34" s="40"/>
      <c r="W34" s="133">
        <v>42738</v>
      </c>
      <c r="X34" s="10">
        <v>105.3</v>
      </c>
      <c r="Y34" s="10">
        <v>106.9</v>
      </c>
      <c r="Z34" s="10">
        <v>105.21</v>
      </c>
      <c r="AA34" s="10">
        <v>106.08</v>
      </c>
      <c r="AB34" s="95">
        <v>8872900</v>
      </c>
      <c r="AC34" s="10">
        <v>106.08</v>
      </c>
      <c r="AD34" s="2">
        <f t="shared" si="0"/>
        <v>1.6900000000000119</v>
      </c>
      <c r="AE34" s="138">
        <f t="shared" si="1"/>
        <v>1.7846862406447839E-2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1">
        <f t="shared" si="3"/>
        <v>0.14500835376570398</v>
      </c>
      <c r="I35" s="40"/>
      <c r="W35" s="133">
        <v>42734</v>
      </c>
      <c r="X35" s="10">
        <v>104.57</v>
      </c>
      <c r="Y35" s="10">
        <v>105</v>
      </c>
      <c r="Z35" s="10">
        <v>103.96</v>
      </c>
      <c r="AA35" s="10">
        <v>104.22</v>
      </c>
      <c r="AB35" s="95">
        <v>6629500</v>
      </c>
      <c r="AC35" s="10">
        <v>104.22</v>
      </c>
      <c r="AD35" s="2">
        <f t="shared" si="0"/>
        <v>1.0400000000000063</v>
      </c>
      <c r="AE35" s="138">
        <f t="shared" si="1"/>
        <v>-3.2517214996174992E-3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1">
        <f t="shared" si="3"/>
        <v>0.10345650617310724</v>
      </c>
      <c r="I36" s="40"/>
      <c r="W36" s="133">
        <v>42733</v>
      </c>
      <c r="X36" s="10">
        <v>104.23</v>
      </c>
      <c r="Y36" s="10">
        <v>104.77</v>
      </c>
      <c r="Z36" s="10">
        <v>103.87</v>
      </c>
      <c r="AA36" s="10">
        <v>104.56</v>
      </c>
      <c r="AB36" s="95">
        <v>5892000</v>
      </c>
      <c r="AC36" s="10">
        <v>104.56</v>
      </c>
      <c r="AD36" s="2">
        <f t="shared" si="0"/>
        <v>0.89999999999999147</v>
      </c>
      <c r="AE36" s="138">
        <f t="shared" si="1"/>
        <v>2.4928092042186822E-3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1">
        <f t="shared" ref="H37:H42" si="7">(E37-D37)/D37</f>
        <v>3.8470718423850456E-2</v>
      </c>
      <c r="I37" s="40"/>
      <c r="W37" s="133">
        <v>42732</v>
      </c>
      <c r="X37" s="10">
        <v>104.99</v>
      </c>
      <c r="Y37" s="10">
        <v>105.32</v>
      </c>
      <c r="Z37" s="10">
        <v>104.06</v>
      </c>
      <c r="AA37" s="10">
        <v>104.3</v>
      </c>
      <c r="AB37" s="95">
        <v>5116200</v>
      </c>
      <c r="AC37" s="10">
        <v>104.3</v>
      </c>
      <c r="AD37" s="2">
        <f t="shared" si="0"/>
        <v>1.2599999999999909</v>
      </c>
      <c r="AE37" s="138">
        <f t="shared" si="1"/>
        <v>-8.2723210040887007E-3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1">
        <f t="shared" si="7"/>
        <v>8.4687655955041519E-2</v>
      </c>
      <c r="I38" s="40"/>
      <c r="W38" s="133">
        <v>42731</v>
      </c>
      <c r="X38" s="10">
        <v>104.85</v>
      </c>
      <c r="Y38" s="10">
        <v>105.56</v>
      </c>
      <c r="Z38" s="10">
        <v>104.78</v>
      </c>
      <c r="AA38" s="10">
        <v>105.17</v>
      </c>
      <c r="AB38" s="95">
        <v>3634300</v>
      </c>
      <c r="AC38" s="10">
        <v>105.17</v>
      </c>
      <c r="AD38" s="2">
        <f t="shared" si="0"/>
        <v>0.78000000000000114</v>
      </c>
      <c r="AE38" s="138">
        <f t="shared" si="1"/>
        <v>1.9020446980499983E-4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1">
        <f t="shared" si="7"/>
        <v>7.9154642306941136E-2</v>
      </c>
      <c r="I39" s="40"/>
      <c r="W39" s="133">
        <v>42727</v>
      </c>
      <c r="X39" s="10">
        <v>105.24</v>
      </c>
      <c r="Y39" s="10">
        <v>105.34</v>
      </c>
      <c r="Z39" s="10">
        <v>104.75</v>
      </c>
      <c r="AA39" s="10">
        <v>105.15</v>
      </c>
      <c r="AB39" s="95">
        <v>3231000</v>
      </c>
      <c r="AC39" s="10">
        <v>105.15</v>
      </c>
      <c r="AD39" s="2">
        <f t="shared" si="0"/>
        <v>0.59000000000000341</v>
      </c>
      <c r="AE39" s="138">
        <f t="shared" si="1"/>
        <v>-2.5611838360841688E-3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1">
        <f t="shared" si="7"/>
        <v>6.55933343459109E-2</v>
      </c>
      <c r="I40" s="40"/>
      <c r="O40" s="644" t="s">
        <v>78</v>
      </c>
      <c r="P40" s="644"/>
      <c r="W40" s="133">
        <v>42726</v>
      </c>
      <c r="X40" s="10">
        <v>104.96</v>
      </c>
      <c r="Y40" s="10">
        <v>105.49</v>
      </c>
      <c r="Z40" s="10">
        <v>104.7</v>
      </c>
      <c r="AA40" s="10">
        <v>105.42</v>
      </c>
      <c r="AB40" s="95">
        <v>5230800</v>
      </c>
      <c r="AC40" s="10">
        <v>105.42</v>
      </c>
      <c r="AD40" s="2">
        <f t="shared" si="0"/>
        <v>0.78999999999999204</v>
      </c>
      <c r="AE40" s="138">
        <f t="shared" si="1"/>
        <v>-1.3262599469495706E-3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1">
        <f t="shared" si="7"/>
        <v>6.0060320697810518E-2</v>
      </c>
      <c r="I41" s="40"/>
      <c r="O41" s="83">
        <v>1.1000000000000001</v>
      </c>
      <c r="P41" s="83">
        <f>O41*$Q$4</f>
        <v>121.06600000000002</v>
      </c>
      <c r="Q41" s="2"/>
      <c r="W41" s="133">
        <v>42725</v>
      </c>
      <c r="X41" s="10">
        <v>104.61</v>
      </c>
      <c r="Y41" s="10">
        <v>105.91</v>
      </c>
      <c r="Z41" s="10">
        <v>104.51</v>
      </c>
      <c r="AA41" s="10">
        <v>105.56</v>
      </c>
      <c r="AB41" s="95">
        <v>5202400</v>
      </c>
      <c r="AC41" s="10">
        <v>105.56</v>
      </c>
      <c r="AD41" s="2">
        <f t="shared" si="0"/>
        <v>1.3999999999999915</v>
      </c>
      <c r="AE41" s="138">
        <f t="shared" si="1"/>
        <v>9.4822681585449153E-4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1">
        <f t="shared" si="7"/>
        <v>5.6588625859786856E-2</v>
      </c>
      <c r="I42" s="40"/>
      <c r="O42" s="83">
        <v>1.0900000000000001</v>
      </c>
      <c r="P42" s="83">
        <f t="shared" ref="P42:P61" si="8">O42*$Q$4</f>
        <v>119.96540000000002</v>
      </c>
      <c r="Q42" s="2"/>
      <c r="T42" s="91" t="s">
        <v>113</v>
      </c>
      <c r="W42" s="133">
        <v>42724</v>
      </c>
      <c r="X42" s="10">
        <v>105.64</v>
      </c>
      <c r="Y42" s="10">
        <v>106.2</v>
      </c>
      <c r="Z42" s="10">
        <v>105.06</v>
      </c>
      <c r="AA42" s="10">
        <v>105.46</v>
      </c>
      <c r="AB42" s="95">
        <v>8947300</v>
      </c>
      <c r="AC42" s="10">
        <v>105.46</v>
      </c>
      <c r="AD42" s="2">
        <f t="shared" si="0"/>
        <v>1.1400000000000006</v>
      </c>
      <c r="AE42" s="138">
        <f t="shared" si="1"/>
        <v>1.5194681861347981E-3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1">
        <f t="shared" ref="H43:H65" si="11">(E43-D43)/D43</f>
        <v>4.8994293401609899E-2</v>
      </c>
      <c r="I43" s="40"/>
      <c r="O43" s="83">
        <v>1.08</v>
      </c>
      <c r="P43" s="83">
        <f t="shared" si="8"/>
        <v>118.86480000000002</v>
      </c>
      <c r="Q43" s="2"/>
      <c r="T43" s="128" t="s">
        <v>98</v>
      </c>
      <c r="U43" s="98">
        <v>110.71</v>
      </c>
      <c r="W43" s="133">
        <v>42723</v>
      </c>
      <c r="X43" s="10">
        <v>105.7</v>
      </c>
      <c r="Y43" s="10">
        <v>106.26</v>
      </c>
      <c r="Z43" s="10">
        <v>105.07</v>
      </c>
      <c r="AA43" s="10">
        <v>105.3</v>
      </c>
      <c r="AB43" s="95">
        <v>11475600</v>
      </c>
      <c r="AC43" s="10">
        <v>105.3</v>
      </c>
      <c r="AD43" s="2">
        <f t="shared" si="0"/>
        <v>1.1900000000000119</v>
      </c>
      <c r="AE43" s="138">
        <f t="shared" si="1"/>
        <v>1.3376960831488871E-2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1">
        <f t="shared" si="11"/>
        <v>4.8609288900551016E-2</v>
      </c>
      <c r="I44" s="40" t="s">
        <v>188</v>
      </c>
      <c r="O44" s="83">
        <v>1.07</v>
      </c>
      <c r="P44" s="83">
        <f t="shared" si="8"/>
        <v>117.7642</v>
      </c>
      <c r="Q44" s="2"/>
      <c r="T44" s="93" t="s">
        <v>99</v>
      </c>
      <c r="U44" s="88">
        <v>110.24</v>
      </c>
      <c r="W44" s="133">
        <v>42720</v>
      </c>
      <c r="X44" s="10">
        <v>104.71</v>
      </c>
      <c r="Y44" s="10">
        <v>104.73</v>
      </c>
      <c r="Z44" s="10">
        <v>103.75</v>
      </c>
      <c r="AA44" s="10">
        <v>103.91</v>
      </c>
      <c r="AB44" s="95">
        <v>12635500</v>
      </c>
      <c r="AC44" s="10">
        <v>103.91</v>
      </c>
      <c r="AD44" s="2">
        <f t="shared" si="0"/>
        <v>0.98000000000000398</v>
      </c>
      <c r="AE44" s="138">
        <f t="shared" si="1"/>
        <v>-4.5981415844429385E-3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1">
        <f t="shared" si="11"/>
        <v>2.1336882325162062E-2</v>
      </c>
      <c r="I45" s="40"/>
      <c r="O45" s="83">
        <v>1.06</v>
      </c>
      <c r="P45" s="83">
        <f t="shared" si="8"/>
        <v>116.6636</v>
      </c>
      <c r="Q45" s="2"/>
      <c r="T45" s="93" t="s">
        <v>100</v>
      </c>
      <c r="U45" s="88" t="s">
        <v>129</v>
      </c>
      <c r="W45" s="133">
        <v>42719</v>
      </c>
      <c r="X45" s="10">
        <v>103.85</v>
      </c>
      <c r="Y45" s="10">
        <v>105.64</v>
      </c>
      <c r="Z45" s="10">
        <v>103.82</v>
      </c>
      <c r="AA45" s="10">
        <v>104.39</v>
      </c>
      <c r="AB45" s="95">
        <v>8745400</v>
      </c>
      <c r="AC45" s="10">
        <v>104.39</v>
      </c>
      <c r="AD45" s="2">
        <f t="shared" si="0"/>
        <v>1.8200000000000074</v>
      </c>
      <c r="AE45" s="138">
        <f t="shared" si="1"/>
        <v>3.2676597789524919E-3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1">
        <f t="shared" si="11"/>
        <v>0.10618768792530471</v>
      </c>
      <c r="I46" s="40"/>
      <c r="O46" s="83">
        <v>1.05</v>
      </c>
      <c r="P46" s="83">
        <f t="shared" si="8"/>
        <v>115.563</v>
      </c>
      <c r="Q46" s="2"/>
      <c r="T46" s="93" t="s">
        <v>101</v>
      </c>
      <c r="U46" s="88" t="s">
        <v>129</v>
      </c>
      <c r="W46" s="133">
        <v>42718</v>
      </c>
      <c r="X46" s="10">
        <v>103.62</v>
      </c>
      <c r="Y46" s="10">
        <v>104.41</v>
      </c>
      <c r="Z46" s="10">
        <v>103.5</v>
      </c>
      <c r="AA46" s="10">
        <v>104.05</v>
      </c>
      <c r="AB46" s="95">
        <v>7961900</v>
      </c>
      <c r="AC46" s="10">
        <v>104.05</v>
      </c>
      <c r="AD46" s="2">
        <f t="shared" si="0"/>
        <v>0.90999999999999659</v>
      </c>
      <c r="AE46" s="138">
        <f t="shared" si="1"/>
        <v>1.925854597977894E-3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1">
        <f t="shared" si="11"/>
        <v>4.7939735370933899E-2</v>
      </c>
      <c r="I47" s="40"/>
      <c r="O47" s="83">
        <v>1.04</v>
      </c>
      <c r="P47" s="83">
        <f t="shared" si="8"/>
        <v>114.4624</v>
      </c>
      <c r="Q47" s="2"/>
      <c r="T47" s="93" t="s">
        <v>102</v>
      </c>
      <c r="U47" s="88">
        <v>116.29</v>
      </c>
      <c r="W47" s="133">
        <v>42717</v>
      </c>
      <c r="X47" s="10">
        <v>104.2</v>
      </c>
      <c r="Y47" s="10">
        <v>104.31</v>
      </c>
      <c r="Z47" s="10">
        <v>103.71</v>
      </c>
      <c r="AA47" s="10">
        <v>103.85</v>
      </c>
      <c r="AB47" s="95">
        <v>7393200</v>
      </c>
      <c r="AC47" s="10">
        <v>103.85</v>
      </c>
      <c r="AD47" s="2">
        <f t="shared" si="0"/>
        <v>0.60000000000000853</v>
      </c>
      <c r="AE47" s="138">
        <f t="shared" si="1"/>
        <v>-2.0180665000961717E-3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1">
        <f t="shared" si="11"/>
        <v>4.3083166051501268E-2</v>
      </c>
      <c r="I48" s="40"/>
      <c r="O48" s="83">
        <v>1.03</v>
      </c>
      <c r="P48" s="83">
        <f t="shared" si="8"/>
        <v>113.3618</v>
      </c>
      <c r="Q48" s="2"/>
      <c r="T48" s="93" t="s">
        <v>103</v>
      </c>
      <c r="U48" s="88">
        <v>1.4450700000000001</v>
      </c>
      <c r="W48" s="133">
        <v>42716</v>
      </c>
      <c r="X48" s="10">
        <v>104.61</v>
      </c>
      <c r="Y48" s="10">
        <v>104.7</v>
      </c>
      <c r="Z48" s="10">
        <v>103.73</v>
      </c>
      <c r="AA48" s="10">
        <v>104.06</v>
      </c>
      <c r="AB48" s="95">
        <v>7880200</v>
      </c>
      <c r="AC48" s="10">
        <v>104.06</v>
      </c>
      <c r="AD48" s="2">
        <f t="shared" si="0"/>
        <v>0.96999999999999886</v>
      </c>
      <c r="AE48" s="138">
        <f t="shared" si="1"/>
        <v>-7.6292199122639515E-3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1">
        <f t="shared" si="11"/>
        <v>3.4665112564484485E-2</v>
      </c>
      <c r="I49" s="40"/>
      <c r="O49" s="83">
        <v>1.02</v>
      </c>
      <c r="P49" s="83">
        <f t="shared" si="8"/>
        <v>112.2612</v>
      </c>
      <c r="Q49" s="2"/>
      <c r="T49" s="93" t="s">
        <v>122</v>
      </c>
      <c r="U49" s="88" t="s">
        <v>507</v>
      </c>
      <c r="W49" s="133">
        <v>42713</v>
      </c>
      <c r="X49" s="10">
        <v>103.49</v>
      </c>
      <c r="Y49" s="10">
        <v>105.52</v>
      </c>
      <c r="Z49" s="10">
        <v>103.18</v>
      </c>
      <c r="AA49" s="10">
        <v>104.86</v>
      </c>
      <c r="AB49" s="95">
        <v>12173900</v>
      </c>
      <c r="AC49" s="10">
        <v>104.86</v>
      </c>
      <c r="AD49" s="2">
        <f t="shared" si="0"/>
        <v>2.3399999999999892</v>
      </c>
      <c r="AE49" s="138">
        <f t="shared" si="1"/>
        <v>1.4316115302766441E-2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1">
        <f t="shared" si="11"/>
        <v>3.1211552159554446E-2</v>
      </c>
      <c r="I50" s="40"/>
      <c r="O50" s="83">
        <v>1.01</v>
      </c>
      <c r="P50" s="83">
        <f t="shared" si="8"/>
        <v>111.1606</v>
      </c>
      <c r="Q50" s="2"/>
      <c r="T50" s="93"/>
      <c r="U50" s="88"/>
      <c r="W50" s="133">
        <v>42712</v>
      </c>
      <c r="X50" s="10">
        <v>101.47</v>
      </c>
      <c r="Y50" s="10">
        <v>103.96</v>
      </c>
      <c r="Z50" s="10">
        <v>101.47</v>
      </c>
      <c r="AA50" s="10">
        <v>103.38</v>
      </c>
      <c r="AB50" s="95">
        <v>16524800</v>
      </c>
      <c r="AC50" s="10">
        <v>103.38</v>
      </c>
      <c r="AD50" s="2">
        <f t="shared" si="0"/>
        <v>2.4899999999999949</v>
      </c>
      <c r="AE50" s="138" t="e">
        <f t="shared" si="1"/>
        <v>#DIV/0!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1">
        <f t="shared" si="11"/>
        <v>1.4309602316222615E-2</v>
      </c>
      <c r="I51" s="40"/>
      <c r="O51" s="83">
        <v>1</v>
      </c>
      <c r="P51" s="83">
        <f t="shared" si="8"/>
        <v>110.06</v>
      </c>
      <c r="Q51" s="2"/>
      <c r="T51" s="93" t="s">
        <v>105</v>
      </c>
      <c r="U51" s="88" t="s">
        <v>678</v>
      </c>
      <c r="W51" s="133">
        <v>42712</v>
      </c>
      <c r="X51" s="10" t="s">
        <v>338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1">
        <f t="shared" si="11"/>
        <v>9.4983941256217615E-3</v>
      </c>
      <c r="I52" s="40"/>
      <c r="O52" s="83">
        <v>0.99</v>
      </c>
      <c r="P52" s="83">
        <f t="shared" si="8"/>
        <v>108.9594</v>
      </c>
      <c r="Q52" s="2"/>
      <c r="T52" s="93" t="s">
        <v>106</v>
      </c>
      <c r="U52" s="88" t="s">
        <v>503</v>
      </c>
      <c r="W52" s="133">
        <v>42711</v>
      </c>
      <c r="X52" s="10">
        <v>100.51</v>
      </c>
      <c r="Y52" s="10">
        <v>102.07</v>
      </c>
      <c r="Z52" s="10">
        <v>100.44</v>
      </c>
      <c r="AA52" s="10">
        <v>101.99</v>
      </c>
      <c r="AB52" s="95">
        <v>12255700</v>
      </c>
      <c r="AC52" s="10">
        <v>101.21</v>
      </c>
      <c r="AD52" s="2">
        <f t="shared" si="0"/>
        <v>1.6299999999999955</v>
      </c>
      <c r="AE52" s="138">
        <f t="shared" si="1"/>
        <v>1.3214535989588549E-2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1">
        <f t="shared" si="11"/>
        <v>2.8696183963494663E-3</v>
      </c>
      <c r="I53" s="40"/>
      <c r="O53" s="83">
        <v>0.98</v>
      </c>
      <c r="P53" s="83">
        <f t="shared" si="8"/>
        <v>107.8588</v>
      </c>
      <c r="Q53" s="2"/>
      <c r="T53" s="93" t="s">
        <v>107</v>
      </c>
      <c r="U53" s="90">
        <v>6349161</v>
      </c>
      <c r="W53" s="133">
        <v>42710</v>
      </c>
      <c r="X53" s="10">
        <v>99.95</v>
      </c>
      <c r="Y53" s="10">
        <v>100.72</v>
      </c>
      <c r="Z53" s="10">
        <v>99.82</v>
      </c>
      <c r="AA53" s="10">
        <v>100.66</v>
      </c>
      <c r="AB53" s="95">
        <v>8427500</v>
      </c>
      <c r="AC53" s="10">
        <v>99.89</v>
      </c>
      <c r="AD53" s="2">
        <f t="shared" si="0"/>
        <v>0.90000000000000568</v>
      </c>
      <c r="AE53" s="138">
        <f t="shared" si="1"/>
        <v>6.9556451612902137E-3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1">
        <f t="shared" si="11"/>
        <v>1.9073767582292653E-3</v>
      </c>
      <c r="I54" s="40"/>
      <c r="O54" s="83">
        <v>0.97</v>
      </c>
      <c r="P54" s="83">
        <f t="shared" si="8"/>
        <v>106.7582</v>
      </c>
      <c r="T54" s="93" t="s">
        <v>110</v>
      </c>
      <c r="U54" s="90">
        <v>7868520</v>
      </c>
      <c r="W54" s="133">
        <v>42709</v>
      </c>
      <c r="X54" s="10">
        <v>98.98</v>
      </c>
      <c r="Y54" s="10">
        <v>100.27</v>
      </c>
      <c r="Z54" s="10">
        <v>98.68</v>
      </c>
      <c r="AA54" s="10">
        <v>99.96</v>
      </c>
      <c r="AB54" s="95">
        <v>11331500</v>
      </c>
      <c r="AC54" s="10">
        <v>99.2</v>
      </c>
      <c r="AD54" s="2">
        <f t="shared" si="0"/>
        <v>1.5899999999999892</v>
      </c>
      <c r="AE54" s="138">
        <f t="shared" si="1"/>
        <v>1.4833759590792805E-2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1">
        <f t="shared" si="11"/>
        <v>5.9701747858478416E-3</v>
      </c>
      <c r="I55" s="40"/>
      <c r="O55" s="83">
        <v>0.96</v>
      </c>
      <c r="P55" s="83">
        <f t="shared" si="8"/>
        <v>105.6576</v>
      </c>
      <c r="T55" s="93" t="s">
        <v>108</v>
      </c>
      <c r="U55" s="88" t="s">
        <v>679</v>
      </c>
      <c r="W55" s="133">
        <v>42706</v>
      </c>
      <c r="X55" s="10">
        <v>98.79</v>
      </c>
      <c r="Y55" s="10">
        <v>99.08</v>
      </c>
      <c r="Z55" s="10">
        <v>98.25</v>
      </c>
      <c r="AA55" s="10">
        <v>98.5</v>
      </c>
      <c r="AB55" s="95">
        <v>7737200</v>
      </c>
      <c r="AC55" s="10">
        <v>97.75</v>
      </c>
      <c r="AD55" s="2">
        <f t="shared" si="0"/>
        <v>0.82999999999999829</v>
      </c>
      <c r="AE55" s="138">
        <f t="shared" si="1"/>
        <v>-4.3797107353840126E-3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1">
        <f t="shared" si="11"/>
        <v>-9.5444676167551392E-3</v>
      </c>
      <c r="I56" s="40"/>
      <c r="O56" s="83">
        <v>0.95</v>
      </c>
      <c r="P56" s="83">
        <f t="shared" si="8"/>
        <v>104.557</v>
      </c>
      <c r="T56" s="93" t="s">
        <v>111</v>
      </c>
      <c r="U56" s="88">
        <v>19.87</v>
      </c>
      <c r="W56" s="133">
        <v>42705</v>
      </c>
      <c r="X56" s="10">
        <v>99.13</v>
      </c>
      <c r="Y56" s="10">
        <v>99.75</v>
      </c>
      <c r="Z56" s="10">
        <v>98.62</v>
      </c>
      <c r="AA56" s="10">
        <v>98.94</v>
      </c>
      <c r="AB56" s="95">
        <v>9958100</v>
      </c>
      <c r="AC56" s="10">
        <v>98.18</v>
      </c>
      <c r="AD56" s="2">
        <f t="shared" si="0"/>
        <v>1.1299999999999955</v>
      </c>
      <c r="AE56" s="138">
        <f t="shared" si="1"/>
        <v>-1.8300122000812769E-3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1">
        <f t="shared" si="11"/>
        <v>-1.1259170983789502E-2</v>
      </c>
      <c r="I57" s="40"/>
      <c r="O57" s="83">
        <v>0.94</v>
      </c>
      <c r="P57" s="83">
        <f t="shared" si="8"/>
        <v>103.4564</v>
      </c>
      <c r="T57" s="93" t="s">
        <v>112</v>
      </c>
      <c r="U57" s="88">
        <v>5.54</v>
      </c>
      <c r="W57" s="133">
        <v>42704</v>
      </c>
      <c r="X57" s="10">
        <v>99.4</v>
      </c>
      <c r="Y57" s="10">
        <v>100.29</v>
      </c>
      <c r="Z57" s="10">
        <v>99</v>
      </c>
      <c r="AA57" s="10">
        <v>99.12</v>
      </c>
      <c r="AB57" s="95">
        <v>11369200</v>
      </c>
      <c r="AC57" s="10">
        <v>98.36</v>
      </c>
      <c r="AD57" s="2">
        <f t="shared" si="0"/>
        <v>1.2900000000000063</v>
      </c>
      <c r="AE57" s="138">
        <f t="shared" si="1"/>
        <v>-5.5606106561519875E-3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1">
        <f t="shared" si="11"/>
        <v>1.0652594667701508E-3</v>
      </c>
      <c r="I58" s="40"/>
      <c r="O58" s="83">
        <v>0.93</v>
      </c>
      <c r="P58" s="83">
        <f t="shared" si="8"/>
        <v>102.3558</v>
      </c>
      <c r="T58" s="93" t="s">
        <v>109</v>
      </c>
      <c r="U58" s="88" t="s">
        <v>680</v>
      </c>
      <c r="W58" s="133">
        <v>42703</v>
      </c>
      <c r="X58" s="10">
        <v>99.24</v>
      </c>
      <c r="Y58" s="10">
        <v>99.68</v>
      </c>
      <c r="Z58" s="10">
        <v>98.97</v>
      </c>
      <c r="AA58" s="10">
        <v>99.67</v>
      </c>
      <c r="AB58" s="95">
        <v>8396800</v>
      </c>
      <c r="AC58" s="10">
        <v>98.91</v>
      </c>
      <c r="AD58" s="2">
        <f t="shared" si="0"/>
        <v>0.71000000000000796</v>
      </c>
      <c r="AE58" s="138">
        <f t="shared" si="1"/>
        <v>7.1275837491091565E-3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1">
        <f t="shared" si="11"/>
        <v>-1.4474239796979123E-2</v>
      </c>
      <c r="I59" s="40"/>
      <c r="O59" s="83">
        <v>0.92</v>
      </c>
      <c r="P59" s="83">
        <f t="shared" si="8"/>
        <v>101.2552</v>
      </c>
      <c r="W59" s="133">
        <v>42702</v>
      </c>
      <c r="X59" s="10">
        <v>98.52</v>
      </c>
      <c r="Y59" s="10">
        <v>99.2</v>
      </c>
      <c r="Z59" s="10">
        <v>98.32</v>
      </c>
      <c r="AA59" s="10">
        <v>98.97</v>
      </c>
      <c r="AB59" s="95">
        <v>7106700</v>
      </c>
      <c r="AC59" s="10">
        <v>98.21</v>
      </c>
      <c r="AD59" s="2">
        <f t="shared" si="0"/>
        <v>0.88000000000000966</v>
      </c>
      <c r="AE59" s="138">
        <f t="shared" si="1"/>
        <v>1.5296757087497337E-3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1">
        <f t="shared" si="11"/>
        <v>-1.7046294847530667E-2</v>
      </c>
      <c r="I60" s="40"/>
      <c r="O60" s="83">
        <v>0.91</v>
      </c>
      <c r="P60" s="83">
        <f t="shared" si="8"/>
        <v>100.1546</v>
      </c>
      <c r="W60" s="133">
        <v>42699</v>
      </c>
      <c r="X60" s="10">
        <v>98.71</v>
      </c>
      <c r="Y60" s="10">
        <v>99.07</v>
      </c>
      <c r="Z60" s="10">
        <v>98.5</v>
      </c>
      <c r="AA60" s="10">
        <v>98.82</v>
      </c>
      <c r="AB60" s="95">
        <v>4396800</v>
      </c>
      <c r="AC60" s="10">
        <v>98.06</v>
      </c>
      <c r="AD60" s="2">
        <f t="shared" si="0"/>
        <v>0.56999999999999318</v>
      </c>
      <c r="AE60" s="138">
        <f t="shared" si="1"/>
        <v>5.6404471336273243E-3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1">
        <f t="shared" si="11"/>
        <v>-1.1902184746427426E-2</v>
      </c>
      <c r="I61" s="40"/>
      <c r="O61" s="83">
        <v>0.9</v>
      </c>
      <c r="P61" s="83">
        <f t="shared" si="8"/>
        <v>99.054000000000002</v>
      </c>
      <c r="W61" s="133">
        <v>42697</v>
      </c>
      <c r="X61" s="10">
        <v>97.67</v>
      </c>
      <c r="Y61" s="10">
        <v>98.28</v>
      </c>
      <c r="Z61" s="10">
        <v>97.59</v>
      </c>
      <c r="AA61" s="10">
        <v>98.26</v>
      </c>
      <c r="AB61" s="95">
        <v>5897400</v>
      </c>
      <c r="AC61" s="10">
        <v>97.51</v>
      </c>
      <c r="AD61" s="2">
        <f t="shared" si="0"/>
        <v>0.68999999999999773</v>
      </c>
      <c r="AE61" s="138">
        <f t="shared" si="1"/>
        <v>5.6724422442244737E-3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1">
        <f t="shared" si="11"/>
        <v>-4.8290333574105664E-3</v>
      </c>
      <c r="I62" s="40"/>
      <c r="W62" s="133">
        <v>42696</v>
      </c>
      <c r="X62" s="10">
        <v>97.4</v>
      </c>
      <c r="Y62" s="10">
        <v>97.93</v>
      </c>
      <c r="Z62" s="10">
        <v>97.27</v>
      </c>
      <c r="AA62" s="10">
        <v>97.71</v>
      </c>
      <c r="AB62" s="95">
        <v>5323700</v>
      </c>
      <c r="AC62" s="10">
        <v>96.96</v>
      </c>
      <c r="AD62" s="2">
        <f t="shared" si="0"/>
        <v>0.6600000000000108</v>
      </c>
      <c r="AE62" s="138">
        <f t="shared" si="1"/>
        <v>8.2576383154409072E-4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1">
        <f t="shared" si="11"/>
        <v>-8.7942848936776626E-3</v>
      </c>
      <c r="I63" s="40"/>
      <c r="W63" s="133">
        <v>42695</v>
      </c>
      <c r="X63" s="10">
        <v>98.11</v>
      </c>
      <c r="Y63" s="10">
        <v>98.27</v>
      </c>
      <c r="Z63" s="10">
        <v>97</v>
      </c>
      <c r="AA63" s="10">
        <v>97.63</v>
      </c>
      <c r="AB63" s="95">
        <v>10771100</v>
      </c>
      <c r="AC63" s="10">
        <v>96.88</v>
      </c>
      <c r="AD63" s="2">
        <f t="shared" si="0"/>
        <v>1.269999999999996</v>
      </c>
      <c r="AE63" s="138">
        <f t="shared" si="1"/>
        <v>-6.2570520053338852E-3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1">
        <f t="shared" si="11"/>
        <v>-3.0071610299364985E-3</v>
      </c>
      <c r="I64" s="40"/>
      <c r="W64" s="133">
        <v>42692</v>
      </c>
      <c r="X64" s="10">
        <v>99.05</v>
      </c>
      <c r="Y64" s="10">
        <v>99.37</v>
      </c>
      <c r="Z64" s="10">
        <v>98.14</v>
      </c>
      <c r="AA64" s="10">
        <v>98.24</v>
      </c>
      <c r="AB64" s="95">
        <v>8586100</v>
      </c>
      <c r="AC64" s="10">
        <v>97.49</v>
      </c>
      <c r="AD64" s="2">
        <f t="shared" si="0"/>
        <v>1.230000000000004</v>
      </c>
      <c r="AE64" s="138">
        <f t="shared" si="1"/>
        <v>-1.1357874454923533E-2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1">
        <f t="shared" si="11"/>
        <v>-6.6509056848846337E-3</v>
      </c>
      <c r="I65" s="40"/>
      <c r="W65" s="133">
        <v>42691</v>
      </c>
      <c r="X65" s="10">
        <v>99.05</v>
      </c>
      <c r="Y65" s="10">
        <v>99.5</v>
      </c>
      <c r="Z65" s="10">
        <v>98.27</v>
      </c>
      <c r="AA65" s="10">
        <v>99.37</v>
      </c>
      <c r="AB65" s="95">
        <v>8662600</v>
      </c>
      <c r="AC65" s="10">
        <v>98.61</v>
      </c>
      <c r="AD65" s="2">
        <f t="shared" si="0"/>
        <v>1.230000000000004</v>
      </c>
      <c r="AE65" s="138">
        <f t="shared" si="1"/>
        <v>2.5416836112239771E-3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42690</v>
      </c>
      <c r="X66" s="10">
        <v>98.33</v>
      </c>
      <c r="Y66" s="10">
        <v>99.17</v>
      </c>
      <c r="Z66" s="10">
        <v>98.1</v>
      </c>
      <c r="AA66" s="10">
        <v>99.12</v>
      </c>
      <c r="AB66" s="95">
        <v>9702400</v>
      </c>
      <c r="AC66" s="10">
        <v>98.36</v>
      </c>
      <c r="AD66" s="2">
        <f t="shared" si="0"/>
        <v>1.0700000000000074</v>
      </c>
      <c r="AE66" s="138">
        <f t="shared" si="1"/>
        <v>1.454357916451765E-2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42689</v>
      </c>
      <c r="X67" s="10">
        <v>97.9</v>
      </c>
      <c r="Y67" s="10">
        <v>98.14</v>
      </c>
      <c r="Z67" s="10">
        <v>97.42</v>
      </c>
      <c r="AA67" s="10">
        <v>97.7</v>
      </c>
      <c r="AB67" s="95">
        <v>7184600</v>
      </c>
      <c r="AC67" s="10">
        <v>96.95</v>
      </c>
      <c r="AD67" s="2">
        <f>Y67-Z67</f>
        <v>0.71999999999999886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42688</v>
      </c>
      <c r="X68" s="10">
        <v>97.56</v>
      </c>
      <c r="Y68" s="10">
        <v>98.31</v>
      </c>
      <c r="Z68" s="10">
        <v>97.45</v>
      </c>
      <c r="AA68" s="10">
        <v>97.92</v>
      </c>
      <c r="AB68" s="95">
        <v>13208400</v>
      </c>
      <c r="AC68" s="10">
        <v>97.17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12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13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12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13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12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13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12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13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12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13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12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13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12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12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12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12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197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42783</v>
      </c>
      <c r="X2" s="9">
        <v>3.29</v>
      </c>
      <c r="Y2" s="9">
        <v>3.3</v>
      </c>
      <c r="Z2" s="9">
        <v>3.23</v>
      </c>
      <c r="AA2" s="9">
        <v>3.29</v>
      </c>
      <c r="AB2" s="104">
        <v>26284300</v>
      </c>
      <c r="AC2" s="9">
        <v>3.29</v>
      </c>
      <c r="AD2" s="40">
        <f>Y2-Z2</f>
        <v>6.999999999999984E-2</v>
      </c>
      <c r="AE2" s="162">
        <f>AC2/AC3-1</f>
        <v>0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42782</v>
      </c>
      <c r="X3" s="9">
        <v>3.34</v>
      </c>
      <c r="Y3" s="9">
        <v>3.39</v>
      </c>
      <c r="Z3" s="9">
        <v>3.26</v>
      </c>
      <c r="AA3" s="9">
        <v>3.29</v>
      </c>
      <c r="AB3" s="104">
        <v>24583700</v>
      </c>
      <c r="AC3" s="9">
        <v>3.29</v>
      </c>
      <c r="AD3" s="40">
        <f t="shared" ref="AD3:AD66" si="2">Y3-Z3</f>
        <v>0.13000000000000034</v>
      </c>
      <c r="AE3" s="162">
        <f t="shared" ref="AE3:AE66" si="3">AC3/AC4-1</f>
        <v>-3.0303030303029388E-3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3.29</v>
      </c>
      <c r="R4" s="502">
        <v>0</v>
      </c>
      <c r="T4" s="163"/>
      <c r="W4" s="110">
        <v>42781</v>
      </c>
      <c r="X4" s="9">
        <v>3.34</v>
      </c>
      <c r="Y4" s="9">
        <v>3.35</v>
      </c>
      <c r="Z4" s="9">
        <v>3.27</v>
      </c>
      <c r="AA4" s="9">
        <v>3.3</v>
      </c>
      <c r="AB4" s="104">
        <v>17069600</v>
      </c>
      <c r="AC4" s="9">
        <v>3.3</v>
      </c>
      <c r="AD4" s="40">
        <f t="shared" si="2"/>
        <v>8.0000000000000071E-2</v>
      </c>
      <c r="AE4" s="162">
        <f t="shared" si="3"/>
        <v>-1.19760479041916E-2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6580</v>
      </c>
      <c r="W5" s="110">
        <v>42780</v>
      </c>
      <c r="X5" s="9">
        <v>3.28</v>
      </c>
      <c r="Y5" s="9">
        <v>3.35</v>
      </c>
      <c r="Z5" s="9">
        <v>3.27</v>
      </c>
      <c r="AA5" s="9">
        <v>3.34</v>
      </c>
      <c r="AB5" s="104">
        <v>16321600</v>
      </c>
      <c r="AC5" s="9">
        <v>3.34</v>
      </c>
      <c r="AD5" s="40">
        <f t="shared" si="2"/>
        <v>8.0000000000000071E-2</v>
      </c>
      <c r="AE5" s="162">
        <f t="shared" si="3"/>
        <v>1.8292682926829285E-2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42779</v>
      </c>
      <c r="X6" s="9">
        <v>3.31</v>
      </c>
      <c r="Y6" s="9">
        <v>3.33</v>
      </c>
      <c r="Z6" s="9">
        <v>3.26</v>
      </c>
      <c r="AA6" s="9">
        <v>3.28</v>
      </c>
      <c r="AB6" s="104">
        <v>21575600</v>
      </c>
      <c r="AC6" s="9">
        <v>3.28</v>
      </c>
      <c r="AD6" s="40">
        <f t="shared" si="2"/>
        <v>7.0000000000000284E-2</v>
      </c>
      <c r="AE6" s="162">
        <f t="shared" si="3"/>
        <v>-9.0634441087613649E-3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291.70000000000073</v>
      </c>
      <c r="R7">
        <v>1100</v>
      </c>
      <c r="W7" s="110">
        <v>42776</v>
      </c>
      <c r="X7" s="9">
        <v>3.28</v>
      </c>
      <c r="Y7" s="9">
        <v>3.32</v>
      </c>
      <c r="Z7" s="9">
        <v>3.27</v>
      </c>
      <c r="AA7" s="9">
        <v>3.31</v>
      </c>
      <c r="AB7" s="104">
        <v>24498300</v>
      </c>
      <c r="AC7" s="9">
        <v>3.31</v>
      </c>
      <c r="AD7" s="40">
        <f t="shared" si="2"/>
        <v>4.9999999999999822E-2</v>
      </c>
      <c r="AE7" s="162">
        <f t="shared" si="3"/>
        <v>9.1463414634147533E-3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-143.22999999999956</v>
      </c>
      <c r="W8" s="110">
        <v>42775</v>
      </c>
      <c r="X8" s="9">
        <v>3.31</v>
      </c>
      <c r="Y8" s="9">
        <v>3.34</v>
      </c>
      <c r="Z8" s="9">
        <v>3.26</v>
      </c>
      <c r="AA8" s="9">
        <v>3.28</v>
      </c>
      <c r="AB8" s="104">
        <v>22776200</v>
      </c>
      <c r="AC8" s="9">
        <v>3.28</v>
      </c>
      <c r="AD8" s="40">
        <f t="shared" si="2"/>
        <v>8.0000000000000071E-2</v>
      </c>
      <c r="AE8" s="162">
        <f t="shared" si="3"/>
        <v>-6.0606060606060996E-3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213</v>
      </c>
      <c r="Q9" s="138">
        <f>IF(Q2=0, 0, Q8/Q6)</f>
        <v>-2.1303748347148554E-2</v>
      </c>
      <c r="W9" s="110">
        <v>42774</v>
      </c>
      <c r="X9" s="9">
        <v>3.28</v>
      </c>
      <c r="Y9" s="9">
        <v>3.3</v>
      </c>
      <c r="Z9" s="9">
        <v>3.25</v>
      </c>
      <c r="AA9" s="9">
        <v>3.3</v>
      </c>
      <c r="AB9" s="104">
        <v>17830200</v>
      </c>
      <c r="AC9" s="9">
        <v>3.3</v>
      </c>
      <c r="AD9" s="40">
        <f t="shared" si="2"/>
        <v>4.9999999999999822E-2</v>
      </c>
      <c r="AE9" s="162">
        <f t="shared" si="3"/>
        <v>9.1743119266054496E-3</v>
      </c>
    </row>
    <row r="10" spans="1:31" x14ac:dyDescent="0.25">
      <c r="B10" s="506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212</v>
      </c>
      <c r="P10" s="34"/>
      <c r="Q10" s="2">
        <f>M68</f>
        <v>434.93000000000029</v>
      </c>
      <c r="W10" s="110">
        <v>42773</v>
      </c>
      <c r="X10" s="9">
        <v>3.33</v>
      </c>
      <c r="Y10" s="9">
        <v>3.35</v>
      </c>
      <c r="Z10" s="9">
        <v>3.26</v>
      </c>
      <c r="AA10" s="9">
        <v>3.27</v>
      </c>
      <c r="AB10" s="104">
        <v>24336000</v>
      </c>
      <c r="AC10" s="9">
        <v>3.27</v>
      </c>
      <c r="AD10" s="40">
        <f t="shared" si="2"/>
        <v>9.0000000000000302E-2</v>
      </c>
      <c r="AE10" s="162">
        <f t="shared" si="3"/>
        <v>-1.8018018018018056E-2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0.12770000000000001</v>
      </c>
      <c r="W11" s="110">
        <v>42772</v>
      </c>
      <c r="X11" s="9">
        <v>3.44</v>
      </c>
      <c r="Y11" s="9">
        <v>3.48</v>
      </c>
      <c r="Z11" s="9">
        <v>3.29</v>
      </c>
      <c r="AA11" s="9">
        <v>3.33</v>
      </c>
      <c r="AB11" s="104">
        <v>25745500</v>
      </c>
      <c r="AC11" s="9">
        <v>3.33</v>
      </c>
      <c r="AD11" s="40">
        <f t="shared" si="2"/>
        <v>0.18999999999999995</v>
      </c>
      <c r="AE11" s="162">
        <f t="shared" si="3"/>
        <v>-2.6315789473684181E-2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42769</v>
      </c>
      <c r="X12" s="9">
        <v>3.37</v>
      </c>
      <c r="Y12" s="9">
        <v>3.44</v>
      </c>
      <c r="Z12" s="9">
        <v>3.37</v>
      </c>
      <c r="AA12" s="9">
        <v>3.42</v>
      </c>
      <c r="AB12" s="104">
        <v>15134300</v>
      </c>
      <c r="AC12" s="9">
        <v>3.42</v>
      </c>
      <c r="AD12" s="40">
        <f t="shared" si="2"/>
        <v>6.999999999999984E-2</v>
      </c>
      <c r="AE12" s="162">
        <f t="shared" si="3"/>
        <v>1.4836795252225476E-2</v>
      </c>
    </row>
    <row r="13" spans="1:31" x14ac:dyDescent="0.25">
      <c r="G13" s="30"/>
      <c r="W13" s="110">
        <v>42768</v>
      </c>
      <c r="X13" s="9">
        <v>3.41</v>
      </c>
      <c r="Y13" s="9">
        <v>3.42</v>
      </c>
      <c r="Z13" s="9">
        <v>3.33</v>
      </c>
      <c r="AA13" s="9">
        <v>3.37</v>
      </c>
      <c r="AB13" s="104">
        <v>15467700</v>
      </c>
      <c r="AC13" s="9">
        <v>3.37</v>
      </c>
      <c r="AD13" s="40">
        <f t="shared" si="2"/>
        <v>8.9999999999999858E-2</v>
      </c>
      <c r="AE13" s="162">
        <f t="shared" si="3"/>
        <v>-1.1730205278592365E-2</v>
      </c>
    </row>
    <row r="14" spans="1:31" x14ac:dyDescent="0.25">
      <c r="G14" s="30"/>
      <c r="W14" s="110">
        <v>42767</v>
      </c>
      <c r="X14" s="9">
        <v>3.44</v>
      </c>
      <c r="Y14" s="9">
        <v>3.5</v>
      </c>
      <c r="Z14" s="9">
        <v>3.37</v>
      </c>
      <c r="AA14" s="9">
        <v>3.41</v>
      </c>
      <c r="AB14" s="104">
        <v>23634100</v>
      </c>
      <c r="AC14" s="9">
        <v>3.41</v>
      </c>
      <c r="AD14" s="40">
        <f t="shared" si="2"/>
        <v>0.12999999999999989</v>
      </c>
      <c r="AE14" s="162">
        <f t="shared" si="3"/>
        <v>-2.2922636103151928E-2</v>
      </c>
    </row>
    <row r="15" spans="1:31" x14ac:dyDescent="0.25">
      <c r="G15" s="30"/>
      <c r="W15" s="110">
        <v>42766</v>
      </c>
      <c r="X15" s="9">
        <v>3.47</v>
      </c>
      <c r="Y15" s="9">
        <v>3.51</v>
      </c>
      <c r="Z15" s="9">
        <v>3.44</v>
      </c>
      <c r="AA15" s="9">
        <v>3.49</v>
      </c>
      <c r="AB15" s="104">
        <v>16486300</v>
      </c>
      <c r="AC15" s="9">
        <v>3.49</v>
      </c>
      <c r="AD15" s="40">
        <f t="shared" si="2"/>
        <v>6.999999999999984E-2</v>
      </c>
      <c r="AE15" s="162">
        <f t="shared" si="3"/>
        <v>0</v>
      </c>
    </row>
    <row r="16" spans="1:31" x14ac:dyDescent="0.25">
      <c r="G16" s="30"/>
      <c r="W16" s="110">
        <v>42765</v>
      </c>
      <c r="X16" s="9">
        <v>3.51</v>
      </c>
      <c r="Y16" s="9">
        <v>3.53</v>
      </c>
      <c r="Z16" s="9">
        <v>3.44</v>
      </c>
      <c r="AA16" s="9">
        <v>3.49</v>
      </c>
      <c r="AB16" s="104">
        <v>17720700</v>
      </c>
      <c r="AC16" s="9">
        <v>3.49</v>
      </c>
      <c r="AD16" s="40">
        <f t="shared" si="2"/>
        <v>8.9999999999999858E-2</v>
      </c>
      <c r="AE16" s="162">
        <f t="shared" si="3"/>
        <v>-1.412429378531066E-2</v>
      </c>
    </row>
    <row r="17" spans="1:31" x14ac:dyDescent="0.25">
      <c r="G17" s="30"/>
      <c r="H17" s="72"/>
      <c r="W17" s="110">
        <v>42762</v>
      </c>
      <c r="X17" s="9">
        <v>3.51</v>
      </c>
      <c r="Y17" s="9">
        <v>3.54</v>
      </c>
      <c r="Z17" s="9">
        <v>3.47</v>
      </c>
      <c r="AA17" s="9">
        <v>3.54</v>
      </c>
      <c r="AB17" s="104">
        <v>10969900</v>
      </c>
      <c r="AC17" s="9">
        <v>3.54</v>
      </c>
      <c r="AD17" s="40">
        <f t="shared" si="2"/>
        <v>6.999999999999984E-2</v>
      </c>
      <c r="AE17" s="162">
        <f t="shared" si="3"/>
        <v>1.1428571428571344E-2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42761</v>
      </c>
      <c r="X18" s="9">
        <v>3.42</v>
      </c>
      <c r="Y18" s="9">
        <v>3.5</v>
      </c>
      <c r="Z18" s="9">
        <v>3.42</v>
      </c>
      <c r="AA18" s="9">
        <v>3.5</v>
      </c>
      <c r="AB18" s="104">
        <v>11650600</v>
      </c>
      <c r="AC18" s="9">
        <v>3.5</v>
      </c>
      <c r="AD18" s="40">
        <f t="shared" si="2"/>
        <v>8.0000000000000071E-2</v>
      </c>
      <c r="AE18" s="162">
        <f t="shared" si="3"/>
        <v>1.744186046511631E-2</v>
      </c>
    </row>
    <row r="19" spans="1:31" ht="15.75" thickBot="1" x14ac:dyDescent="0.3">
      <c r="A19" s="355" t="s">
        <v>197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42760</v>
      </c>
      <c r="X19" s="9">
        <v>3.5</v>
      </c>
      <c r="Y19" s="9">
        <v>3.52</v>
      </c>
      <c r="Z19" s="9">
        <v>3.4</v>
      </c>
      <c r="AA19" s="9">
        <v>3.44</v>
      </c>
      <c r="AB19" s="104">
        <v>18150300</v>
      </c>
      <c r="AC19" s="9">
        <v>3.44</v>
      </c>
      <c r="AD19" s="40">
        <f t="shared" si="2"/>
        <v>0.12000000000000011</v>
      </c>
      <c r="AE19" s="162">
        <f t="shared" si="3"/>
        <v>-8.6455331412104153E-3</v>
      </c>
    </row>
    <row r="20" spans="1:31" x14ac:dyDescent="0.25">
      <c r="W20" s="110">
        <v>42759</v>
      </c>
      <c r="X20" s="9">
        <v>3.57</v>
      </c>
      <c r="Y20" s="9">
        <v>3.58</v>
      </c>
      <c r="Z20" s="9">
        <v>3.46</v>
      </c>
      <c r="AA20" s="9">
        <v>3.47</v>
      </c>
      <c r="AB20" s="104">
        <v>15740400</v>
      </c>
      <c r="AC20" s="9">
        <v>3.47</v>
      </c>
      <c r="AD20" s="40">
        <f t="shared" si="2"/>
        <v>0.12000000000000011</v>
      </c>
      <c r="AE20" s="162">
        <f t="shared" si="3"/>
        <v>-1.9774011299435013E-2</v>
      </c>
    </row>
    <row r="21" spans="1:31" x14ac:dyDescent="0.25">
      <c r="W21" s="110">
        <v>42758</v>
      </c>
      <c r="X21" s="9">
        <v>3.49</v>
      </c>
      <c r="Y21" s="9">
        <v>3.55</v>
      </c>
      <c r="Z21" s="9">
        <v>3.45</v>
      </c>
      <c r="AA21" s="9">
        <v>3.54</v>
      </c>
      <c r="AB21" s="104">
        <v>10992400</v>
      </c>
      <c r="AC21" s="9">
        <v>3.54</v>
      </c>
      <c r="AD21" s="40">
        <f t="shared" si="2"/>
        <v>9.9999999999999645E-2</v>
      </c>
      <c r="AE21" s="162">
        <f t="shared" si="3"/>
        <v>1.4326647564469885E-2</v>
      </c>
    </row>
    <row r="22" spans="1:31" x14ac:dyDescent="0.25">
      <c r="W22" s="110">
        <v>42755</v>
      </c>
      <c r="X22" s="9">
        <v>3.49</v>
      </c>
      <c r="Y22" s="9">
        <v>3.53</v>
      </c>
      <c r="Z22" s="9">
        <v>3.41</v>
      </c>
      <c r="AA22" s="9">
        <v>3.49</v>
      </c>
      <c r="AB22" s="104">
        <v>18377200</v>
      </c>
      <c r="AC22" s="9">
        <v>3.49</v>
      </c>
      <c r="AD22" s="40">
        <f t="shared" si="2"/>
        <v>0.11999999999999966</v>
      </c>
      <c r="AE22" s="162">
        <f t="shared" si="3"/>
        <v>2.8735632183909399E-3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42754</v>
      </c>
      <c r="X23" s="9">
        <v>3.52</v>
      </c>
      <c r="Y23" s="9">
        <v>3.54</v>
      </c>
      <c r="Z23" s="9">
        <v>3.41</v>
      </c>
      <c r="AA23" s="9">
        <v>3.48</v>
      </c>
      <c r="AB23" s="104">
        <v>18512500</v>
      </c>
      <c r="AC23" s="9">
        <v>3.48</v>
      </c>
      <c r="AD23" s="40">
        <f t="shared" si="2"/>
        <v>0.12999999999999989</v>
      </c>
      <c r="AE23" s="162">
        <f t="shared" si="3"/>
        <v>-1.6949152542372947E-2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42753</v>
      </c>
      <c r="X24" s="9">
        <v>3.57</v>
      </c>
      <c r="Y24" s="9">
        <v>3.59</v>
      </c>
      <c r="Z24" s="9">
        <v>3.51</v>
      </c>
      <c r="AA24" s="9">
        <v>3.54</v>
      </c>
      <c r="AB24" s="104">
        <v>8947600</v>
      </c>
      <c r="AC24" s="9">
        <v>3.54</v>
      </c>
      <c r="AD24" s="40">
        <f t="shared" si="2"/>
        <v>8.0000000000000071E-2</v>
      </c>
      <c r="AE24" s="162">
        <f t="shared" si="3"/>
        <v>-2.8169014084505895E-3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42752</v>
      </c>
      <c r="X25" s="9">
        <v>3.55</v>
      </c>
      <c r="Y25" s="9">
        <v>3.57</v>
      </c>
      <c r="Z25" s="9">
        <v>3.51</v>
      </c>
      <c r="AA25" s="9">
        <v>3.55</v>
      </c>
      <c r="AB25" s="104">
        <v>9701200</v>
      </c>
      <c r="AC25" s="9">
        <v>3.55</v>
      </c>
      <c r="AD25" s="40">
        <f t="shared" si="2"/>
        <v>6.0000000000000053E-2</v>
      </c>
      <c r="AE25" s="162">
        <f t="shared" si="3"/>
        <v>2.8248587570620654E-3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42748</v>
      </c>
      <c r="X26" s="9">
        <v>3.53</v>
      </c>
      <c r="Y26" s="9">
        <v>3.57</v>
      </c>
      <c r="Z26" s="9">
        <v>3.52</v>
      </c>
      <c r="AA26" s="9">
        <v>3.54</v>
      </c>
      <c r="AB26" s="104">
        <v>8053400</v>
      </c>
      <c r="AC26" s="9">
        <v>3.54</v>
      </c>
      <c r="AD26" s="40">
        <f t="shared" si="2"/>
        <v>4.9999999999999822E-2</v>
      </c>
      <c r="AE26" s="162">
        <f t="shared" si="3"/>
        <v>2.8328611898018607E-3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42747</v>
      </c>
      <c r="X27" s="9">
        <v>3.61</v>
      </c>
      <c r="Y27" s="9">
        <v>3.62</v>
      </c>
      <c r="Z27" s="9">
        <v>3.5</v>
      </c>
      <c r="AA27" s="9">
        <v>3.53</v>
      </c>
      <c r="AB27" s="104">
        <v>17894300</v>
      </c>
      <c r="AC27" s="9">
        <v>3.53</v>
      </c>
      <c r="AD27" s="40">
        <f t="shared" si="2"/>
        <v>0.12000000000000011</v>
      </c>
      <c r="AE27" s="162">
        <f t="shared" si="3"/>
        <v>-2.2160664819944609E-2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42746</v>
      </c>
      <c r="X28" s="9">
        <v>3.63</v>
      </c>
      <c r="Y28" s="9">
        <v>3.7</v>
      </c>
      <c r="Z28" s="9">
        <v>3.55</v>
      </c>
      <c r="AA28" s="9">
        <v>3.61</v>
      </c>
      <c r="AB28" s="104">
        <v>14853600</v>
      </c>
      <c r="AC28" s="9">
        <v>3.61</v>
      </c>
      <c r="AD28" s="40">
        <f t="shared" si="2"/>
        <v>0.15000000000000036</v>
      </c>
      <c r="AE28" s="162">
        <f t="shared" si="3"/>
        <v>-5.5096418732782926E-3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42745</v>
      </c>
      <c r="X29" s="9">
        <v>3.69</v>
      </c>
      <c r="Y29" s="9">
        <v>3.71</v>
      </c>
      <c r="Z29" s="9">
        <v>3.61</v>
      </c>
      <c r="AA29" s="9">
        <v>3.63</v>
      </c>
      <c r="AB29" s="104">
        <v>18368300</v>
      </c>
      <c r="AC29" s="9">
        <v>3.63</v>
      </c>
      <c r="AD29" s="40">
        <f t="shared" si="2"/>
        <v>0.10000000000000009</v>
      </c>
      <c r="AE29" s="162">
        <f t="shared" si="3"/>
        <v>-1.3586956521739246E-2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42744</v>
      </c>
      <c r="X30" s="9">
        <v>3.76</v>
      </c>
      <c r="Y30" s="9">
        <v>3.79</v>
      </c>
      <c r="Z30" s="9">
        <v>3.62</v>
      </c>
      <c r="AA30" s="9">
        <v>3.68</v>
      </c>
      <c r="AB30" s="104">
        <v>32815300</v>
      </c>
      <c r="AC30" s="9">
        <v>3.68</v>
      </c>
      <c r="AD30" s="40">
        <f t="shared" si="2"/>
        <v>0.16999999999999993</v>
      </c>
      <c r="AE30" s="162">
        <f t="shared" si="3"/>
        <v>-1.8666666666666609E-2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42741</v>
      </c>
      <c r="X31" s="9">
        <v>3.75</v>
      </c>
      <c r="Y31" s="9">
        <v>3.82</v>
      </c>
      <c r="Z31" s="9">
        <v>3.65</v>
      </c>
      <c r="AA31" s="9">
        <v>3.75</v>
      </c>
      <c r="AB31" s="104">
        <v>57214700</v>
      </c>
      <c r="AC31" s="9">
        <v>3.75</v>
      </c>
      <c r="AD31" s="40">
        <f t="shared" si="2"/>
        <v>0.16999999999999993</v>
      </c>
      <c r="AE31" s="162">
        <f t="shared" si="3"/>
        <v>5.3619302949061698E-3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>C32*(E32-D32)</f>
        <v>-80.039999999999623</v>
      </c>
      <c r="G32" s="40">
        <f>D32*C32</f>
        <v>3272.04</v>
      </c>
      <c r="H32" s="232">
        <f>(E32-D32)/D32</f>
        <v>-2.4461803645432094E-2</v>
      </c>
      <c r="I32" s="40"/>
      <c r="W32" s="110">
        <v>42740</v>
      </c>
      <c r="X32" s="9">
        <v>3.69</v>
      </c>
      <c r="Y32" s="9">
        <v>3.76</v>
      </c>
      <c r="Z32" s="9">
        <v>3.66</v>
      </c>
      <c r="AA32" s="9">
        <v>3.73</v>
      </c>
      <c r="AB32" s="104">
        <v>40947600</v>
      </c>
      <c r="AC32" s="9">
        <v>3.73</v>
      </c>
      <c r="AD32" s="40">
        <f t="shared" si="2"/>
        <v>9.9999999999999645E-2</v>
      </c>
      <c r="AE32" s="162">
        <f t="shared" si="3"/>
        <v>1.6348773841961872E-2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>C33*(E33-D33)</f>
        <v>111.96000000000055</v>
      </c>
      <c r="G33" s="40">
        <f>D33*C33</f>
        <v>3272.04</v>
      </c>
      <c r="H33" s="232">
        <f>(E33-D33)/D33</f>
        <v>3.4217185608978053E-2</v>
      </c>
      <c r="I33" s="202" t="s">
        <v>311</v>
      </c>
      <c r="W33" s="110">
        <v>42739</v>
      </c>
      <c r="X33" s="9">
        <v>3.6</v>
      </c>
      <c r="Y33" s="9">
        <v>3.67</v>
      </c>
      <c r="Z33" s="9">
        <v>3.58</v>
      </c>
      <c r="AA33" s="9">
        <v>3.67</v>
      </c>
      <c r="AB33" s="104">
        <v>24640300</v>
      </c>
      <c r="AC33" s="9">
        <v>3.67</v>
      </c>
      <c r="AD33" s="40">
        <f t="shared" si="2"/>
        <v>8.9999999999999858E-2</v>
      </c>
      <c r="AE33" s="162">
        <f t="shared" si="3"/>
        <v>2.5139664804469275E-2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7">C34*(E34-D34)</f>
        <v>-8.0399999999997362</v>
      </c>
      <c r="G34" s="40">
        <f t="shared" ref="G34:G40" si="8">D34*C34</f>
        <v>3272.04</v>
      </c>
      <c r="H34" s="232">
        <f t="shared" ref="H34:H40" si="9">(E34-D34)/D34</f>
        <v>-2.4571826750283423E-3</v>
      </c>
      <c r="I34" s="40"/>
      <c r="W34" s="110">
        <v>42738</v>
      </c>
      <c r="X34" s="9">
        <v>3.4</v>
      </c>
      <c r="Y34" s="9">
        <v>3.6</v>
      </c>
      <c r="Z34" s="9">
        <v>3.39</v>
      </c>
      <c r="AA34" s="9">
        <v>3.58</v>
      </c>
      <c r="AB34" s="104">
        <v>34407600</v>
      </c>
      <c r="AC34" s="9">
        <v>3.58</v>
      </c>
      <c r="AD34" s="40">
        <f t="shared" si="2"/>
        <v>0.20999999999999996</v>
      </c>
      <c r="AE34" s="162">
        <f t="shared" si="3"/>
        <v>5.9171597633136175E-2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7"/>
        <v>75.919999999999987</v>
      </c>
      <c r="G35" s="40">
        <f t="shared" si="8"/>
        <v>1592.08</v>
      </c>
      <c r="H35" s="232">
        <f t="shared" si="9"/>
        <v>4.7686045927340326E-2</v>
      </c>
      <c r="I35" s="547">
        <v>3.9</v>
      </c>
      <c r="W35" s="110">
        <v>42734</v>
      </c>
      <c r="X35" s="9">
        <v>3.38</v>
      </c>
      <c r="Y35" s="9">
        <v>3.42</v>
      </c>
      <c r="Z35" s="9">
        <v>3.35</v>
      </c>
      <c r="AA35" s="9">
        <v>3.38</v>
      </c>
      <c r="AB35" s="104">
        <v>20394600</v>
      </c>
      <c r="AC35" s="9">
        <v>3.38</v>
      </c>
      <c r="AD35" s="40">
        <f t="shared" si="2"/>
        <v>6.999999999999984E-2</v>
      </c>
      <c r="AE35" s="162">
        <f t="shared" si="3"/>
        <v>5.9523809523809312E-3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7"/>
        <v>15.919999999999845</v>
      </c>
      <c r="G36" s="40">
        <f t="shared" si="8"/>
        <v>3200.08</v>
      </c>
      <c r="H36" s="232">
        <f t="shared" si="9"/>
        <v>4.9748756281092496E-3</v>
      </c>
      <c r="I36" s="546" t="s">
        <v>319</v>
      </c>
      <c r="W36" s="110">
        <v>42733</v>
      </c>
      <c r="X36" s="9">
        <v>3.27</v>
      </c>
      <c r="Y36" s="9">
        <v>3.41</v>
      </c>
      <c r="Z36" s="9">
        <v>3.27</v>
      </c>
      <c r="AA36" s="9">
        <v>3.36</v>
      </c>
      <c r="AB36" s="104">
        <v>15739800</v>
      </c>
      <c r="AC36" s="9">
        <v>3.36</v>
      </c>
      <c r="AD36" s="40">
        <f t="shared" si="2"/>
        <v>0.14000000000000012</v>
      </c>
      <c r="AE36" s="162">
        <f t="shared" si="3"/>
        <v>2.9850746268655914E-3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7"/>
        <v>-548.07500000000005</v>
      </c>
      <c r="G37" s="40">
        <f t="shared" si="8"/>
        <v>4277.0749999999998</v>
      </c>
      <c r="H37" s="232">
        <f t="shared" si="9"/>
        <v>-0.12814248055037614</v>
      </c>
      <c r="I37" s="40"/>
      <c r="W37" s="110">
        <v>42732</v>
      </c>
      <c r="X37" s="9">
        <v>3.42</v>
      </c>
      <c r="Y37" s="9">
        <v>3.44</v>
      </c>
      <c r="Z37" s="9">
        <v>3.34</v>
      </c>
      <c r="AA37" s="9">
        <v>3.35</v>
      </c>
      <c r="AB37" s="104">
        <v>13382600</v>
      </c>
      <c r="AC37" s="9">
        <v>3.35</v>
      </c>
      <c r="AD37" s="40">
        <f t="shared" si="2"/>
        <v>0.10000000000000009</v>
      </c>
      <c r="AE37" s="162">
        <f t="shared" si="3"/>
        <v>-2.0467836257309857E-2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7"/>
        <v>-849.07499999999959</v>
      </c>
      <c r="G38" s="40">
        <f t="shared" si="8"/>
        <v>5529.0749999999998</v>
      </c>
      <c r="H38" s="232">
        <f t="shared" si="9"/>
        <v>-0.15356546981185815</v>
      </c>
      <c r="I38" s="40"/>
      <c r="W38" s="110">
        <v>42731</v>
      </c>
      <c r="X38" s="9">
        <v>3.42</v>
      </c>
      <c r="Y38" s="9">
        <v>3.46</v>
      </c>
      <c r="Z38" s="9">
        <v>3.4</v>
      </c>
      <c r="AA38" s="9">
        <v>3.42</v>
      </c>
      <c r="AB38" s="104">
        <v>11287900</v>
      </c>
      <c r="AC38" s="9">
        <v>3.42</v>
      </c>
      <c r="AD38" s="40">
        <f t="shared" si="2"/>
        <v>6.0000000000000053E-2</v>
      </c>
      <c r="AE38" s="162">
        <f t="shared" si="3"/>
        <v>0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7"/>
        <v>-22.110000000000252</v>
      </c>
      <c r="G39" s="40">
        <f t="shared" si="8"/>
        <v>4081.11</v>
      </c>
      <c r="H39" s="232">
        <f t="shared" si="9"/>
        <v>-5.4176437292795957E-3</v>
      </c>
      <c r="I39" s="40"/>
      <c r="W39" s="110">
        <v>42727</v>
      </c>
      <c r="X39" s="9">
        <v>3.32</v>
      </c>
      <c r="Y39" s="9">
        <v>3.44</v>
      </c>
      <c r="Z39" s="9">
        <v>3.32</v>
      </c>
      <c r="AA39" s="9">
        <v>3.42</v>
      </c>
      <c r="AB39" s="104">
        <v>12705300</v>
      </c>
      <c r="AC39" s="9">
        <v>3.42</v>
      </c>
      <c r="AD39" s="40">
        <f t="shared" si="2"/>
        <v>0.12000000000000011</v>
      </c>
      <c r="AE39" s="162">
        <f t="shared" si="3"/>
        <v>2.39520958083832E-2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7"/>
        <v>36.862000000000265</v>
      </c>
      <c r="G40" s="40">
        <f t="shared" si="8"/>
        <v>2581.1379999999999</v>
      </c>
      <c r="H40" s="232">
        <f t="shared" si="9"/>
        <v>1.4281297629185369E-2</v>
      </c>
      <c r="I40" s="40"/>
      <c r="O40" s="644" t="s">
        <v>78</v>
      </c>
      <c r="P40" s="644"/>
      <c r="W40" s="110">
        <v>42726</v>
      </c>
      <c r="X40" s="9">
        <v>3.32</v>
      </c>
      <c r="Y40" s="9">
        <v>3.42</v>
      </c>
      <c r="Z40" s="9">
        <v>3.3</v>
      </c>
      <c r="AA40" s="9">
        <v>3.34</v>
      </c>
      <c r="AB40" s="104">
        <v>15337700</v>
      </c>
      <c r="AC40" s="9">
        <v>3.34</v>
      </c>
      <c r="AD40" s="40">
        <f t="shared" si="2"/>
        <v>0.12000000000000011</v>
      </c>
      <c r="AE40" s="162">
        <f t="shared" si="3"/>
        <v>1.5197568389057725E-2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:F54" si="10">C41*(E41-D41)</f>
        <v>-124.13800000000003</v>
      </c>
      <c r="G41" s="40">
        <f t="shared" ref="G41:G54" si="11">D41*C41</f>
        <v>2581.1379999999999</v>
      </c>
      <c r="H41" s="232">
        <f t="shared" ref="H41:H54" si="12">(E41-D41)/D41</f>
        <v>-4.809429019293042E-2</v>
      </c>
      <c r="I41" s="40"/>
      <c r="O41" s="83">
        <v>1.1000000000000001</v>
      </c>
      <c r="P41" s="83">
        <f>O41*$Q$4</f>
        <v>3.6190000000000002</v>
      </c>
      <c r="Q41" s="2"/>
      <c r="W41" s="110">
        <v>42725</v>
      </c>
      <c r="X41" s="9">
        <v>3.47</v>
      </c>
      <c r="Y41" s="9">
        <v>3.47</v>
      </c>
      <c r="Z41" s="9">
        <v>3.28</v>
      </c>
      <c r="AA41" s="9">
        <v>3.29</v>
      </c>
      <c r="AB41" s="104">
        <v>31544700</v>
      </c>
      <c r="AC41" s="9">
        <v>3.29</v>
      </c>
      <c r="AD41" s="40">
        <f t="shared" si="2"/>
        <v>0.19000000000000039</v>
      </c>
      <c r="AE41" s="162">
        <f t="shared" si="3"/>
        <v>-4.6376811594202927E-2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si="10"/>
        <v>-12.137999999999938</v>
      </c>
      <c r="G42" s="40">
        <f t="shared" si="11"/>
        <v>2581.1379999999999</v>
      </c>
      <c r="H42" s="232">
        <f t="shared" si="12"/>
        <v>-4.7025769253716534E-3</v>
      </c>
      <c r="I42" s="40"/>
      <c r="O42" s="83">
        <v>1.0900000000000001</v>
      </c>
      <c r="P42" s="83">
        <f t="shared" ref="P42:P61" si="13">O42*$Q$4</f>
        <v>3.5861000000000005</v>
      </c>
      <c r="Q42" s="2"/>
      <c r="T42" s="91" t="s">
        <v>113</v>
      </c>
      <c r="W42" s="110">
        <v>42724</v>
      </c>
      <c r="X42" s="9">
        <v>3.57</v>
      </c>
      <c r="Y42" s="9">
        <v>3.57</v>
      </c>
      <c r="Z42" s="9">
        <v>3.43</v>
      </c>
      <c r="AA42" s="9">
        <v>3.45</v>
      </c>
      <c r="AB42" s="104">
        <v>16142900</v>
      </c>
      <c r="AC42" s="9">
        <v>3.45</v>
      </c>
      <c r="AD42" s="40">
        <f t="shared" si="2"/>
        <v>0.13999999999999968</v>
      </c>
      <c r="AE42" s="162">
        <f t="shared" si="3"/>
        <v>-3.3613445378151141E-2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0"/>
        <v>-166.0999999999998</v>
      </c>
      <c r="G43" s="40">
        <f t="shared" si="11"/>
        <v>4005.1</v>
      </c>
      <c r="H43" s="232">
        <f t="shared" si="12"/>
        <v>-4.1472123043119966E-2</v>
      </c>
      <c r="I43" s="40"/>
      <c r="O43" s="83">
        <v>1.08</v>
      </c>
      <c r="P43" s="83">
        <f t="shared" si="13"/>
        <v>3.5532000000000004</v>
      </c>
      <c r="Q43" s="2"/>
      <c r="T43" s="128" t="s">
        <v>98</v>
      </c>
      <c r="U43" s="98">
        <v>3.29</v>
      </c>
      <c r="W43" s="110">
        <v>42723</v>
      </c>
      <c r="X43" s="9">
        <v>3.53</v>
      </c>
      <c r="Y43" s="9">
        <v>3.59</v>
      </c>
      <c r="Z43" s="9">
        <v>3.5</v>
      </c>
      <c r="AA43" s="9">
        <v>3.57</v>
      </c>
      <c r="AB43" s="104">
        <v>15160300</v>
      </c>
      <c r="AC43" s="9">
        <v>3.57</v>
      </c>
      <c r="AD43" s="40">
        <f t="shared" si="2"/>
        <v>8.9999999999999858E-2</v>
      </c>
      <c r="AE43" s="162">
        <f t="shared" si="3"/>
        <v>2.8089887640447841E-3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0"/>
        <v>-414.14400000000012</v>
      </c>
      <c r="G44" s="40">
        <f t="shared" si="11"/>
        <v>6336.1440000000002</v>
      </c>
      <c r="H44" s="232">
        <f t="shared" si="12"/>
        <v>-6.5362150860207732E-2</v>
      </c>
      <c r="I44" s="40"/>
      <c r="O44" s="83">
        <v>1.07</v>
      </c>
      <c r="P44" s="83">
        <f t="shared" si="13"/>
        <v>3.5203000000000002</v>
      </c>
      <c r="Q44" s="2"/>
      <c r="T44" s="93" t="s">
        <v>99</v>
      </c>
      <c r="U44" s="88">
        <v>3.29</v>
      </c>
      <c r="W44" s="110">
        <v>42720</v>
      </c>
      <c r="X44" s="9">
        <v>3.5</v>
      </c>
      <c r="Y44" s="9">
        <v>3.57</v>
      </c>
      <c r="Z44" s="9">
        <v>3.41</v>
      </c>
      <c r="AA44" s="9">
        <v>3.56</v>
      </c>
      <c r="AB44" s="104">
        <v>93389600</v>
      </c>
      <c r="AC44" s="9">
        <v>3.56</v>
      </c>
      <c r="AD44" s="40">
        <f t="shared" si="2"/>
        <v>0.1599999999999997</v>
      </c>
      <c r="AE44" s="162">
        <f t="shared" si="3"/>
        <v>2.005730659025784E-2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si="10"/>
        <v>-180.14400000000029</v>
      </c>
      <c r="G45" s="40">
        <f t="shared" si="11"/>
        <v>6336.1440000000002</v>
      </c>
      <c r="H45" s="232">
        <f t="shared" si="12"/>
        <v>-2.8431172018817803E-2</v>
      </c>
      <c r="I45" s="40"/>
      <c r="O45" s="83">
        <v>1.06</v>
      </c>
      <c r="P45" s="83">
        <f t="shared" si="13"/>
        <v>3.4874000000000001</v>
      </c>
      <c r="Q45" s="2"/>
      <c r="T45" s="93" t="s">
        <v>100</v>
      </c>
      <c r="U45" s="88" t="s">
        <v>681</v>
      </c>
      <c r="W45" s="110">
        <v>42719</v>
      </c>
      <c r="X45" s="9">
        <v>3.42</v>
      </c>
      <c r="Y45" s="9">
        <v>3.5</v>
      </c>
      <c r="Z45" s="9">
        <v>3.4</v>
      </c>
      <c r="AA45" s="9">
        <v>3.49</v>
      </c>
      <c r="AB45" s="104">
        <v>12778100</v>
      </c>
      <c r="AC45" s="9">
        <v>3.49</v>
      </c>
      <c r="AD45" s="40">
        <f t="shared" si="2"/>
        <v>0.10000000000000009</v>
      </c>
      <c r="AE45" s="162">
        <f t="shared" si="3"/>
        <v>1.4534883720930258E-2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si="10"/>
        <v>-163.63799999999929</v>
      </c>
      <c r="G46" s="40">
        <f t="shared" si="11"/>
        <v>6220.6379999999999</v>
      </c>
      <c r="H46" s="232">
        <f t="shared" si="12"/>
        <v>-2.6305661895130256E-2</v>
      </c>
      <c r="I46" s="40" t="s">
        <v>188</v>
      </c>
      <c r="O46" s="83">
        <v>1.05</v>
      </c>
      <c r="P46" s="83">
        <f t="shared" si="13"/>
        <v>3.4545000000000003</v>
      </c>
      <c r="Q46" s="2"/>
      <c r="T46" s="93" t="s">
        <v>101</v>
      </c>
      <c r="U46" s="88" t="s">
        <v>516</v>
      </c>
      <c r="W46" s="110">
        <v>42718</v>
      </c>
      <c r="X46" s="9">
        <v>3.45</v>
      </c>
      <c r="Y46" s="9">
        <v>3.5</v>
      </c>
      <c r="Z46" s="9">
        <v>3.39</v>
      </c>
      <c r="AA46" s="9">
        <v>3.44</v>
      </c>
      <c r="AB46" s="104">
        <v>15035400</v>
      </c>
      <c r="AC46" s="9">
        <v>3.44</v>
      </c>
      <c r="AD46" s="40">
        <f t="shared" si="2"/>
        <v>0.10999999999999988</v>
      </c>
      <c r="AE46" s="162">
        <f t="shared" si="3"/>
        <v>-2.8985507246377384E-3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si="10"/>
        <v>202.27899999999988</v>
      </c>
      <c r="G47" s="40">
        <f t="shared" si="11"/>
        <v>3735.721</v>
      </c>
      <c r="H47" s="232">
        <f t="shared" si="12"/>
        <v>5.4147244936118055E-2</v>
      </c>
      <c r="I47" s="40"/>
      <c r="O47" s="83">
        <v>1.04</v>
      </c>
      <c r="P47" s="83">
        <f t="shared" si="13"/>
        <v>3.4216000000000002</v>
      </c>
      <c r="Q47" s="2"/>
      <c r="T47" s="93" t="s">
        <v>102</v>
      </c>
      <c r="U47" s="88">
        <v>4.6500000000000004</v>
      </c>
      <c r="W47" s="110">
        <v>42717</v>
      </c>
      <c r="X47" s="9">
        <v>3.39</v>
      </c>
      <c r="Y47" s="9">
        <v>3.53</v>
      </c>
      <c r="Z47" s="9">
        <v>3.35</v>
      </c>
      <c r="AA47" s="9">
        <v>3.45</v>
      </c>
      <c r="AB47" s="104">
        <v>21984100</v>
      </c>
      <c r="AC47" s="9">
        <v>3.45</v>
      </c>
      <c r="AD47" s="40">
        <f t="shared" si="2"/>
        <v>0.17999999999999972</v>
      </c>
      <c r="AE47" s="162" t="e">
        <f t="shared" si="3"/>
        <v>#DIV/0!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si="10"/>
        <v>301.31199999999995</v>
      </c>
      <c r="G48" s="40">
        <f t="shared" si="11"/>
        <v>3735.6880000000001</v>
      </c>
      <c r="H48" s="232">
        <f t="shared" si="12"/>
        <v>8.0657699465265825E-2</v>
      </c>
      <c r="I48" s="40"/>
      <c r="O48" s="83">
        <v>1.03</v>
      </c>
      <c r="P48" s="83">
        <f t="shared" si="13"/>
        <v>3.3887</v>
      </c>
      <c r="Q48" s="2"/>
      <c r="T48" s="93" t="s">
        <v>103</v>
      </c>
      <c r="U48" s="88">
        <v>0.64296200000000003</v>
      </c>
      <c r="W48" s="110">
        <v>42717</v>
      </c>
      <c r="X48" s="9" t="s">
        <v>171</v>
      </c>
      <c r="Y48" s="9"/>
      <c r="Z48" s="9"/>
      <c r="AA48" s="9"/>
      <c r="AB48" s="104"/>
      <c r="AC48" s="9"/>
      <c r="AD48" s="40">
        <f t="shared" si="2"/>
        <v>0</v>
      </c>
      <c r="AE48" s="162">
        <f t="shared" si="3"/>
        <v>-1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si="10"/>
        <v>257.3119999999999</v>
      </c>
      <c r="G49" s="40">
        <f t="shared" si="11"/>
        <v>3735.6880000000001</v>
      </c>
      <c r="H49" s="232">
        <f t="shared" si="12"/>
        <v>6.8879413912510873E-2</v>
      </c>
      <c r="I49" s="40"/>
      <c r="O49" s="83">
        <v>1.02</v>
      </c>
      <c r="P49" s="83">
        <f t="shared" si="13"/>
        <v>3.3557999999999999</v>
      </c>
      <c r="Q49" s="2"/>
      <c r="T49" s="93" t="s">
        <v>104</v>
      </c>
      <c r="U49" s="88" t="s">
        <v>360</v>
      </c>
      <c r="W49" s="110">
        <v>42716</v>
      </c>
      <c r="X49" s="9">
        <v>3.68</v>
      </c>
      <c r="Y49" s="9">
        <v>3.7</v>
      </c>
      <c r="Z49" s="9">
        <v>3.47</v>
      </c>
      <c r="AA49" s="9">
        <v>3.49</v>
      </c>
      <c r="AB49" s="104">
        <v>28424200</v>
      </c>
      <c r="AC49" s="9">
        <v>3.39</v>
      </c>
      <c r="AD49" s="40">
        <f t="shared" si="2"/>
        <v>0.22999999999999998</v>
      </c>
      <c r="AE49" s="162">
        <f t="shared" si="3"/>
        <v>-4.7752808988763995E-2</v>
      </c>
    </row>
    <row r="50" spans="1:31" x14ac:dyDescent="0.25">
      <c r="A50" t="s">
        <v>404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10"/>
        <v>116.30999999999992</v>
      </c>
      <c r="G50" s="40">
        <f t="shared" si="11"/>
        <v>5103.6900000000005</v>
      </c>
      <c r="H50" s="232">
        <f t="shared" si="12"/>
        <v>2.2789393556426802E-2</v>
      </c>
      <c r="I50" s="40"/>
      <c r="O50" s="83">
        <v>1.01</v>
      </c>
      <c r="P50" s="83">
        <f t="shared" si="13"/>
        <v>3.3229000000000002</v>
      </c>
      <c r="Q50" s="2"/>
      <c r="T50" s="93"/>
      <c r="U50" s="88"/>
      <c r="W50" s="110">
        <v>42713</v>
      </c>
      <c r="X50" s="9">
        <v>3.69</v>
      </c>
      <c r="Y50" s="9">
        <v>3.72</v>
      </c>
      <c r="Z50" s="9">
        <v>3.63</v>
      </c>
      <c r="AA50" s="9">
        <v>3.67</v>
      </c>
      <c r="AB50" s="104">
        <v>20546900</v>
      </c>
      <c r="AC50" s="9">
        <v>3.56</v>
      </c>
      <c r="AD50" s="40">
        <f t="shared" si="2"/>
        <v>9.0000000000000302E-2</v>
      </c>
      <c r="AE50" s="162">
        <f t="shared" si="3"/>
        <v>-8.3565459610027704E-3</v>
      </c>
    </row>
    <row r="51" spans="1:31" x14ac:dyDescent="0.25">
      <c r="A51" t="s">
        <v>412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10"/>
        <v>50.310000000000258</v>
      </c>
      <c r="G51" s="40">
        <f t="shared" si="11"/>
        <v>6123.69</v>
      </c>
      <c r="H51" s="232">
        <f t="shared" si="12"/>
        <v>8.2156346908482062E-3</v>
      </c>
      <c r="I51" s="40"/>
      <c r="O51" s="83">
        <v>1</v>
      </c>
      <c r="P51" s="83">
        <f t="shared" si="13"/>
        <v>3.29</v>
      </c>
      <c r="Q51" s="2"/>
      <c r="T51" s="93" t="s">
        <v>105</v>
      </c>
      <c r="U51" s="88" t="s">
        <v>682</v>
      </c>
      <c r="W51" s="110">
        <v>42712</v>
      </c>
      <c r="X51" s="9">
        <v>3.65</v>
      </c>
      <c r="Y51" s="9">
        <v>3.73</v>
      </c>
      <c r="Z51" s="9">
        <v>3.63</v>
      </c>
      <c r="AA51" s="9">
        <v>3.7</v>
      </c>
      <c r="AB51" s="104">
        <v>18816200</v>
      </c>
      <c r="AC51" s="9">
        <v>3.59</v>
      </c>
      <c r="AD51" s="40">
        <f t="shared" si="2"/>
        <v>0.10000000000000009</v>
      </c>
      <c r="AE51" s="162">
        <f t="shared" si="3"/>
        <v>2.8653295128939771E-2</v>
      </c>
    </row>
    <row r="52" spans="1:31" x14ac:dyDescent="0.25">
      <c r="A52" t="s">
        <v>413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10"/>
        <v>72.785999999999973</v>
      </c>
      <c r="G52" s="40">
        <f t="shared" si="11"/>
        <v>4743.2139999999999</v>
      </c>
      <c r="H52" s="232">
        <f t="shared" si="12"/>
        <v>1.5345291188632849E-2</v>
      </c>
      <c r="I52" s="40"/>
      <c r="O52" s="83">
        <v>0.99</v>
      </c>
      <c r="P52" s="83">
        <f t="shared" si="13"/>
        <v>3.2570999999999999</v>
      </c>
      <c r="Q52" s="2"/>
      <c r="T52" s="93" t="s">
        <v>106</v>
      </c>
      <c r="U52" s="88" t="s">
        <v>321</v>
      </c>
      <c r="W52" s="110">
        <v>42711</v>
      </c>
      <c r="X52" s="9">
        <v>3.53</v>
      </c>
      <c r="Y52" s="9">
        <v>3.69</v>
      </c>
      <c r="Z52" s="9">
        <v>3.53</v>
      </c>
      <c r="AA52" s="9">
        <v>3.6</v>
      </c>
      <c r="AB52" s="104">
        <v>22919100</v>
      </c>
      <c r="AC52" s="9">
        <v>3.49</v>
      </c>
      <c r="AD52" s="40">
        <f t="shared" si="2"/>
        <v>0.16000000000000014</v>
      </c>
      <c r="AE52" s="162">
        <f t="shared" si="3"/>
        <v>2.0467836257310079E-2</v>
      </c>
    </row>
    <row r="53" spans="1:31" x14ac:dyDescent="0.25">
      <c r="A53" t="s">
        <v>471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si="10"/>
        <v>44.785999999999945</v>
      </c>
      <c r="G53" s="40">
        <f t="shared" si="11"/>
        <v>4743.2139999999999</v>
      </c>
      <c r="H53" s="232">
        <f t="shared" si="12"/>
        <v>9.4421208910245146E-3</v>
      </c>
      <c r="I53" s="40"/>
      <c r="O53" s="83">
        <v>0.98</v>
      </c>
      <c r="P53" s="83">
        <f t="shared" si="13"/>
        <v>3.2242000000000002</v>
      </c>
      <c r="Q53" s="2"/>
      <c r="T53" s="93" t="s">
        <v>107</v>
      </c>
      <c r="U53" s="90">
        <v>26123818</v>
      </c>
      <c r="W53" s="110">
        <v>42710</v>
      </c>
      <c r="X53" s="9">
        <v>3.46</v>
      </c>
      <c r="Y53" s="9">
        <v>3.53</v>
      </c>
      <c r="Z53" s="9">
        <v>3.41</v>
      </c>
      <c r="AA53" s="9">
        <v>3.53</v>
      </c>
      <c r="AB53" s="104">
        <v>17303500</v>
      </c>
      <c r="AC53" s="9">
        <v>3.42</v>
      </c>
      <c r="AD53" s="40">
        <f t="shared" si="2"/>
        <v>0.11999999999999966</v>
      </c>
      <c r="AE53" s="162">
        <f t="shared" si="3"/>
        <v>3.0120481927710774E-2</v>
      </c>
    </row>
    <row r="54" spans="1:31" x14ac:dyDescent="0.25">
      <c r="A54" t="s">
        <v>475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si="10"/>
        <v>-63.239999999999519</v>
      </c>
      <c r="G54" s="40">
        <f t="shared" si="11"/>
        <v>6723.24</v>
      </c>
      <c r="H54" s="232">
        <f t="shared" si="12"/>
        <v>-9.4061791636174709E-3</v>
      </c>
      <c r="I54" s="40"/>
      <c r="O54" s="83">
        <v>0.97</v>
      </c>
      <c r="P54" s="83">
        <f t="shared" si="13"/>
        <v>3.1913</v>
      </c>
      <c r="T54" s="93" t="s">
        <v>110</v>
      </c>
      <c r="U54" s="90">
        <v>20309200</v>
      </c>
      <c r="W54" s="110">
        <v>42709</v>
      </c>
      <c r="X54" s="9">
        <v>3.51</v>
      </c>
      <c r="Y54" s="9">
        <v>3.6</v>
      </c>
      <c r="Z54" s="9">
        <v>3.35</v>
      </c>
      <c r="AA54" s="9">
        <v>3.42</v>
      </c>
      <c r="AB54" s="104">
        <v>30097600</v>
      </c>
      <c r="AC54" s="9">
        <v>3.32</v>
      </c>
      <c r="AD54" s="40">
        <f t="shared" si="2"/>
        <v>0.25</v>
      </c>
      <c r="AE54" s="162">
        <f t="shared" si="3"/>
        <v>-1.7751479289940808E-2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3"/>
        <v>3.1583999999999999</v>
      </c>
      <c r="T55" s="93" t="s">
        <v>108</v>
      </c>
      <c r="U55" s="88" t="s">
        <v>683</v>
      </c>
      <c r="W55" s="110">
        <v>42706</v>
      </c>
      <c r="X55" s="9">
        <v>3.53</v>
      </c>
      <c r="Y55" s="9">
        <v>3.55</v>
      </c>
      <c r="Z55" s="9">
        <v>3.46</v>
      </c>
      <c r="AA55" s="9">
        <v>3.48</v>
      </c>
      <c r="AB55" s="104">
        <v>14274000</v>
      </c>
      <c r="AC55" s="9">
        <v>3.38</v>
      </c>
      <c r="AD55" s="40">
        <f t="shared" si="2"/>
        <v>8.9999999999999858E-2</v>
      </c>
      <c r="AE55" s="162">
        <f t="shared" si="3"/>
        <v>-5.8823529411764497E-3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3"/>
        <v>3.1254999999999997</v>
      </c>
      <c r="T56" s="93" t="s">
        <v>111</v>
      </c>
      <c r="U56" s="88" t="s">
        <v>129</v>
      </c>
      <c r="W56" s="110">
        <v>42705</v>
      </c>
      <c r="X56" s="9">
        <v>3.63</v>
      </c>
      <c r="Y56" s="9">
        <v>3.68</v>
      </c>
      <c r="Z56" s="9">
        <v>3.48</v>
      </c>
      <c r="AA56" s="9">
        <v>3.51</v>
      </c>
      <c r="AB56" s="104">
        <v>21100400</v>
      </c>
      <c r="AC56" s="9">
        <v>3.4</v>
      </c>
      <c r="AD56" s="40">
        <f t="shared" si="2"/>
        <v>0.20000000000000018</v>
      </c>
      <c r="AE56" s="162">
        <f t="shared" si="3"/>
        <v>-3.9548022598870136E-2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3"/>
        <v>3.0926</v>
      </c>
      <c r="T57" s="93" t="s">
        <v>112</v>
      </c>
      <c r="U57" s="88">
        <v>-0.53</v>
      </c>
      <c r="W57" s="110">
        <v>42704</v>
      </c>
      <c r="X57" s="9">
        <v>3.67</v>
      </c>
      <c r="Y57" s="9">
        <v>3.73</v>
      </c>
      <c r="Z57" s="9">
        <v>3.64</v>
      </c>
      <c r="AA57" s="9">
        <v>3.65</v>
      </c>
      <c r="AB57" s="104">
        <v>18109000</v>
      </c>
      <c r="AC57" s="9">
        <v>3.54</v>
      </c>
      <c r="AD57" s="40">
        <f t="shared" si="2"/>
        <v>8.9999999999999858E-2</v>
      </c>
      <c r="AE57" s="162">
        <f t="shared" si="3"/>
        <v>-5.6179775280899014E-3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3"/>
        <v>3.0597000000000003</v>
      </c>
      <c r="T58" s="93" t="s">
        <v>109</v>
      </c>
      <c r="U58" s="88" t="s">
        <v>684</v>
      </c>
      <c r="W58" s="110">
        <v>42703</v>
      </c>
      <c r="X58" s="9">
        <v>3.74</v>
      </c>
      <c r="Y58" s="9">
        <v>3.76</v>
      </c>
      <c r="Z58" s="9">
        <v>3.66</v>
      </c>
      <c r="AA58" s="9">
        <v>3.67</v>
      </c>
      <c r="AB58" s="104">
        <v>12998900</v>
      </c>
      <c r="AC58" s="9">
        <v>3.56</v>
      </c>
      <c r="AD58" s="40">
        <f t="shared" si="2"/>
        <v>9.9999999999999645E-2</v>
      </c>
      <c r="AE58" s="162">
        <f t="shared" si="3"/>
        <v>-1.9283746556473802E-2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3"/>
        <v>3.0268000000000002</v>
      </c>
      <c r="W59" s="110">
        <v>42702</v>
      </c>
      <c r="X59" s="9">
        <v>3.67</v>
      </c>
      <c r="Y59" s="9">
        <v>3.78</v>
      </c>
      <c r="Z59" s="9">
        <v>3.67</v>
      </c>
      <c r="AA59" s="9">
        <v>3.74</v>
      </c>
      <c r="AB59" s="104">
        <v>16108400</v>
      </c>
      <c r="AC59" s="9">
        <v>3.63</v>
      </c>
      <c r="AD59" s="40">
        <f t="shared" si="2"/>
        <v>0.10999999999999988</v>
      </c>
      <c r="AE59" s="162">
        <f t="shared" si="3"/>
        <v>1.3966480446927276E-2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3"/>
        <v>2.9939</v>
      </c>
      <c r="W60" s="110">
        <v>42699</v>
      </c>
      <c r="X60" s="9">
        <v>3.63</v>
      </c>
      <c r="Y60" s="9">
        <v>3.7</v>
      </c>
      <c r="Z60" s="9">
        <v>3.62</v>
      </c>
      <c r="AA60" s="9">
        <v>3.69</v>
      </c>
      <c r="AB60" s="104">
        <v>5704100</v>
      </c>
      <c r="AC60" s="9">
        <v>3.58</v>
      </c>
      <c r="AD60" s="40">
        <f t="shared" si="2"/>
        <v>8.0000000000000071E-2</v>
      </c>
      <c r="AE60" s="162">
        <f t="shared" si="3"/>
        <v>1.9943019943019946E-2</v>
      </c>
    </row>
    <row r="61" spans="1:31" x14ac:dyDescent="0.25">
      <c r="O61" s="83">
        <v>0.9</v>
      </c>
      <c r="P61" s="83">
        <f t="shared" si="13"/>
        <v>2.9610000000000003</v>
      </c>
      <c r="W61" s="110">
        <v>42697</v>
      </c>
      <c r="X61" s="9">
        <v>3.55</v>
      </c>
      <c r="Y61" s="9">
        <v>3.62</v>
      </c>
      <c r="Z61" s="9">
        <v>3.55</v>
      </c>
      <c r="AA61" s="9">
        <v>3.62</v>
      </c>
      <c r="AB61" s="104">
        <v>10192600</v>
      </c>
      <c r="AC61" s="9">
        <v>3.51</v>
      </c>
      <c r="AD61" s="40">
        <f t="shared" si="2"/>
        <v>7.0000000000000284E-2</v>
      </c>
      <c r="AE61" s="162">
        <f t="shared" si="3"/>
        <v>8.6206896551723755E-3</v>
      </c>
    </row>
    <row r="62" spans="1:31" x14ac:dyDescent="0.25">
      <c r="W62" s="110">
        <v>42696</v>
      </c>
      <c r="X62" s="9">
        <v>3.54</v>
      </c>
      <c r="Y62" s="9">
        <v>3.6</v>
      </c>
      <c r="Z62" s="9">
        <v>3.52</v>
      </c>
      <c r="AA62" s="9">
        <v>3.59</v>
      </c>
      <c r="AB62" s="104">
        <v>15493900</v>
      </c>
      <c r="AC62" s="9">
        <v>3.48</v>
      </c>
      <c r="AD62" s="40">
        <f t="shared" si="2"/>
        <v>8.0000000000000071E-2</v>
      </c>
      <c r="AE62" s="162">
        <f t="shared" si="3"/>
        <v>2.3529411764705799E-2</v>
      </c>
    </row>
    <row r="63" spans="1:31" x14ac:dyDescent="0.25">
      <c r="W63" s="110">
        <v>42695</v>
      </c>
      <c r="X63" s="9">
        <v>3.47</v>
      </c>
      <c r="Y63" s="9">
        <v>3.52</v>
      </c>
      <c r="Z63" s="9">
        <v>3.45</v>
      </c>
      <c r="AA63" s="9">
        <v>3.51</v>
      </c>
      <c r="AB63" s="104">
        <v>16942100</v>
      </c>
      <c r="AC63" s="9">
        <v>3.4</v>
      </c>
      <c r="AD63" s="40">
        <f t="shared" si="2"/>
        <v>6.999999999999984E-2</v>
      </c>
      <c r="AE63" s="162">
        <f t="shared" si="3"/>
        <v>2.4096385542168752E-2</v>
      </c>
    </row>
    <row r="64" spans="1:31" x14ac:dyDescent="0.25">
      <c r="W64" s="110">
        <v>42692</v>
      </c>
      <c r="X64" s="9">
        <v>3.39</v>
      </c>
      <c r="Y64" s="9">
        <v>3.44</v>
      </c>
      <c r="Z64" s="9">
        <v>3.35</v>
      </c>
      <c r="AA64" s="9">
        <v>3.42</v>
      </c>
      <c r="AB64" s="104">
        <v>12626800</v>
      </c>
      <c r="AC64" s="9">
        <v>3.32</v>
      </c>
      <c r="AD64" s="40">
        <f t="shared" si="2"/>
        <v>8.9999999999999858E-2</v>
      </c>
      <c r="AE64" s="162">
        <f t="shared" si="3"/>
        <v>1.8404907975460238E-2</v>
      </c>
    </row>
    <row r="65" spans="1:31" x14ac:dyDescent="0.25">
      <c r="W65" s="110">
        <v>42691</v>
      </c>
      <c r="X65" s="9">
        <v>3.46</v>
      </c>
      <c r="Y65" s="9">
        <v>3.48</v>
      </c>
      <c r="Z65" s="9">
        <v>3.36</v>
      </c>
      <c r="AA65" s="9">
        <v>3.36</v>
      </c>
      <c r="AB65" s="104">
        <v>16910400</v>
      </c>
      <c r="AC65" s="9">
        <v>3.26</v>
      </c>
      <c r="AD65" s="40">
        <f t="shared" si="2"/>
        <v>0.12000000000000011</v>
      </c>
      <c r="AE65" s="162">
        <f t="shared" si="3"/>
        <v>-2.1021021021021102E-2</v>
      </c>
    </row>
    <row r="66" spans="1:31" x14ac:dyDescent="0.25">
      <c r="W66" s="110">
        <v>42690</v>
      </c>
      <c r="X66" s="9">
        <v>3.3</v>
      </c>
      <c r="Y66" s="9">
        <v>3.47</v>
      </c>
      <c r="Z66" s="9">
        <v>3.28</v>
      </c>
      <c r="AA66" s="9">
        <v>3.43</v>
      </c>
      <c r="AB66" s="104">
        <v>24529600</v>
      </c>
      <c r="AC66" s="9">
        <v>3.33</v>
      </c>
      <c r="AD66" s="40">
        <f t="shared" si="2"/>
        <v>0.19000000000000039</v>
      </c>
      <c r="AE66" s="162">
        <f t="shared" si="3"/>
        <v>4.0624999999999911E-2</v>
      </c>
    </row>
    <row r="67" spans="1:31" x14ac:dyDescent="0.25">
      <c r="W67" s="110">
        <v>42689</v>
      </c>
      <c r="X67" s="9">
        <v>3.24</v>
      </c>
      <c r="Y67" s="9">
        <v>3.3</v>
      </c>
      <c r="Z67" s="9">
        <v>3.22</v>
      </c>
      <c r="AA67" s="9">
        <v>3.3</v>
      </c>
      <c r="AB67" s="104">
        <v>13537500</v>
      </c>
      <c r="AC67" s="9">
        <v>3.2</v>
      </c>
      <c r="AD67" s="40">
        <f>Y67-Z67</f>
        <v>7.9999999999999627E-2</v>
      </c>
      <c r="AE67" s="162">
        <f>AC67/AC68-1</f>
        <v>1.9108280254777066E-2</v>
      </c>
    </row>
    <row r="68" spans="1:31" x14ac:dyDescent="0.25">
      <c r="L68" t="s">
        <v>212</v>
      </c>
      <c r="M68" s="2">
        <f>K86+M86-F86</f>
        <v>434.93000000000029</v>
      </c>
      <c r="W68" s="110">
        <v>42688</v>
      </c>
      <c r="X68" s="9">
        <v>3.15</v>
      </c>
      <c r="Y68" s="9">
        <v>3.24</v>
      </c>
      <c r="Z68" s="9">
        <v>3.14</v>
      </c>
      <c r="AA68" s="9">
        <v>3.24</v>
      </c>
      <c r="AB68" s="104">
        <v>15433900</v>
      </c>
      <c r="AC68" s="9">
        <v>3.14</v>
      </c>
      <c r="AD68" s="40">
        <f>Y68-Z68</f>
        <v>0.10000000000000009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14">C92*(E92-D92)</f>
        <v>-89.999999999999858</v>
      </c>
      <c r="G92" s="381">
        <f t="shared" ref="G92:G100" si="15">D92*C92</f>
        <v>2175</v>
      </c>
      <c r="H92" s="383">
        <f t="shared" ref="H92:H100" si="1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14"/>
        <v>84.999999999999972</v>
      </c>
      <c r="G93" s="381">
        <f t="shared" si="15"/>
        <v>1045</v>
      </c>
      <c r="H93" s="383">
        <f t="shared" si="1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14"/>
        <v>40.000000000000036</v>
      </c>
      <c r="G94" s="381">
        <f t="shared" si="15"/>
        <v>2135</v>
      </c>
      <c r="H94" s="383">
        <f t="shared" si="1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14"/>
        <v>165.00000000000003</v>
      </c>
      <c r="G95" s="381">
        <f t="shared" si="15"/>
        <v>2135</v>
      </c>
      <c r="H95" s="383">
        <f t="shared" si="1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14"/>
        <v>40.000000000000036</v>
      </c>
      <c r="G96" s="381">
        <f t="shared" si="15"/>
        <v>1022.5</v>
      </c>
      <c r="H96" s="383">
        <f t="shared" si="1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14"/>
        <v>87.500000000000128</v>
      </c>
      <c r="G97" s="381">
        <f t="shared" si="15"/>
        <v>1022.5</v>
      </c>
      <c r="H97" s="383">
        <f t="shared" si="1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14"/>
        <v>302.5</v>
      </c>
      <c r="G98" s="381">
        <f t="shared" si="15"/>
        <v>1022.5</v>
      </c>
      <c r="H98" s="383">
        <f t="shared" si="1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14"/>
        <v>345</v>
      </c>
      <c r="G99" s="381">
        <f t="shared" si="15"/>
        <v>1022.5</v>
      </c>
      <c r="H99" s="383">
        <f t="shared" si="1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14"/>
        <v>385</v>
      </c>
      <c r="G100" s="381">
        <f t="shared" si="15"/>
        <v>1022.5</v>
      </c>
      <c r="H100" s="383">
        <f t="shared" si="1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42783</v>
      </c>
      <c r="X2" s="10">
        <v>70.180000000000007</v>
      </c>
      <c r="Y2" s="10">
        <v>70.790000000000006</v>
      </c>
      <c r="Z2" s="10">
        <v>69.709999999999994</v>
      </c>
      <c r="AA2" s="10">
        <v>69.849999999999994</v>
      </c>
      <c r="AB2" s="95">
        <v>11181100</v>
      </c>
      <c r="AC2" s="10">
        <v>69.849999999999994</v>
      </c>
      <c r="AD2" s="40">
        <f>Y2-Z2</f>
        <v>1.0800000000000125</v>
      </c>
      <c r="AE2" s="162">
        <f>AC2/AC3-1</f>
        <v>-6.5424548428389961E-3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78.683960000000042</v>
      </c>
      <c r="W3" s="133">
        <v>42782</v>
      </c>
      <c r="X3" s="10">
        <v>70</v>
      </c>
      <c r="Y3" s="10">
        <v>70.67</v>
      </c>
      <c r="Z3" s="10">
        <v>69.260000000000005</v>
      </c>
      <c r="AA3" s="10">
        <v>70.31</v>
      </c>
      <c r="AB3" s="95">
        <v>10938700</v>
      </c>
      <c r="AC3" s="10">
        <v>70.31</v>
      </c>
      <c r="AD3" s="40">
        <f t="shared" ref="AD3:AD66" si="1">Y3-Z3</f>
        <v>1.4099999999999966</v>
      </c>
      <c r="AE3" s="162">
        <f t="shared" ref="AE3:AE66" si="2">AC3/AC4-1</f>
        <v>7.3065902578797193E-3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69.849999999999994</v>
      </c>
      <c r="R4" s="502">
        <v>-6.4999999999999997E-3</v>
      </c>
      <c r="W4" s="133">
        <v>42781</v>
      </c>
      <c r="X4" s="10">
        <v>67.7</v>
      </c>
      <c r="Y4" s="10">
        <v>69.98</v>
      </c>
      <c r="Z4" s="10">
        <v>67.66</v>
      </c>
      <c r="AA4" s="10">
        <v>69.8</v>
      </c>
      <c r="AB4" s="95">
        <v>16496800</v>
      </c>
      <c r="AC4" s="10">
        <v>69.8</v>
      </c>
      <c r="AD4" s="40">
        <f t="shared" si="1"/>
        <v>2.3200000000000074</v>
      </c>
      <c r="AE4" s="162">
        <f t="shared" si="2"/>
        <v>3.3308660251665456E-2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17462.5</v>
      </c>
      <c r="T5" s="1"/>
      <c r="W5" s="133">
        <v>42780</v>
      </c>
      <c r="X5" s="10">
        <v>68.599999999999994</v>
      </c>
      <c r="Y5" s="10">
        <v>68.67</v>
      </c>
      <c r="Z5" s="10">
        <v>67.33</v>
      </c>
      <c r="AA5" s="10">
        <v>67.55</v>
      </c>
      <c r="AB5" s="95">
        <v>14912600</v>
      </c>
      <c r="AC5" s="10">
        <v>67.55</v>
      </c>
      <c r="AD5" s="40">
        <f t="shared" si="1"/>
        <v>1.3400000000000034</v>
      </c>
      <c r="AE5" s="162">
        <f t="shared" si="2"/>
        <v>-1.4781966001479185E-3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3">
        <v>42779</v>
      </c>
      <c r="X6" s="10">
        <v>66.81</v>
      </c>
      <c r="Y6" s="10">
        <v>67.790000000000006</v>
      </c>
      <c r="Z6" s="10">
        <v>66.5</v>
      </c>
      <c r="AA6" s="10">
        <v>67.650000000000006</v>
      </c>
      <c r="AB6" s="95">
        <v>15816600</v>
      </c>
      <c r="AC6" s="10">
        <v>67.650000000000006</v>
      </c>
      <c r="AD6" s="40">
        <f t="shared" si="1"/>
        <v>1.2900000000000063</v>
      </c>
      <c r="AE6" s="162">
        <f t="shared" si="2"/>
        <v>1.9439421338155682E-2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-2208.4900000000052</v>
      </c>
      <c r="R7">
        <v>150</v>
      </c>
      <c r="W7" s="133">
        <v>42776</v>
      </c>
      <c r="X7" s="10">
        <v>65.849999999999994</v>
      </c>
      <c r="Y7" s="10">
        <v>66.78</v>
      </c>
      <c r="Z7" s="10">
        <v>65.430000000000007</v>
      </c>
      <c r="AA7" s="10">
        <v>66.36</v>
      </c>
      <c r="AB7" s="95">
        <v>16179500</v>
      </c>
      <c r="AC7" s="10">
        <v>66.36</v>
      </c>
      <c r="AD7" s="40">
        <f t="shared" si="1"/>
        <v>1.3499999999999943</v>
      </c>
      <c r="AE7" s="162">
        <f t="shared" si="2"/>
        <v>1.1739594450373536E-2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183</v>
      </c>
      <c r="P8" s="34"/>
      <c r="Q8" s="2">
        <f>K31+M31-F31+Q2*Q4</f>
        <v>-2208.4900000000052</v>
      </c>
      <c r="T8" s="1"/>
      <c r="W8" s="133">
        <v>42775</v>
      </c>
      <c r="X8" s="10">
        <v>66.34</v>
      </c>
      <c r="Y8" s="10">
        <v>66.790000000000006</v>
      </c>
      <c r="Z8" s="10">
        <v>65.38</v>
      </c>
      <c r="AA8" s="10">
        <v>65.59</v>
      </c>
      <c r="AB8" s="95">
        <v>23004000</v>
      </c>
      <c r="AC8" s="10">
        <v>65.59</v>
      </c>
      <c r="AD8" s="40">
        <f t="shared" si="1"/>
        <v>1.4100000000000108</v>
      </c>
      <c r="AE8" s="162">
        <f t="shared" si="2"/>
        <v>-1.8554541373634548E-2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213</v>
      </c>
      <c r="Q9" s="138">
        <f>IF(Q2=0, 0, Q8/Q6)</f>
        <v>-0.11227142101134738</v>
      </c>
      <c r="W9" s="133">
        <v>42774</v>
      </c>
      <c r="X9" s="10">
        <v>67.27</v>
      </c>
      <c r="Y9" s="10">
        <v>67.27</v>
      </c>
      <c r="Z9" s="10">
        <v>65.75</v>
      </c>
      <c r="AA9" s="10">
        <v>66.83</v>
      </c>
      <c r="AB9" s="95">
        <v>51446800</v>
      </c>
      <c r="AC9" s="10">
        <v>66.83</v>
      </c>
      <c r="AD9" s="40">
        <f t="shared" si="1"/>
        <v>1.519999999999996</v>
      </c>
      <c r="AE9" s="162">
        <f t="shared" si="2"/>
        <v>-8.6147955695337064E-2</v>
      </c>
    </row>
    <row r="10" spans="1:40" x14ac:dyDescent="0.25">
      <c r="A10" s="422" t="s">
        <v>215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3">
        <v>42773</v>
      </c>
      <c r="X10" s="10">
        <v>72.56</v>
      </c>
      <c r="Y10" s="10">
        <v>73.3</v>
      </c>
      <c r="Z10" s="10">
        <v>72.41</v>
      </c>
      <c r="AA10" s="10">
        <v>73.13</v>
      </c>
      <c r="AB10" s="95">
        <v>12000700</v>
      </c>
      <c r="AC10" s="10">
        <v>73.13</v>
      </c>
      <c r="AD10" s="40">
        <f t="shared" si="1"/>
        <v>0.89000000000000057</v>
      </c>
      <c r="AE10" s="162">
        <f t="shared" si="2"/>
        <v>1.0222406409724938E-2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8">
        <f>VALUE(TRIM(CLEAN(MID(U58, FIND("(", U58)+1, 5))))</f>
        <v>2.98E-2</v>
      </c>
      <c r="W11" s="133">
        <v>42772</v>
      </c>
      <c r="X11" s="10">
        <v>72.02</v>
      </c>
      <c r="Y11" s="10">
        <v>72.67</v>
      </c>
      <c r="Z11" s="10">
        <v>71.44</v>
      </c>
      <c r="AA11" s="10">
        <v>72.39</v>
      </c>
      <c r="AB11" s="95">
        <v>7493500</v>
      </c>
      <c r="AC11" s="10">
        <v>72.39</v>
      </c>
      <c r="AD11" s="40">
        <f t="shared" si="1"/>
        <v>1.230000000000004</v>
      </c>
      <c r="AE11" s="162">
        <f t="shared" si="2"/>
        <v>6.9118053635608412E-4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42769</v>
      </c>
      <c r="X12" s="10">
        <v>72.739999999999995</v>
      </c>
      <c r="Y12" s="10">
        <v>72.75</v>
      </c>
      <c r="Z12" s="10">
        <v>71.77</v>
      </c>
      <c r="AA12" s="10">
        <v>72.34</v>
      </c>
      <c r="AB12" s="95">
        <v>7980600</v>
      </c>
      <c r="AC12" s="10">
        <v>72.34</v>
      </c>
      <c r="AD12" s="40">
        <f t="shared" si="1"/>
        <v>0.98000000000000398</v>
      </c>
      <c r="AE12" s="162">
        <f t="shared" si="2"/>
        <v>1.245674740484537E-3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42768</v>
      </c>
      <c r="X13" s="10">
        <v>72.61</v>
      </c>
      <c r="Y13" s="10">
        <v>72.83</v>
      </c>
      <c r="Z13" s="10">
        <v>71.78</v>
      </c>
      <c r="AA13" s="10">
        <v>72.25</v>
      </c>
      <c r="AB13" s="95">
        <v>8752000</v>
      </c>
      <c r="AC13" s="10">
        <v>72.25</v>
      </c>
      <c r="AD13" s="40">
        <f t="shared" si="1"/>
        <v>1.0499999999999972</v>
      </c>
      <c r="AE13" s="162">
        <f t="shared" si="2"/>
        <v>-7.8275199121119465E-3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42767</v>
      </c>
      <c r="X14" s="10">
        <v>72.72</v>
      </c>
      <c r="Y14" s="10">
        <v>72.88</v>
      </c>
      <c r="Z14" s="10">
        <v>72.06</v>
      </c>
      <c r="AA14" s="10">
        <v>72.819999999999993</v>
      </c>
      <c r="AB14" s="95">
        <v>7416200</v>
      </c>
      <c r="AC14" s="10">
        <v>72.819999999999993</v>
      </c>
      <c r="AD14" s="40">
        <f t="shared" si="1"/>
        <v>0.81999999999999318</v>
      </c>
      <c r="AE14" s="162">
        <f t="shared" si="2"/>
        <v>5.1069703243615816E-3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42766</v>
      </c>
      <c r="X15" s="10">
        <v>71.13</v>
      </c>
      <c r="Y15" s="10">
        <v>72.58</v>
      </c>
      <c r="Z15" s="10">
        <v>70.989999999999995</v>
      </c>
      <c r="AA15" s="10">
        <v>72.45</v>
      </c>
      <c r="AB15" s="95">
        <v>10340100</v>
      </c>
      <c r="AC15" s="10">
        <v>72.45</v>
      </c>
      <c r="AD15" s="40">
        <f t="shared" si="1"/>
        <v>1.5900000000000034</v>
      </c>
      <c r="AE15" s="162">
        <f t="shared" si="2"/>
        <v>1.3145014683261014E-2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42765</v>
      </c>
      <c r="X16" s="10">
        <v>71</v>
      </c>
      <c r="Y16" s="10">
        <v>71.67</v>
      </c>
      <c r="Z16" s="10">
        <v>70.75</v>
      </c>
      <c r="AA16" s="10">
        <v>71.510000000000005</v>
      </c>
      <c r="AB16" s="95">
        <v>7207100</v>
      </c>
      <c r="AC16" s="10">
        <v>71.510000000000005</v>
      </c>
      <c r="AD16" s="40">
        <f t="shared" si="1"/>
        <v>0.92000000000000171</v>
      </c>
      <c r="AE16" s="162">
        <f t="shared" si="2"/>
        <v>3.5082795397136657E-3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42762</v>
      </c>
      <c r="X17" s="10">
        <v>71.430000000000007</v>
      </c>
      <c r="Y17" s="10">
        <v>72.17</v>
      </c>
      <c r="Z17" s="10">
        <v>71.16</v>
      </c>
      <c r="AA17" s="10">
        <v>71.260000000000005</v>
      </c>
      <c r="AB17" s="95">
        <v>6933900</v>
      </c>
      <c r="AC17" s="10">
        <v>71.260000000000005</v>
      </c>
      <c r="AD17" s="40">
        <f t="shared" si="1"/>
        <v>1.0100000000000051</v>
      </c>
      <c r="AE17" s="162">
        <f t="shared" si="2"/>
        <v>5.6163998876734844E-4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42761</v>
      </c>
      <c r="X18" s="10">
        <v>71.78</v>
      </c>
      <c r="Y18" s="10">
        <v>71.849999999999994</v>
      </c>
      <c r="Z18" s="10">
        <v>71.150000000000006</v>
      </c>
      <c r="AA18" s="10">
        <v>71.22</v>
      </c>
      <c r="AB18" s="95">
        <v>8562500</v>
      </c>
      <c r="AC18" s="10">
        <v>71.22</v>
      </c>
      <c r="AD18" s="40">
        <f t="shared" si="1"/>
        <v>0.69999999999998863</v>
      </c>
      <c r="AE18" s="162">
        <f t="shared" si="2"/>
        <v>-9.5953274926992016E-3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42760</v>
      </c>
      <c r="X19" s="10">
        <v>70.819999999999993</v>
      </c>
      <c r="Y19" s="10">
        <v>72.34</v>
      </c>
      <c r="Z19" s="10">
        <v>70.72</v>
      </c>
      <c r="AA19" s="10">
        <v>71.91</v>
      </c>
      <c r="AB19" s="95">
        <v>14001600</v>
      </c>
      <c r="AC19" s="10">
        <v>71.91</v>
      </c>
      <c r="AD19" s="40">
        <f t="shared" si="1"/>
        <v>1.6200000000000045</v>
      </c>
      <c r="AE19" s="162">
        <f t="shared" si="2"/>
        <v>2.3629893238434008E-2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6">
        <v>42781</v>
      </c>
      <c r="H20" s="82">
        <v>50</v>
      </c>
      <c r="I20" s="44">
        <v>68.98</v>
      </c>
      <c r="J20" s="44">
        <v>0.08</v>
      </c>
      <c r="K20" s="44">
        <f t="shared" si="3"/>
        <v>3448.92</v>
      </c>
      <c r="W20" s="133">
        <v>42759</v>
      </c>
      <c r="X20" s="10">
        <v>70.599999999999994</v>
      </c>
      <c r="Y20" s="10">
        <v>70.98</v>
      </c>
      <c r="Z20" s="10">
        <v>69.78</v>
      </c>
      <c r="AA20" s="10">
        <v>70.25</v>
      </c>
      <c r="AB20" s="95">
        <v>10868900</v>
      </c>
      <c r="AC20" s="10">
        <v>70.25</v>
      </c>
      <c r="AD20" s="40">
        <f t="shared" si="1"/>
        <v>1.2000000000000028</v>
      </c>
      <c r="AE20" s="162">
        <f t="shared" si="2"/>
        <v>-6.2243598811713152E-3</v>
      </c>
    </row>
    <row r="21" spans="1:31" x14ac:dyDescent="0.25">
      <c r="B21" s="456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6">
        <v>42781</v>
      </c>
      <c r="H21" s="82">
        <v>50</v>
      </c>
      <c r="I21" s="44">
        <v>69.75</v>
      </c>
      <c r="J21" s="44">
        <v>0.08</v>
      </c>
      <c r="K21" s="44">
        <f t="shared" si="3"/>
        <v>3487.42</v>
      </c>
      <c r="W21" s="133">
        <v>42758</v>
      </c>
      <c r="X21" s="10">
        <v>70.87</v>
      </c>
      <c r="Y21" s="10">
        <v>71.290000000000006</v>
      </c>
      <c r="Z21" s="10">
        <v>70.3</v>
      </c>
      <c r="AA21" s="10">
        <v>70.69</v>
      </c>
      <c r="AB21" s="95">
        <v>9641100</v>
      </c>
      <c r="AC21" s="10">
        <v>70.69</v>
      </c>
      <c r="AD21" s="40">
        <f t="shared" si="1"/>
        <v>0.99000000000000909</v>
      </c>
      <c r="AE21" s="162">
        <f t="shared" si="2"/>
        <v>-4.506407548232727E-3</v>
      </c>
    </row>
    <row r="22" spans="1:31" x14ac:dyDescent="0.25">
      <c r="B22" s="456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42755</v>
      </c>
      <c r="X22" s="10">
        <v>71.97</v>
      </c>
      <c r="Y22" s="10">
        <v>72</v>
      </c>
      <c r="Z22" s="10">
        <v>70.58</v>
      </c>
      <c r="AA22" s="10">
        <v>71.010000000000005</v>
      </c>
      <c r="AB22" s="95">
        <v>10153500</v>
      </c>
      <c r="AC22" s="10">
        <v>71.010000000000005</v>
      </c>
      <c r="AD22" s="40">
        <f t="shared" si="1"/>
        <v>1.4200000000000017</v>
      </c>
      <c r="AE22" s="162">
        <f t="shared" si="2"/>
        <v>-7.8245074751989163E-3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42754</v>
      </c>
      <c r="X23" s="10">
        <v>71.819999999999993</v>
      </c>
      <c r="Y23" s="10">
        <v>72.25</v>
      </c>
      <c r="Z23" s="10">
        <v>71.23</v>
      </c>
      <c r="AA23" s="10">
        <v>71.569999999999993</v>
      </c>
      <c r="AB23" s="95">
        <v>9799800</v>
      </c>
      <c r="AC23" s="10">
        <v>71.569999999999993</v>
      </c>
      <c r="AD23" s="40">
        <f t="shared" si="1"/>
        <v>1.019999999999996</v>
      </c>
      <c r="AE23" s="162">
        <f t="shared" si="2"/>
        <v>-7.7637598779980443E-3</v>
      </c>
    </row>
    <row r="24" spans="1:31" x14ac:dyDescent="0.25">
      <c r="B24" s="74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42753</v>
      </c>
      <c r="X24" s="10">
        <v>72.239999999999995</v>
      </c>
      <c r="Y24" s="10">
        <v>72.47</v>
      </c>
      <c r="Z24" s="10">
        <v>71.5</v>
      </c>
      <c r="AA24" s="10">
        <v>72.13</v>
      </c>
      <c r="AB24" s="95">
        <v>9886700</v>
      </c>
      <c r="AC24" s="10">
        <v>72.13</v>
      </c>
      <c r="AD24" s="40">
        <f t="shared" si="1"/>
        <v>0.96999999999999886</v>
      </c>
      <c r="AE24" s="162">
        <f t="shared" si="2"/>
        <v>3.0593797802809242E-3</v>
      </c>
    </row>
    <row r="25" spans="1:31" x14ac:dyDescent="0.25">
      <c r="B25" s="74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42752</v>
      </c>
      <c r="X25" s="10">
        <v>72.92</v>
      </c>
      <c r="Y25" s="10">
        <v>72.92</v>
      </c>
      <c r="Z25" s="10">
        <v>71.73</v>
      </c>
      <c r="AA25" s="10">
        <v>71.91</v>
      </c>
      <c r="AB25" s="95">
        <v>11660900</v>
      </c>
      <c r="AC25" s="10">
        <v>71.91</v>
      </c>
      <c r="AD25" s="40">
        <f t="shared" si="1"/>
        <v>1.1899999999999977</v>
      </c>
      <c r="AE25" s="162">
        <f t="shared" si="2"/>
        <v>-1.5875188175721866E-2</v>
      </c>
    </row>
    <row r="26" spans="1:31" x14ac:dyDescent="0.25">
      <c r="B26" s="500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3">
        <v>42748</v>
      </c>
      <c r="X26" s="10">
        <v>73.63</v>
      </c>
      <c r="Y26" s="10">
        <v>73.78</v>
      </c>
      <c r="Z26" s="10">
        <v>73</v>
      </c>
      <c r="AA26" s="10">
        <v>73.069999999999993</v>
      </c>
      <c r="AB26" s="95">
        <v>8218400</v>
      </c>
      <c r="AC26" s="10">
        <v>73.069999999999993</v>
      </c>
      <c r="AD26" s="40">
        <f t="shared" si="1"/>
        <v>0.78000000000000114</v>
      </c>
      <c r="AE26" s="162">
        <f t="shared" si="2"/>
        <v>-3.9531079607416642E-3</v>
      </c>
    </row>
    <row r="27" spans="1:31" x14ac:dyDescent="0.25">
      <c r="B27" s="500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3">
        <v>42747</v>
      </c>
      <c r="X27" s="10">
        <v>73.53</v>
      </c>
      <c r="Y27" s="10">
        <v>73.680000000000007</v>
      </c>
      <c r="Z27" s="10">
        <v>72.930000000000007</v>
      </c>
      <c r="AA27" s="10">
        <v>73.36</v>
      </c>
      <c r="AB27" s="95">
        <v>7042000</v>
      </c>
      <c r="AC27" s="10">
        <v>73.36</v>
      </c>
      <c r="AD27" s="40">
        <f t="shared" si="1"/>
        <v>0.75</v>
      </c>
      <c r="AE27" s="162">
        <f t="shared" si="2"/>
        <v>-5.5578148298766061E-3</v>
      </c>
    </row>
    <row r="28" spans="1:31" x14ac:dyDescent="0.25">
      <c r="W28" s="133">
        <v>42746</v>
      </c>
      <c r="X28" s="10">
        <v>75.52</v>
      </c>
      <c r="Y28" s="10">
        <v>75.55</v>
      </c>
      <c r="Z28" s="10">
        <v>73.010000000000005</v>
      </c>
      <c r="AA28" s="10">
        <v>73.77</v>
      </c>
      <c r="AB28" s="95">
        <v>14106700</v>
      </c>
      <c r="AC28" s="10">
        <v>73.77</v>
      </c>
      <c r="AD28" s="40">
        <f t="shared" si="1"/>
        <v>2.539999999999992</v>
      </c>
      <c r="AE28" s="162">
        <f t="shared" si="2"/>
        <v>-1.6531129182775772E-2</v>
      </c>
    </row>
    <row r="29" spans="1:31" x14ac:dyDescent="0.25">
      <c r="W29" s="133">
        <v>42745</v>
      </c>
      <c r="X29" s="10">
        <v>76.459999999999994</v>
      </c>
      <c r="Y29" s="10">
        <v>76.5</v>
      </c>
      <c r="Z29" s="10">
        <v>74.930000000000007</v>
      </c>
      <c r="AA29" s="10">
        <v>75.010000000000005</v>
      </c>
      <c r="AB29" s="95">
        <v>8795800</v>
      </c>
      <c r="AC29" s="10">
        <v>75.010000000000005</v>
      </c>
      <c r="AD29" s="40">
        <f t="shared" si="1"/>
        <v>1.5699999999999932</v>
      </c>
      <c r="AE29" s="162">
        <f t="shared" si="2"/>
        <v>-1.0944092827004148E-2</v>
      </c>
    </row>
    <row r="30" spans="1:31" x14ac:dyDescent="0.25">
      <c r="C30" s="4"/>
      <c r="D30" s="3"/>
      <c r="E30" s="3"/>
      <c r="F30" s="3"/>
      <c r="H30" s="72"/>
      <c r="W30" s="133">
        <v>42744</v>
      </c>
      <c r="X30" s="10">
        <v>75.930000000000007</v>
      </c>
      <c r="Y30" s="10">
        <v>76.09</v>
      </c>
      <c r="Z30" s="10">
        <v>75.27</v>
      </c>
      <c r="AA30" s="10">
        <v>75.84</v>
      </c>
      <c r="AB30" s="95">
        <v>10152000</v>
      </c>
      <c r="AC30" s="10">
        <v>75.84</v>
      </c>
      <c r="AD30" s="40">
        <f t="shared" si="1"/>
        <v>0.82000000000000739</v>
      </c>
      <c r="AE30" s="162">
        <f t="shared" si="2"/>
        <v>4.6363756788980748E-3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3">
        <v>42741</v>
      </c>
      <c r="X31" s="10">
        <v>76.45</v>
      </c>
      <c r="Y31" s="10">
        <v>76.5</v>
      </c>
      <c r="Z31" s="10">
        <v>75.41</v>
      </c>
      <c r="AA31" s="10">
        <v>75.489999999999995</v>
      </c>
      <c r="AB31" s="95">
        <v>8949200</v>
      </c>
      <c r="AC31" s="10">
        <v>75.489999999999995</v>
      </c>
      <c r="AD31" s="40">
        <f t="shared" si="1"/>
        <v>1.0900000000000034</v>
      </c>
      <c r="AE31" s="162">
        <f t="shared" si="2"/>
        <v>-6.84120510459163E-3</v>
      </c>
    </row>
    <row r="32" spans="1:31" ht="15.75" thickBot="1" x14ac:dyDescent="0.3">
      <c r="A32" s="355" t="s">
        <v>197</v>
      </c>
      <c r="B32" s="356"/>
      <c r="C32" s="357">
        <f>SumByColor($A$32,C2:C30)</f>
        <v>675</v>
      </c>
      <c r="D32" s="357"/>
      <c r="E32" s="357"/>
      <c r="F32" s="358">
        <f>SumByColor($A$32,F2:F30)</f>
        <v>52651</v>
      </c>
      <c r="G32" s="357"/>
      <c r="H32" s="357">
        <f>SumByColor($A$32,H2:H30)</f>
        <v>675</v>
      </c>
      <c r="I32" s="357"/>
      <c r="J32" s="357"/>
      <c r="K32" s="358">
        <f>SumByColor($A$32,K2:K30)</f>
        <v>52770</v>
      </c>
      <c r="L32" s="357"/>
      <c r="M32" s="358">
        <f>SumByColor($A$32,M2:M30)</f>
        <v>0</v>
      </c>
      <c r="W32" s="133">
        <v>42740</v>
      </c>
      <c r="X32" s="10">
        <v>76.84</v>
      </c>
      <c r="Y32" s="10">
        <v>76.849999999999994</v>
      </c>
      <c r="Z32" s="10">
        <v>75.569999999999993</v>
      </c>
      <c r="AA32" s="10">
        <v>76.010000000000005</v>
      </c>
      <c r="AB32" s="95">
        <v>9410700</v>
      </c>
      <c r="AC32" s="10">
        <v>76.010000000000005</v>
      </c>
      <c r="AD32" s="40">
        <f t="shared" si="1"/>
        <v>1.2800000000000011</v>
      </c>
      <c r="AE32" s="162">
        <f t="shared" si="2"/>
        <v>-4.8442000523696294E-3</v>
      </c>
    </row>
    <row r="33" spans="1:31" x14ac:dyDescent="0.25">
      <c r="W33" s="133">
        <v>42739</v>
      </c>
      <c r="X33" s="10">
        <v>74.53</v>
      </c>
      <c r="Y33" s="10">
        <v>76.98</v>
      </c>
      <c r="Z33" s="10">
        <v>74.38</v>
      </c>
      <c r="AA33" s="10">
        <v>76.38</v>
      </c>
      <c r="AB33" s="95">
        <v>14753300</v>
      </c>
      <c r="AC33" s="10">
        <v>76.38</v>
      </c>
      <c r="AD33" s="40">
        <f t="shared" si="1"/>
        <v>2.6000000000000085</v>
      </c>
      <c r="AE33" s="162">
        <f t="shared" si="2"/>
        <v>2.9935275080906099E-2</v>
      </c>
    </row>
    <row r="34" spans="1:31" x14ac:dyDescent="0.25">
      <c r="W34" s="133">
        <v>42738</v>
      </c>
      <c r="X34" s="10">
        <v>72.34</v>
      </c>
      <c r="Y34" s="10">
        <v>74.23</v>
      </c>
      <c r="Z34" s="10">
        <v>72.180000000000007</v>
      </c>
      <c r="AA34" s="10">
        <v>74.16</v>
      </c>
      <c r="AB34" s="95">
        <v>10880000</v>
      </c>
      <c r="AC34" s="10">
        <v>74.16</v>
      </c>
      <c r="AD34" s="40">
        <f t="shared" si="1"/>
        <v>2.0499999999999972</v>
      </c>
      <c r="AE34" s="162">
        <f t="shared" si="2"/>
        <v>3.5609551738583933E-2</v>
      </c>
    </row>
    <row r="35" spans="1:31" x14ac:dyDescent="0.25">
      <c r="W35" s="133">
        <v>42734</v>
      </c>
      <c r="X35" s="10">
        <v>72.03</v>
      </c>
      <c r="Y35" s="10">
        <v>72.260000000000005</v>
      </c>
      <c r="Z35" s="10">
        <v>71.3</v>
      </c>
      <c r="AA35" s="10">
        <v>71.61</v>
      </c>
      <c r="AB35" s="95">
        <v>9198400</v>
      </c>
      <c r="AC35" s="10">
        <v>71.61</v>
      </c>
      <c r="AD35" s="40">
        <f t="shared" si="1"/>
        <v>0.96000000000000796</v>
      </c>
      <c r="AE35" s="162">
        <f t="shared" si="2"/>
        <v>-7.2092056009981365E-3</v>
      </c>
    </row>
    <row r="36" spans="1:31" x14ac:dyDescent="0.25">
      <c r="W36" s="133">
        <v>42733</v>
      </c>
      <c r="X36" s="10">
        <v>72.77</v>
      </c>
      <c r="Y36" s="10">
        <v>72.849999999999994</v>
      </c>
      <c r="Z36" s="10">
        <v>71.94</v>
      </c>
      <c r="AA36" s="10">
        <v>72.13</v>
      </c>
      <c r="AB36" s="95">
        <v>7500600</v>
      </c>
      <c r="AC36" s="10">
        <v>72.13</v>
      </c>
      <c r="AD36" s="40">
        <f t="shared" si="1"/>
        <v>0.90999999999999659</v>
      </c>
      <c r="AE36" s="162">
        <f t="shared" si="2"/>
        <v>-8.7948330355915871E-3</v>
      </c>
    </row>
    <row r="37" spans="1:31" x14ac:dyDescent="0.25">
      <c r="W37" s="133">
        <v>42732</v>
      </c>
      <c r="X37" s="10">
        <v>73.61</v>
      </c>
      <c r="Y37" s="10">
        <v>73.7</v>
      </c>
      <c r="Z37" s="10">
        <v>72.62</v>
      </c>
      <c r="AA37" s="10">
        <v>72.77</v>
      </c>
      <c r="AB37" s="95">
        <v>6333000</v>
      </c>
      <c r="AC37" s="10">
        <v>72.77</v>
      </c>
      <c r="AD37" s="40">
        <f t="shared" si="1"/>
        <v>1.0799999999999983</v>
      </c>
      <c r="AE37" s="162">
        <f t="shared" si="2"/>
        <v>-1.3020480130204959E-2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42731</v>
      </c>
      <c r="X38" s="10">
        <v>73.52</v>
      </c>
      <c r="Y38" s="10">
        <v>74.8</v>
      </c>
      <c r="Z38" s="10">
        <v>73.510000000000005</v>
      </c>
      <c r="AA38" s="10">
        <v>73.73</v>
      </c>
      <c r="AB38" s="95">
        <v>6625700</v>
      </c>
      <c r="AC38" s="10">
        <v>73.73</v>
      </c>
      <c r="AD38" s="40">
        <f t="shared" si="1"/>
        <v>1.289999999999992</v>
      </c>
      <c r="AE38" s="162">
        <f t="shared" si="2"/>
        <v>1.2221618685497315E-3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42727</v>
      </c>
      <c r="X39" s="10">
        <v>73.3</v>
      </c>
      <c r="Y39" s="10">
        <v>73.89</v>
      </c>
      <c r="Z39" s="10">
        <v>73.22</v>
      </c>
      <c r="AA39" s="10">
        <v>73.64</v>
      </c>
      <c r="AB39" s="95">
        <v>5304700</v>
      </c>
      <c r="AC39" s="10">
        <v>73.64</v>
      </c>
      <c r="AD39" s="40">
        <f t="shared" si="1"/>
        <v>0.67000000000000171</v>
      </c>
      <c r="AE39" s="162">
        <f t="shared" si="2"/>
        <v>4.6384720327421469E-3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42726</v>
      </c>
      <c r="X40" s="10">
        <v>73.680000000000007</v>
      </c>
      <c r="Y40" s="10">
        <v>73.75</v>
      </c>
      <c r="Z40" s="10">
        <v>72.92</v>
      </c>
      <c r="AA40" s="10">
        <v>73.3</v>
      </c>
      <c r="AB40" s="95">
        <v>8413800</v>
      </c>
      <c r="AC40" s="10">
        <v>73.3</v>
      </c>
      <c r="AD40" s="40">
        <f t="shared" si="1"/>
        <v>0.82999999999999829</v>
      </c>
      <c r="AE40" s="162">
        <f t="shared" si="2"/>
        <v>-8.9237425635477763E-3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42725</v>
      </c>
      <c r="X41" s="10">
        <v>74.03</v>
      </c>
      <c r="Y41" s="10">
        <v>74.83</v>
      </c>
      <c r="Z41" s="10">
        <v>73.56</v>
      </c>
      <c r="AA41" s="10">
        <v>73.959999999999994</v>
      </c>
      <c r="AB41" s="95">
        <v>7018700</v>
      </c>
      <c r="AC41" s="10">
        <v>73.959999999999994</v>
      </c>
      <c r="AD41" s="40">
        <f t="shared" si="1"/>
        <v>1.269999999999996</v>
      </c>
      <c r="AE41" s="162">
        <f t="shared" si="2"/>
        <v>-1.2153950033761962E-3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4" t="s">
        <v>78</v>
      </c>
      <c r="P42" s="644"/>
      <c r="T42" s="91" t="s">
        <v>113</v>
      </c>
      <c r="W42" s="133">
        <v>42724</v>
      </c>
      <c r="X42" s="10">
        <v>74.510000000000005</v>
      </c>
      <c r="Y42" s="10">
        <v>74.63</v>
      </c>
      <c r="Z42" s="10">
        <v>73.430000000000007</v>
      </c>
      <c r="AA42" s="10">
        <v>74.05</v>
      </c>
      <c r="AB42" s="95">
        <v>8452000</v>
      </c>
      <c r="AC42" s="10">
        <v>74.05</v>
      </c>
      <c r="AD42" s="40">
        <f t="shared" si="1"/>
        <v>1.1999999999999886</v>
      </c>
      <c r="AE42" s="162">
        <f t="shared" si="2"/>
        <v>-4.7043010752689796E-3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76.834999999999994</v>
      </c>
      <c r="Q43" s="2"/>
      <c r="T43" s="128" t="s">
        <v>98</v>
      </c>
      <c r="U43" s="98">
        <v>70.31</v>
      </c>
      <c r="W43" s="133">
        <v>42723</v>
      </c>
      <c r="X43" s="10">
        <v>73.61</v>
      </c>
      <c r="Y43" s="10">
        <v>75.3</v>
      </c>
      <c r="Z43" s="10">
        <v>73.55</v>
      </c>
      <c r="AA43" s="10">
        <v>74.400000000000006</v>
      </c>
      <c r="AB43" s="95">
        <v>8212200</v>
      </c>
      <c r="AC43" s="10">
        <v>74.400000000000006</v>
      </c>
      <c r="AD43" s="40">
        <f t="shared" si="1"/>
        <v>1.75</v>
      </c>
      <c r="AE43" s="162">
        <f t="shared" si="2"/>
        <v>4.0485829959515662E-3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76.136499999999998</v>
      </c>
      <c r="Q44" s="2"/>
      <c r="T44" s="93" t="s">
        <v>99</v>
      </c>
      <c r="U44" s="88">
        <v>70.180000000000007</v>
      </c>
      <c r="W44" s="133">
        <v>42720</v>
      </c>
      <c r="X44" s="10">
        <v>74.430000000000007</v>
      </c>
      <c r="Y44" s="10">
        <v>74.959999999999994</v>
      </c>
      <c r="Z44" s="10">
        <v>73.94</v>
      </c>
      <c r="AA44" s="10">
        <v>74.099999999999994</v>
      </c>
      <c r="AB44" s="95">
        <v>14437500</v>
      </c>
      <c r="AC44" s="10">
        <v>74.099999999999994</v>
      </c>
      <c r="AD44" s="40">
        <f t="shared" si="1"/>
        <v>1.019999999999996</v>
      </c>
      <c r="AE44" s="162">
        <f t="shared" si="2"/>
        <v>-1.9192587690271434E-2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75.438000000000002</v>
      </c>
      <c r="Q45" s="2"/>
      <c r="T45" s="93" t="s">
        <v>100</v>
      </c>
      <c r="U45" s="88" t="s">
        <v>685</v>
      </c>
      <c r="W45" s="133">
        <v>42719</v>
      </c>
      <c r="X45" s="10">
        <v>75.8</v>
      </c>
      <c r="Y45" s="10">
        <v>75.989999999999995</v>
      </c>
      <c r="Z45" s="10">
        <v>74.91</v>
      </c>
      <c r="AA45" s="10">
        <v>75.55</v>
      </c>
      <c r="AB45" s="95">
        <v>9448800</v>
      </c>
      <c r="AC45" s="10">
        <v>75.55</v>
      </c>
      <c r="AD45" s="40">
        <f t="shared" si="1"/>
        <v>1.0799999999999983</v>
      </c>
      <c r="AE45" s="162">
        <f t="shared" si="2"/>
        <v>-2.1133271694623312E-3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74.739499999999992</v>
      </c>
      <c r="Q46" s="2"/>
      <c r="T46" s="93" t="s">
        <v>101</v>
      </c>
      <c r="U46" s="88" t="s">
        <v>686</v>
      </c>
      <c r="W46" s="133">
        <v>42718</v>
      </c>
      <c r="X46" s="10">
        <v>74.86</v>
      </c>
      <c r="Y46" s="10">
        <v>76.319999999999993</v>
      </c>
      <c r="Z46" s="10">
        <v>74.86</v>
      </c>
      <c r="AA46" s="10">
        <v>75.709999999999994</v>
      </c>
      <c r="AB46" s="95">
        <v>11822800</v>
      </c>
      <c r="AC46" s="10">
        <v>75.709999999999994</v>
      </c>
      <c r="AD46" s="40">
        <f t="shared" si="1"/>
        <v>1.4599999999999937</v>
      </c>
      <c r="AE46" s="162">
        <f t="shared" si="2"/>
        <v>1.1624799572421018E-2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74.040999999999997</v>
      </c>
      <c r="Q47" s="2"/>
      <c r="T47" s="93" t="s">
        <v>102</v>
      </c>
      <c r="U47" s="88">
        <v>81.58</v>
      </c>
      <c r="W47" s="133">
        <v>42717</v>
      </c>
      <c r="X47" s="10">
        <v>73.41</v>
      </c>
      <c r="Y47" s="10">
        <v>75.87</v>
      </c>
      <c r="Z47" s="10">
        <v>73.400000000000006</v>
      </c>
      <c r="AA47" s="10">
        <v>74.84</v>
      </c>
      <c r="AB47" s="95">
        <v>12693000</v>
      </c>
      <c r="AC47" s="10">
        <v>74.84</v>
      </c>
      <c r="AD47" s="40">
        <f t="shared" si="1"/>
        <v>2.4699999999999989</v>
      </c>
      <c r="AE47" s="162" t="e">
        <f t="shared" si="2"/>
        <v>#DIV/0!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73.342500000000001</v>
      </c>
      <c r="Q48" s="2"/>
      <c r="T48" s="93" t="s">
        <v>103</v>
      </c>
      <c r="U48" s="88">
        <v>1.02813</v>
      </c>
      <c r="W48" s="133">
        <v>42717</v>
      </c>
      <c r="X48" s="10" t="s">
        <v>224</v>
      </c>
      <c r="Y48" s="10"/>
      <c r="Z48" s="10"/>
      <c r="AA48" s="10"/>
      <c r="AB48" s="95"/>
      <c r="AC48" s="10"/>
      <c r="AD48" s="40">
        <f t="shared" si="1"/>
        <v>0</v>
      </c>
      <c r="AE48" s="162">
        <f t="shared" si="2"/>
        <v>-1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72.643999999999991</v>
      </c>
      <c r="Q49" s="2"/>
      <c r="T49" s="93" t="s">
        <v>122</v>
      </c>
      <c r="U49" s="88" t="s">
        <v>432</v>
      </c>
      <c r="W49" s="133">
        <v>42716</v>
      </c>
      <c r="X49" s="10">
        <v>72.56</v>
      </c>
      <c r="Y49" s="10">
        <v>73.680000000000007</v>
      </c>
      <c r="Z49" s="10">
        <v>72.13</v>
      </c>
      <c r="AA49" s="10">
        <v>73.47</v>
      </c>
      <c r="AB49" s="95">
        <v>9475900</v>
      </c>
      <c r="AC49" s="10">
        <v>73</v>
      </c>
      <c r="AD49" s="40">
        <f t="shared" si="1"/>
        <v>1.5500000000000114</v>
      </c>
      <c r="AE49" s="162">
        <f t="shared" si="2"/>
        <v>1.0660390419493293E-2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71.945499999999996</v>
      </c>
      <c r="Q50" s="2"/>
      <c r="T50" s="93"/>
      <c r="U50" s="88"/>
      <c r="W50" s="133">
        <v>42713</v>
      </c>
      <c r="X50" s="10">
        <v>72.34</v>
      </c>
      <c r="Y50" s="10">
        <v>73.13</v>
      </c>
      <c r="Z50" s="10">
        <v>71.95</v>
      </c>
      <c r="AA50" s="10">
        <v>72.7</v>
      </c>
      <c r="AB50" s="95">
        <v>9936300</v>
      </c>
      <c r="AC50" s="10">
        <v>72.23</v>
      </c>
      <c r="AD50" s="40">
        <f t="shared" si="1"/>
        <v>1.1799999999999926</v>
      </c>
      <c r="AE50" s="162">
        <f t="shared" si="2"/>
        <v>9.3627724986025118E-3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71.247</v>
      </c>
      <c r="Q51" s="2"/>
      <c r="T51" s="93" t="s">
        <v>105</v>
      </c>
      <c r="U51" s="88" t="s">
        <v>687</v>
      </c>
      <c r="W51" s="133">
        <v>42712</v>
      </c>
      <c r="X51" s="10">
        <v>72.459999999999994</v>
      </c>
      <c r="Y51" s="10">
        <v>72.599999999999994</v>
      </c>
      <c r="Z51" s="10">
        <v>70.83</v>
      </c>
      <c r="AA51" s="10">
        <v>72.02</v>
      </c>
      <c r="AB51" s="95">
        <v>12333500</v>
      </c>
      <c r="AC51" s="10">
        <v>71.56</v>
      </c>
      <c r="AD51" s="40">
        <f t="shared" si="1"/>
        <v>1.769999999999996</v>
      </c>
      <c r="AE51" s="162">
        <f t="shared" si="2"/>
        <v>-1.0372009403955218E-2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70.54849999999999</v>
      </c>
      <c r="Q52" s="2"/>
      <c r="T52" s="93" t="s">
        <v>106</v>
      </c>
      <c r="U52" s="88" t="s">
        <v>495</v>
      </c>
      <c r="W52" s="133">
        <v>42711</v>
      </c>
      <c r="X52" s="10">
        <v>71.78</v>
      </c>
      <c r="Y52" s="10">
        <v>72.900000000000006</v>
      </c>
      <c r="Z52" s="10">
        <v>71.55</v>
      </c>
      <c r="AA52" s="10">
        <v>72.78</v>
      </c>
      <c r="AB52" s="95">
        <v>13061000</v>
      </c>
      <c r="AC52" s="10">
        <v>72.31</v>
      </c>
      <c r="AD52" s="40">
        <f t="shared" si="1"/>
        <v>1.3500000000000085</v>
      </c>
      <c r="AE52" s="162">
        <f t="shared" si="2"/>
        <v>4.1660880433271874E-3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188</v>
      </c>
      <c r="O53" s="83">
        <v>1</v>
      </c>
      <c r="P53" s="83">
        <f t="shared" si="7"/>
        <v>69.849999999999994</v>
      </c>
      <c r="Q53" s="2"/>
      <c r="T53" s="93" t="s">
        <v>107</v>
      </c>
      <c r="U53" s="90">
        <v>11186926</v>
      </c>
      <c r="W53" s="133">
        <v>42710</v>
      </c>
      <c r="X53" s="10">
        <v>72.67</v>
      </c>
      <c r="Y53" s="10">
        <v>72.67</v>
      </c>
      <c r="Z53" s="10">
        <v>71.95</v>
      </c>
      <c r="AA53" s="10">
        <v>72.47</v>
      </c>
      <c r="AB53" s="95">
        <v>8723900</v>
      </c>
      <c r="AC53" s="10">
        <v>72.010000000000005</v>
      </c>
      <c r="AD53" s="40">
        <f t="shared" si="1"/>
        <v>0.71999999999999886</v>
      </c>
      <c r="AE53" s="162">
        <f t="shared" si="2"/>
        <v>1.5299026425590334E-3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69.151499999999999</v>
      </c>
      <c r="Q54" s="2"/>
      <c r="T54" s="93" t="s">
        <v>110</v>
      </c>
      <c r="U54" s="90">
        <v>10686700</v>
      </c>
      <c r="W54" s="133">
        <v>42709</v>
      </c>
      <c r="X54" s="10">
        <v>72.790000000000006</v>
      </c>
      <c r="Y54" s="10">
        <v>72.97</v>
      </c>
      <c r="Z54" s="10">
        <v>71.930000000000007</v>
      </c>
      <c r="AA54" s="10">
        <v>72.36</v>
      </c>
      <c r="AB54" s="95">
        <v>9985900</v>
      </c>
      <c r="AC54" s="10">
        <v>71.900000000000006</v>
      </c>
      <c r="AD54" s="40">
        <f t="shared" si="1"/>
        <v>1.039999999999992</v>
      </c>
      <c r="AE54" s="162">
        <f t="shared" si="2"/>
        <v>-8.3379655364079763E-4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68.452999999999989</v>
      </c>
      <c r="Q55" s="2"/>
      <c r="T55" s="93" t="s">
        <v>108</v>
      </c>
      <c r="U55" s="88" t="s">
        <v>688</v>
      </c>
      <c r="W55" s="133">
        <v>42706</v>
      </c>
      <c r="X55" s="10">
        <v>73.040000000000006</v>
      </c>
      <c r="Y55" s="10">
        <v>73.599999999999994</v>
      </c>
      <c r="Z55" s="10">
        <v>72.16</v>
      </c>
      <c r="AA55" s="10">
        <v>72.42</v>
      </c>
      <c r="AB55" s="95">
        <v>9227900</v>
      </c>
      <c r="AC55" s="10">
        <v>71.959999999999994</v>
      </c>
      <c r="AD55" s="40">
        <f t="shared" si="1"/>
        <v>1.4399999999999977</v>
      </c>
      <c r="AE55" s="162">
        <f t="shared" si="2"/>
        <v>-5.665330938234181E-3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67.754499999999993</v>
      </c>
      <c r="T56" s="93" t="s">
        <v>111</v>
      </c>
      <c r="U56" s="88">
        <v>7.03</v>
      </c>
      <c r="W56" s="133">
        <v>42705</v>
      </c>
      <c r="X56" s="10">
        <v>73.97</v>
      </c>
      <c r="Y56" s="10">
        <v>74.03</v>
      </c>
      <c r="Z56" s="10">
        <v>72.72</v>
      </c>
      <c r="AA56" s="10">
        <v>72.84</v>
      </c>
      <c r="AB56" s="95">
        <v>8270200</v>
      </c>
      <c r="AC56" s="10">
        <v>72.37</v>
      </c>
      <c r="AD56" s="40">
        <f t="shared" si="1"/>
        <v>1.3100000000000023</v>
      </c>
      <c r="AE56" s="162">
        <f t="shared" si="2"/>
        <v>-1.1743820838454155E-2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67.055999999999997</v>
      </c>
      <c r="T57" s="93" t="s">
        <v>112</v>
      </c>
      <c r="U57" s="88">
        <v>9.94</v>
      </c>
      <c r="W57" s="133">
        <v>42704</v>
      </c>
      <c r="X57" s="10">
        <v>75</v>
      </c>
      <c r="Y57" s="10">
        <v>75.08</v>
      </c>
      <c r="Z57" s="10">
        <v>73.59</v>
      </c>
      <c r="AA57" s="10">
        <v>73.7</v>
      </c>
      <c r="AB57" s="95">
        <v>10627300</v>
      </c>
      <c r="AC57" s="10">
        <v>73.23</v>
      </c>
      <c r="AD57" s="40">
        <f t="shared" si="1"/>
        <v>1.4899999999999949</v>
      </c>
      <c r="AE57" s="162">
        <f t="shared" si="2"/>
        <v>-1.5593493749159748E-2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66.357499999999987</v>
      </c>
      <c r="T58" s="93" t="s">
        <v>109</v>
      </c>
      <c r="U58" s="88" t="s">
        <v>689</v>
      </c>
      <c r="W58" s="133">
        <v>42703</v>
      </c>
      <c r="X58" s="10">
        <v>74.69</v>
      </c>
      <c r="Y58" s="10">
        <v>75.400000000000006</v>
      </c>
      <c r="Z58" s="10">
        <v>74.290000000000006</v>
      </c>
      <c r="AA58" s="10">
        <v>74.87</v>
      </c>
      <c r="AB58" s="95">
        <v>7160700</v>
      </c>
      <c r="AC58" s="10">
        <v>74.39</v>
      </c>
      <c r="AD58" s="40">
        <f t="shared" si="1"/>
        <v>1.1099999999999994</v>
      </c>
      <c r="AE58" s="162">
        <f t="shared" si="2"/>
        <v>4.4558466108559625E-3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65.658999999999992</v>
      </c>
      <c r="W59" s="133">
        <v>42702</v>
      </c>
      <c r="X59" s="10">
        <v>75.3</v>
      </c>
      <c r="Y59" s="10">
        <v>75.44</v>
      </c>
      <c r="Z59" s="10">
        <v>74.22</v>
      </c>
      <c r="AA59" s="10">
        <v>74.540000000000006</v>
      </c>
      <c r="AB59" s="95">
        <v>9338900</v>
      </c>
      <c r="AC59" s="10">
        <v>74.06</v>
      </c>
      <c r="AD59" s="40">
        <f t="shared" si="1"/>
        <v>1.2199999999999989</v>
      </c>
      <c r="AE59" s="162">
        <f t="shared" si="2"/>
        <v>-1.2006403415154687E-2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64.960499999999996</v>
      </c>
      <c r="W60" s="133">
        <v>42699</v>
      </c>
      <c r="X60" s="10">
        <v>75.47</v>
      </c>
      <c r="Y60" s="10">
        <v>75.55</v>
      </c>
      <c r="Z60" s="10">
        <v>74.87</v>
      </c>
      <c r="AA60" s="10">
        <v>75.44</v>
      </c>
      <c r="AB60" s="95">
        <v>3068600</v>
      </c>
      <c r="AC60" s="10">
        <v>74.959999999999994</v>
      </c>
      <c r="AD60" s="40">
        <f t="shared" si="1"/>
        <v>0.67999999999999261</v>
      </c>
      <c r="AE60" s="162">
        <f t="shared" si="2"/>
        <v>1.8711574445335888E-3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64.262</v>
      </c>
      <c r="W61" s="133">
        <v>42697</v>
      </c>
      <c r="X61" s="10">
        <v>73.849999999999994</v>
      </c>
      <c r="Y61" s="10">
        <v>75.349999999999994</v>
      </c>
      <c r="Z61" s="10">
        <v>73.760000000000005</v>
      </c>
      <c r="AA61" s="10">
        <v>75.3</v>
      </c>
      <c r="AB61" s="95">
        <v>6849200</v>
      </c>
      <c r="AC61" s="10">
        <v>74.819999999999993</v>
      </c>
      <c r="AD61" s="40">
        <f t="shared" si="1"/>
        <v>1.5899999999999892</v>
      </c>
      <c r="AE61" s="162">
        <f t="shared" si="2"/>
        <v>1.1354420113544039E-2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63.563499999999998</v>
      </c>
      <c r="W62" s="133">
        <v>42696</v>
      </c>
      <c r="X62" s="10">
        <v>75.06</v>
      </c>
      <c r="Y62" s="10">
        <v>75.44</v>
      </c>
      <c r="Z62" s="10">
        <v>74.02</v>
      </c>
      <c r="AA62" s="10">
        <v>74.459999999999994</v>
      </c>
      <c r="AB62" s="95">
        <v>6019600</v>
      </c>
      <c r="AC62" s="10">
        <v>73.98</v>
      </c>
      <c r="AD62" s="40">
        <f t="shared" si="1"/>
        <v>1.4200000000000017</v>
      </c>
      <c r="AE62" s="162">
        <f t="shared" si="2"/>
        <v>-6.9798657718119772E-3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62.864999999999995</v>
      </c>
      <c r="W63" s="133">
        <v>42695</v>
      </c>
      <c r="X63" s="10">
        <v>74.66</v>
      </c>
      <c r="Y63" s="10">
        <v>75.19</v>
      </c>
      <c r="Z63" s="10">
        <v>74.45</v>
      </c>
      <c r="AA63" s="10">
        <v>74.98</v>
      </c>
      <c r="AB63" s="95">
        <v>6810600</v>
      </c>
      <c r="AC63" s="10">
        <v>74.5</v>
      </c>
      <c r="AD63" s="40">
        <f t="shared" si="1"/>
        <v>0.73999999999999488</v>
      </c>
      <c r="AE63" s="162">
        <f t="shared" si="2"/>
        <v>4.8556784461828428E-3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42692</v>
      </c>
      <c r="X64" s="10">
        <v>75.59</v>
      </c>
      <c r="Y64" s="10">
        <v>75.739999999999995</v>
      </c>
      <c r="Z64" s="10">
        <v>74.25</v>
      </c>
      <c r="AA64" s="10">
        <v>74.62</v>
      </c>
      <c r="AB64" s="95">
        <v>8194300</v>
      </c>
      <c r="AC64" s="10">
        <v>74.14</v>
      </c>
      <c r="AD64" s="40">
        <f t="shared" si="1"/>
        <v>1.4899999999999949</v>
      </c>
      <c r="AE64" s="162">
        <f t="shared" si="2"/>
        <v>-1.2782956058588479E-2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42691</v>
      </c>
      <c r="X65" s="10">
        <v>75.72</v>
      </c>
      <c r="Y65" s="10">
        <v>76.02</v>
      </c>
      <c r="Z65" s="10">
        <v>74.849999999999994</v>
      </c>
      <c r="AA65" s="10">
        <v>75.58</v>
      </c>
      <c r="AB65" s="95">
        <v>9413500</v>
      </c>
      <c r="AC65" s="10">
        <v>75.099999999999994</v>
      </c>
      <c r="AD65" s="40">
        <f t="shared" si="1"/>
        <v>1.1700000000000017</v>
      </c>
      <c r="AE65" s="162">
        <f t="shared" si="2"/>
        <v>-5.4297444047147758E-3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42690</v>
      </c>
      <c r="X66" s="10">
        <v>76.08</v>
      </c>
      <c r="Y66" s="10">
        <v>76.88</v>
      </c>
      <c r="Z66" s="10">
        <v>75.569999999999993</v>
      </c>
      <c r="AA66" s="10">
        <v>76</v>
      </c>
      <c r="AB66" s="95">
        <v>8415000</v>
      </c>
      <c r="AC66" s="10">
        <v>75.510000000000005</v>
      </c>
      <c r="AD66" s="40">
        <f t="shared" si="1"/>
        <v>1.3100000000000023</v>
      </c>
      <c r="AE66" s="162">
        <f t="shared" si="2"/>
        <v>-4.6137621935142814E-3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42689</v>
      </c>
      <c r="X67" s="10">
        <v>77.03</v>
      </c>
      <c r="Y67" s="10">
        <v>77.11</v>
      </c>
      <c r="Z67" s="10">
        <v>75</v>
      </c>
      <c r="AA67" s="10">
        <v>76.349999999999994</v>
      </c>
      <c r="AB67" s="95">
        <v>8560100</v>
      </c>
      <c r="AC67" s="10">
        <v>75.86</v>
      </c>
      <c r="AD67" s="40">
        <f>Y67-Z67</f>
        <v>2.1099999999999994</v>
      </c>
      <c r="AE67" s="162">
        <f>AC67/AC68-1</f>
        <v>-5.2452137424601197E-3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2">
        <f t="shared" ref="H68:H102" si="13">(E68-D68)/D68</f>
        <v>-5.0053666024213218E-2</v>
      </c>
      <c r="I68" s="353"/>
      <c r="W68" s="133">
        <v>42688</v>
      </c>
      <c r="X68" s="10">
        <v>77.040000000000006</v>
      </c>
      <c r="Y68" s="10">
        <v>77.13</v>
      </c>
      <c r="Z68" s="10">
        <v>76.069999999999993</v>
      </c>
      <c r="AA68" s="10">
        <v>76.75</v>
      </c>
      <c r="AB68" s="95">
        <v>8832800</v>
      </c>
      <c r="AC68" s="10">
        <v>76.260000000000005</v>
      </c>
      <c r="AD68" s="40">
        <f>Y68-Z68</f>
        <v>1.0600000000000023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2">
        <f t="shared" si="13"/>
        <v>-4.7927648519005078E-2</v>
      </c>
      <c r="I69" s="353" t="s">
        <v>188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2">
        <f t="shared" si="13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2">
        <f t="shared" si="13"/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2">
        <f t="shared" si="13"/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2">
        <f t="shared" si="13"/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2">
        <f t="shared" si="13"/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2">
        <f t="shared" si="13"/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2">
        <f t="shared" si="13"/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2">
        <f t="shared" si="13"/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2">
        <f t="shared" si="13"/>
        <v>-6.0032687955746001E-3</v>
      </c>
      <c r="I78" s="353" t="s">
        <v>260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2">
        <f t="shared" si="13"/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2">
        <f t="shared" si="1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2">
        <f t="shared" si="13"/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2">
        <f t="shared" si="13"/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2">
        <f t="shared" si="13"/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2">
        <f t="shared" si="13"/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2">
        <f t="shared" si="13"/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2">
        <f t="shared" si="13"/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2">
        <f t="shared" si="13"/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2">
        <f t="shared" si="13"/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2">
        <f t="shared" si="13"/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2">
        <f t="shared" si="13"/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2">
        <f t="shared" si="13"/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2">
        <f t="shared" si="13"/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2">
        <f t="shared" si="13"/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2">
        <f t="shared" si="13"/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2">
        <f t="shared" si="13"/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2">
        <f t="shared" si="13"/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2">
        <f t="shared" si="13"/>
        <v>-5.7595483117581198E-2</v>
      </c>
      <c r="I97" s="353" t="s">
        <v>188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2">
        <f t="shared" si="13"/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2">
        <f t="shared" si="13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2">
        <f t="shared" si="13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2">
        <f t="shared" si="13"/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2">
        <f t="shared" si="13"/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2">
        <f t="shared" ref="H103:H110" si="1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2">
        <f t="shared" si="16"/>
        <v>-8.5464904836949906E-2</v>
      </c>
      <c r="I104" s="563" t="s">
        <v>323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2">
        <f t="shared" si="1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2">
        <f t="shared" si="1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2">
        <f t="shared" si="1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2">
        <f t="shared" si="1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2">
        <f t="shared" si="16"/>
        <v>-8.718794366032262E-2</v>
      </c>
      <c r="I109" s="563" t="s">
        <v>341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2">
        <f t="shared" si="1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2">
        <f t="shared" ref="H111:H123" si="19">(E111-D111)/D111</f>
        <v>-9.3751689471652688E-2</v>
      </c>
      <c r="I111" s="353" t="s">
        <v>188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2">
        <f t="shared" si="1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2">
        <f t="shared" si="19"/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2">
        <f t="shared" si="19"/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2">
        <f t="shared" si="19"/>
        <v>-9.2011061025038907E-2</v>
      </c>
      <c r="I115" s="202">
        <v>79</v>
      </c>
    </row>
    <row r="116" spans="1:9" x14ac:dyDescent="0.25">
      <c r="A116" t="s">
        <v>393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2">
        <f t="shared" si="19"/>
        <v>-8.7207015433027113E-2</v>
      </c>
      <c r="I116" s="353"/>
    </row>
    <row r="117" spans="1:9" x14ac:dyDescent="0.25">
      <c r="A117" t="s">
        <v>418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2">
        <f t="shared" si="19"/>
        <v>-9.1368251561117442E-2</v>
      </c>
      <c r="I117" s="202" t="s">
        <v>436</v>
      </c>
    </row>
    <row r="118" spans="1:9" x14ac:dyDescent="0.25">
      <c r="A118" t="s">
        <v>418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2">
        <f t="shared" si="19"/>
        <v>-9.7950705018740952E-2</v>
      </c>
      <c r="I118" s="353"/>
    </row>
    <row r="119" spans="1:9" x14ac:dyDescent="0.25">
      <c r="A119" t="s">
        <v>470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2">
        <f t="shared" si="19"/>
        <v>-8.4279455529830516E-2</v>
      </c>
      <c r="I119" s="353"/>
    </row>
    <row r="120" spans="1:9" x14ac:dyDescent="0.25">
      <c r="A120" t="s">
        <v>393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2">
        <f t="shared" si="19"/>
        <v>-5.5303438395785734E-2</v>
      </c>
      <c r="I120" s="353"/>
    </row>
    <row r="121" spans="1:9" x14ac:dyDescent="0.25">
      <c r="A121" t="s">
        <v>484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2">
        <f t="shared" si="19"/>
        <v>-0.13181769750160807</v>
      </c>
      <c r="I121" s="353"/>
    </row>
    <row r="122" spans="1:9" x14ac:dyDescent="0.25">
      <c r="A122" t="s">
        <v>519</v>
      </c>
      <c r="B122" s="193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2">
        <f t="shared" si="19"/>
        <v>-0.10641533680421057</v>
      </c>
      <c r="I122" s="353"/>
    </row>
    <row r="123" spans="1:9" x14ac:dyDescent="0.25">
      <c r="A123" t="s">
        <v>522</v>
      </c>
      <c r="B123" s="193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2">
        <f t="shared" si="19"/>
        <v>-0.11290732550454985</v>
      </c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42783</v>
      </c>
      <c r="X2" s="10">
        <v>70.069999999999993</v>
      </c>
      <c r="Y2" s="10">
        <v>70.400000000000006</v>
      </c>
      <c r="Z2" s="10">
        <v>69.739999999999995</v>
      </c>
      <c r="AA2" s="10">
        <v>70.38</v>
      </c>
      <c r="AB2" s="95">
        <v>181700</v>
      </c>
      <c r="AC2" s="10">
        <v>70.38</v>
      </c>
      <c r="AD2" s="2">
        <f>Y2-Z2</f>
        <v>0.6600000000000108</v>
      </c>
      <c r="AE2" s="138">
        <f>AC2/AC3-1</f>
        <v>2.421307506053294E-3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70.38</v>
      </c>
      <c r="W3" s="133">
        <v>42782</v>
      </c>
      <c r="X3" s="10">
        <v>70.63</v>
      </c>
      <c r="Y3" s="10">
        <v>70.69</v>
      </c>
      <c r="Z3" s="10">
        <v>69.790000000000006</v>
      </c>
      <c r="AA3" s="10">
        <v>70.209999999999994</v>
      </c>
      <c r="AB3" s="95">
        <v>103000</v>
      </c>
      <c r="AC3" s="10">
        <v>70.209999999999994</v>
      </c>
      <c r="AD3" s="2">
        <f t="shared" ref="AD3:AD66" si="0">Y3-Z3</f>
        <v>0.89999999999999147</v>
      </c>
      <c r="AE3" s="138">
        <f t="shared" ref="AE3:AE66" si="1">AC3/AC4-1</f>
        <v>-2.5571814178151353E-3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70.38</v>
      </c>
      <c r="R4" s="502">
        <v>2.3999999999999998E-3</v>
      </c>
      <c r="W4" s="133">
        <v>42781</v>
      </c>
      <c r="X4" s="10">
        <v>69.64</v>
      </c>
      <c r="Y4" s="10">
        <v>70.569999999999993</v>
      </c>
      <c r="Z4" s="10">
        <v>69.64</v>
      </c>
      <c r="AA4" s="10">
        <v>70.39</v>
      </c>
      <c r="AB4" s="95">
        <v>105100</v>
      </c>
      <c r="AC4" s="10">
        <v>70.39</v>
      </c>
      <c r="AD4" s="2">
        <f t="shared" si="0"/>
        <v>0.92999999999999261</v>
      </c>
      <c r="AE4" s="138" t="e">
        <f t="shared" si="1"/>
        <v>#DIV/0!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42781</v>
      </c>
      <c r="X5" s="10" t="s">
        <v>693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42780</v>
      </c>
      <c r="X6" s="10">
        <v>69.72</v>
      </c>
      <c r="Y6" s="10">
        <v>70.11</v>
      </c>
      <c r="Z6" s="10">
        <v>69.5</v>
      </c>
      <c r="AA6" s="10">
        <v>70.06</v>
      </c>
      <c r="AB6" s="95">
        <v>204100</v>
      </c>
      <c r="AC6" s="10">
        <v>69.930000000000007</v>
      </c>
      <c r="AD6" s="2">
        <f t="shared" si="0"/>
        <v>0.60999999999999943</v>
      </c>
      <c r="AE6" s="138">
        <f t="shared" si="1"/>
        <v>1.4302059496573705E-4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42779</v>
      </c>
      <c r="X7" s="10">
        <v>70.45</v>
      </c>
      <c r="Y7" s="10">
        <v>70.75</v>
      </c>
      <c r="Z7" s="10">
        <v>69.959999999999994</v>
      </c>
      <c r="AA7" s="10">
        <v>70.040000000000006</v>
      </c>
      <c r="AB7" s="95">
        <v>185900</v>
      </c>
      <c r="AC7" s="10">
        <v>69.92</v>
      </c>
      <c r="AD7" s="2">
        <f t="shared" si="0"/>
        <v>0.79000000000000625</v>
      </c>
      <c r="AE7" s="138">
        <f t="shared" si="1"/>
        <v>-2.7100271002710175E-3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3">
        <v>42776</v>
      </c>
      <c r="X8" s="10">
        <v>70.709999999999994</v>
      </c>
      <c r="Y8" s="10">
        <v>70.83</v>
      </c>
      <c r="Z8" s="10">
        <v>69.84</v>
      </c>
      <c r="AA8" s="10">
        <v>70.239999999999995</v>
      </c>
      <c r="AB8" s="95">
        <v>274400</v>
      </c>
      <c r="AC8" s="10">
        <v>70.11</v>
      </c>
      <c r="AD8" s="2">
        <f t="shared" si="0"/>
        <v>0.98999999999999488</v>
      </c>
      <c r="AE8" s="138">
        <f t="shared" si="1"/>
        <v>-2.1349274124680129E-3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8">
        <f>IF(Q2=0, 0, Q8/Q6)</f>
        <v>0</v>
      </c>
      <c r="W9" s="133">
        <v>42775</v>
      </c>
      <c r="X9" s="10">
        <v>70.7</v>
      </c>
      <c r="Y9" s="10">
        <v>70.739999999999995</v>
      </c>
      <c r="Z9" s="10">
        <v>69.25</v>
      </c>
      <c r="AA9" s="10">
        <v>70.39</v>
      </c>
      <c r="AB9" s="95">
        <v>231200</v>
      </c>
      <c r="AC9" s="10">
        <v>70.260000000000005</v>
      </c>
      <c r="AD9" s="2">
        <f t="shared" si="0"/>
        <v>1.4899999999999949</v>
      </c>
      <c r="AE9" s="138">
        <f t="shared" si="1"/>
        <v>1.4145496535796775E-2</v>
      </c>
    </row>
    <row r="10" spans="1:31" x14ac:dyDescent="0.25">
      <c r="O10" s="11" t="s">
        <v>212</v>
      </c>
      <c r="P10" s="34"/>
      <c r="Q10" s="2">
        <f>M33</f>
        <v>33.940000000000055</v>
      </c>
      <c r="W10" s="133">
        <v>42774</v>
      </c>
      <c r="X10" s="10">
        <v>69.56</v>
      </c>
      <c r="Y10" s="10">
        <v>69.819999999999993</v>
      </c>
      <c r="Z10" s="10">
        <v>69.05</v>
      </c>
      <c r="AA10" s="10">
        <v>69.400000000000006</v>
      </c>
      <c r="AB10" s="95">
        <v>215300</v>
      </c>
      <c r="AC10" s="10">
        <v>69.28</v>
      </c>
      <c r="AD10" s="2">
        <f t="shared" si="0"/>
        <v>0.76999999999999602</v>
      </c>
      <c r="AE10" s="138">
        <f t="shared" si="1"/>
        <v>-4.7406981755494515E-3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42773</v>
      </c>
      <c r="X11" s="10">
        <v>70.25</v>
      </c>
      <c r="Y11" s="10">
        <v>70.69</v>
      </c>
      <c r="Z11" s="10">
        <v>69.540000000000006</v>
      </c>
      <c r="AA11" s="10">
        <v>69.73</v>
      </c>
      <c r="AB11" s="95">
        <v>227600</v>
      </c>
      <c r="AC11" s="10">
        <v>69.61</v>
      </c>
      <c r="AD11" s="2">
        <f t="shared" si="0"/>
        <v>1.1499999999999915</v>
      </c>
      <c r="AE11" s="138">
        <f t="shared" si="1"/>
        <v>-4.0062956073830813E-3</v>
      </c>
    </row>
    <row r="12" spans="1:31" x14ac:dyDescent="0.25">
      <c r="W12" s="133">
        <v>42772</v>
      </c>
      <c r="X12" s="10">
        <v>70.05</v>
      </c>
      <c r="Y12" s="10">
        <v>70.27</v>
      </c>
      <c r="Z12" s="10">
        <v>69.56</v>
      </c>
      <c r="AA12" s="10">
        <v>70.010000000000005</v>
      </c>
      <c r="AB12" s="95">
        <v>162900</v>
      </c>
      <c r="AC12" s="10">
        <v>69.89</v>
      </c>
      <c r="AD12" s="2">
        <f t="shared" si="0"/>
        <v>0.70999999999999375</v>
      </c>
      <c r="AE12" s="138">
        <f t="shared" si="1"/>
        <v>-4.4159544159544373E-3</v>
      </c>
    </row>
    <row r="13" spans="1:31" x14ac:dyDescent="0.25">
      <c r="W13" s="133">
        <v>42769</v>
      </c>
      <c r="X13" s="10">
        <v>69.94</v>
      </c>
      <c r="Y13" s="10">
        <v>70.430000000000007</v>
      </c>
      <c r="Z13" s="10">
        <v>69.55</v>
      </c>
      <c r="AA13" s="10">
        <v>70.33</v>
      </c>
      <c r="AB13" s="95">
        <v>211500</v>
      </c>
      <c r="AC13" s="10">
        <v>70.2</v>
      </c>
      <c r="AD13" s="2">
        <f t="shared" si="0"/>
        <v>0.88000000000000966</v>
      </c>
      <c r="AE13" s="138">
        <f t="shared" si="1"/>
        <v>1.6949152542372836E-2</v>
      </c>
    </row>
    <row r="14" spans="1:31" x14ac:dyDescent="0.25">
      <c r="W14" s="133">
        <v>42768</v>
      </c>
      <c r="X14" s="10">
        <v>68.75</v>
      </c>
      <c r="Y14" s="10">
        <v>69.37</v>
      </c>
      <c r="Z14" s="10">
        <v>68.260000000000005</v>
      </c>
      <c r="AA14" s="10">
        <v>69.150000000000006</v>
      </c>
      <c r="AB14" s="95">
        <v>323200</v>
      </c>
      <c r="AC14" s="10">
        <v>69.03</v>
      </c>
      <c r="AD14" s="2">
        <f t="shared" si="0"/>
        <v>1.1099999999999994</v>
      </c>
      <c r="AE14" s="138">
        <f t="shared" si="1"/>
        <v>-5.188067444876765E-3</v>
      </c>
    </row>
    <row r="15" spans="1:31" x14ac:dyDescent="0.25">
      <c r="W15" s="133">
        <v>42767</v>
      </c>
      <c r="X15" s="10">
        <v>69.959999999999994</v>
      </c>
      <c r="Y15" s="10">
        <v>70.31</v>
      </c>
      <c r="Z15" s="10">
        <v>69.02</v>
      </c>
      <c r="AA15" s="10">
        <v>69.510000000000005</v>
      </c>
      <c r="AB15" s="95">
        <v>276700</v>
      </c>
      <c r="AC15" s="10">
        <v>69.39</v>
      </c>
      <c r="AD15" s="2">
        <f t="shared" si="0"/>
        <v>1.2900000000000063</v>
      </c>
      <c r="AE15" s="138">
        <f t="shared" si="1"/>
        <v>-1.8699654775603536E-3</v>
      </c>
    </row>
    <row r="16" spans="1:31" x14ac:dyDescent="0.25">
      <c r="W16" s="133">
        <v>42766</v>
      </c>
      <c r="X16" s="10">
        <v>69.680000000000007</v>
      </c>
      <c r="Y16" s="10">
        <v>70.39</v>
      </c>
      <c r="Z16" s="10">
        <v>68.7</v>
      </c>
      <c r="AA16" s="10">
        <v>69.64</v>
      </c>
      <c r="AB16" s="95">
        <v>373500</v>
      </c>
      <c r="AC16" s="10">
        <v>69.52</v>
      </c>
      <c r="AD16" s="2">
        <f t="shared" si="0"/>
        <v>1.6899999999999977</v>
      </c>
      <c r="AE16" s="138">
        <f t="shared" si="1"/>
        <v>-5.5786010585038293E-3</v>
      </c>
    </row>
    <row r="17" spans="1:31" x14ac:dyDescent="0.25">
      <c r="W17" s="133">
        <v>42765</v>
      </c>
      <c r="X17" s="10">
        <v>69.34</v>
      </c>
      <c r="Y17" s="10">
        <v>70.37</v>
      </c>
      <c r="Z17" s="10">
        <v>68.2</v>
      </c>
      <c r="AA17" s="10">
        <v>70.03</v>
      </c>
      <c r="AB17" s="95">
        <v>478000</v>
      </c>
      <c r="AC17" s="10">
        <v>69.91</v>
      </c>
      <c r="AD17" s="2">
        <f t="shared" si="0"/>
        <v>2.1700000000000017</v>
      </c>
      <c r="AE17" s="138">
        <f t="shared" si="1"/>
        <v>4.2930738408708535E-4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42762</v>
      </c>
      <c r="X18" s="10">
        <v>70.14</v>
      </c>
      <c r="Y18" s="10">
        <v>70.89</v>
      </c>
      <c r="Z18" s="10">
        <v>69.900000000000006</v>
      </c>
      <c r="AA18" s="10">
        <v>70</v>
      </c>
      <c r="AB18" s="95">
        <v>218400</v>
      </c>
      <c r="AC18" s="10">
        <v>69.88</v>
      </c>
      <c r="AD18" s="2">
        <f t="shared" si="0"/>
        <v>0.98999999999999488</v>
      </c>
      <c r="AE18" s="138">
        <f t="shared" si="1"/>
        <v>-3.1383737517831634E-3</v>
      </c>
    </row>
    <row r="19" spans="1:31" x14ac:dyDescent="0.25">
      <c r="W19" s="133">
        <v>42761</v>
      </c>
      <c r="X19" s="10">
        <v>69.44</v>
      </c>
      <c r="Y19" s="10">
        <v>70.260000000000005</v>
      </c>
      <c r="Z19" s="10">
        <v>69.150000000000006</v>
      </c>
      <c r="AA19" s="10">
        <v>70.23</v>
      </c>
      <c r="AB19" s="95">
        <v>410700</v>
      </c>
      <c r="AC19" s="10">
        <v>70.099999999999994</v>
      </c>
      <c r="AD19" s="2">
        <f t="shared" si="0"/>
        <v>1.1099999999999994</v>
      </c>
      <c r="AE19" s="138">
        <f t="shared" si="1"/>
        <v>1.1252163877668808E-2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42760</v>
      </c>
      <c r="X20" s="10">
        <v>69.7</v>
      </c>
      <c r="Y20" s="10">
        <v>69.7</v>
      </c>
      <c r="Z20" s="10">
        <v>69</v>
      </c>
      <c r="AA20" s="10">
        <v>69.44</v>
      </c>
      <c r="AB20" s="95">
        <v>361500</v>
      </c>
      <c r="AC20" s="10">
        <v>69.319999999999993</v>
      </c>
      <c r="AD20" s="2">
        <f t="shared" si="0"/>
        <v>0.70000000000000284</v>
      </c>
      <c r="AE20" s="138">
        <f t="shared" si="1"/>
        <v>7.21813194745069E-4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42759</v>
      </c>
      <c r="X21" s="10">
        <v>68</v>
      </c>
      <c r="Y21" s="10">
        <v>70.38</v>
      </c>
      <c r="Z21" s="10">
        <v>66.930000000000007</v>
      </c>
      <c r="AA21" s="10">
        <v>69.39</v>
      </c>
      <c r="AB21" s="95">
        <v>1062900</v>
      </c>
      <c r="AC21" s="10">
        <v>69.27</v>
      </c>
      <c r="AD21" s="2">
        <f t="shared" si="0"/>
        <v>3.4499999999999886</v>
      </c>
      <c r="AE21" s="138">
        <f t="shared" si="1"/>
        <v>5.4658952496954738E-2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42758</v>
      </c>
      <c r="X22" s="10">
        <v>67.33</v>
      </c>
      <c r="Y22" s="10">
        <v>67.98</v>
      </c>
      <c r="Z22" s="10">
        <v>65.75</v>
      </c>
      <c r="AA22" s="10">
        <v>65.8</v>
      </c>
      <c r="AB22" s="95">
        <v>329000</v>
      </c>
      <c r="AC22" s="10">
        <v>65.680000000000007</v>
      </c>
      <c r="AD22" s="2">
        <f t="shared" si="0"/>
        <v>2.230000000000004</v>
      </c>
      <c r="AE22" s="138">
        <f t="shared" si="1"/>
        <v>-2.6674570243034879E-2</v>
      </c>
    </row>
    <row r="23" spans="1:31" x14ac:dyDescent="0.25">
      <c r="B23" s="10"/>
      <c r="C23" s="10"/>
      <c r="D23" s="40"/>
      <c r="E23" s="40"/>
      <c r="F23" s="40"/>
      <c r="W23" s="133">
        <v>42755</v>
      </c>
      <c r="X23" s="10">
        <v>67.510000000000005</v>
      </c>
      <c r="Y23" s="10">
        <v>67.989999999999995</v>
      </c>
      <c r="Z23" s="10">
        <v>67.2</v>
      </c>
      <c r="AA23" s="10">
        <v>67.599999999999994</v>
      </c>
      <c r="AB23" s="95">
        <v>209800</v>
      </c>
      <c r="AC23" s="10">
        <v>67.48</v>
      </c>
      <c r="AD23" s="2">
        <f t="shared" si="0"/>
        <v>0.78999999999999204</v>
      </c>
      <c r="AE23" s="138">
        <f t="shared" si="1"/>
        <v>2.0790020790020236E-3</v>
      </c>
    </row>
    <row r="24" spans="1:31" x14ac:dyDescent="0.25">
      <c r="B24" s="10"/>
      <c r="C24" s="10"/>
      <c r="D24" s="40"/>
      <c r="E24" s="40"/>
      <c r="F24" s="40"/>
      <c r="W24" s="133">
        <v>42754</v>
      </c>
      <c r="X24" s="10">
        <v>68.45</v>
      </c>
      <c r="Y24" s="10">
        <v>68.819999999999993</v>
      </c>
      <c r="Z24" s="10">
        <v>66.91</v>
      </c>
      <c r="AA24" s="10">
        <v>67.459999999999994</v>
      </c>
      <c r="AB24" s="95">
        <v>282800</v>
      </c>
      <c r="AC24" s="10">
        <v>67.34</v>
      </c>
      <c r="AD24" s="2">
        <f t="shared" si="0"/>
        <v>1.9099999999999966</v>
      </c>
      <c r="AE24" s="138">
        <f t="shared" si="1"/>
        <v>-1.4344262295081789E-2</v>
      </c>
    </row>
    <row r="25" spans="1:31" x14ac:dyDescent="0.25">
      <c r="B25" s="10"/>
      <c r="C25" s="10"/>
      <c r="D25" s="40"/>
      <c r="E25" s="40"/>
      <c r="F25" s="40"/>
      <c r="W25" s="133">
        <v>42753</v>
      </c>
      <c r="X25" s="10">
        <v>68.19</v>
      </c>
      <c r="Y25" s="10">
        <v>68.55</v>
      </c>
      <c r="Z25" s="10">
        <v>67.77</v>
      </c>
      <c r="AA25" s="10">
        <v>68.44</v>
      </c>
      <c r="AB25" s="95">
        <v>187200</v>
      </c>
      <c r="AC25" s="10">
        <v>68.319999999999993</v>
      </c>
      <c r="AD25" s="2">
        <f t="shared" si="0"/>
        <v>0.78000000000000114</v>
      </c>
      <c r="AE25" s="138">
        <f t="shared" si="1"/>
        <v>7.6696165191740828E-3</v>
      </c>
    </row>
    <row r="26" spans="1:31" x14ac:dyDescent="0.25">
      <c r="B26" s="10"/>
      <c r="C26" s="10"/>
      <c r="D26" s="40"/>
      <c r="E26" s="40"/>
      <c r="F26" s="40"/>
      <c r="W26" s="133">
        <v>42752</v>
      </c>
      <c r="X26" s="10">
        <v>69.319999999999993</v>
      </c>
      <c r="Y26" s="10">
        <v>69.319999999999993</v>
      </c>
      <c r="Z26" s="10">
        <v>67.819999999999993</v>
      </c>
      <c r="AA26" s="10">
        <v>67.92</v>
      </c>
      <c r="AB26" s="95">
        <v>187400</v>
      </c>
      <c r="AC26" s="10">
        <v>67.8</v>
      </c>
      <c r="AD26" s="2">
        <f t="shared" si="0"/>
        <v>1.5</v>
      </c>
      <c r="AE26" s="138">
        <f t="shared" si="1"/>
        <v>-2.389864670313846E-2</v>
      </c>
    </row>
    <row r="27" spans="1:31" x14ac:dyDescent="0.25">
      <c r="B27" s="10"/>
      <c r="C27" s="10"/>
      <c r="D27" s="40"/>
      <c r="E27" s="40"/>
      <c r="F27" s="40"/>
      <c r="W27" s="133">
        <v>42748</v>
      </c>
      <c r="X27" s="10">
        <v>69.010000000000005</v>
      </c>
      <c r="Y27" s="10">
        <v>69.78</v>
      </c>
      <c r="Z27" s="10">
        <v>69.010000000000005</v>
      </c>
      <c r="AA27" s="10">
        <v>69.58</v>
      </c>
      <c r="AB27" s="95">
        <v>173700</v>
      </c>
      <c r="AC27" s="10">
        <v>69.459999999999994</v>
      </c>
      <c r="AD27" s="2">
        <f t="shared" si="0"/>
        <v>0.76999999999999602</v>
      </c>
      <c r="AE27" s="138">
        <f t="shared" si="1"/>
        <v>1.253644314868807E-2</v>
      </c>
    </row>
    <row r="28" spans="1:31" x14ac:dyDescent="0.25">
      <c r="B28" s="10"/>
      <c r="C28" s="10"/>
      <c r="D28" s="40"/>
      <c r="E28" s="40"/>
      <c r="F28" s="40"/>
      <c r="W28" s="133">
        <v>42747</v>
      </c>
      <c r="X28" s="10">
        <v>69.48</v>
      </c>
      <c r="Y28" s="10">
        <v>69.48</v>
      </c>
      <c r="Z28" s="10">
        <v>67.27</v>
      </c>
      <c r="AA28" s="10">
        <v>68.72</v>
      </c>
      <c r="AB28" s="95">
        <v>189500</v>
      </c>
      <c r="AC28" s="10">
        <v>68.599999999999994</v>
      </c>
      <c r="AD28" s="2">
        <f t="shared" si="0"/>
        <v>2.210000000000008</v>
      </c>
      <c r="AE28" s="138">
        <f t="shared" si="1"/>
        <v>-1.3517400057521001E-2</v>
      </c>
    </row>
    <row r="29" spans="1:31" x14ac:dyDescent="0.25">
      <c r="B29" s="10"/>
      <c r="C29" s="10"/>
      <c r="D29" s="40"/>
      <c r="E29" s="40"/>
      <c r="F29" s="40"/>
      <c r="W29" s="133">
        <v>42746</v>
      </c>
      <c r="X29" s="10">
        <v>69.05</v>
      </c>
      <c r="Y29" s="10">
        <v>69.77</v>
      </c>
      <c r="Z29" s="10">
        <v>68.97</v>
      </c>
      <c r="AA29" s="10">
        <v>69.66</v>
      </c>
      <c r="AB29" s="95">
        <v>165400</v>
      </c>
      <c r="AC29" s="10">
        <v>69.540000000000006</v>
      </c>
      <c r="AD29" s="2">
        <f t="shared" si="0"/>
        <v>0.79999999999999716</v>
      </c>
      <c r="AE29" s="138">
        <f t="shared" si="1"/>
        <v>7.2421784472769257E-3</v>
      </c>
    </row>
    <row r="30" spans="1:31" x14ac:dyDescent="0.25">
      <c r="B30" s="10"/>
      <c r="C30" s="10"/>
      <c r="D30" s="40"/>
      <c r="E30" s="40"/>
      <c r="F30" s="40"/>
      <c r="W30" s="133">
        <v>42745</v>
      </c>
      <c r="X30" s="10">
        <v>68.099999999999994</v>
      </c>
      <c r="Y30" s="10">
        <v>69.349999999999994</v>
      </c>
      <c r="Z30" s="10">
        <v>67.69</v>
      </c>
      <c r="AA30" s="10">
        <v>69.16</v>
      </c>
      <c r="AB30" s="95">
        <v>256800</v>
      </c>
      <c r="AC30" s="10">
        <v>69.040000000000006</v>
      </c>
      <c r="AD30" s="2">
        <f t="shared" si="0"/>
        <v>1.6599999999999966</v>
      </c>
      <c r="AE30" s="138">
        <f t="shared" si="1"/>
        <v>1.4548126377663673E-2</v>
      </c>
    </row>
    <row r="31" spans="1:31" x14ac:dyDescent="0.25">
      <c r="W31" s="133">
        <v>42744</v>
      </c>
      <c r="X31" s="10">
        <v>69.19</v>
      </c>
      <c r="Y31" s="10">
        <v>69.19</v>
      </c>
      <c r="Z31" s="10">
        <v>67.91</v>
      </c>
      <c r="AA31" s="10">
        <v>68.17</v>
      </c>
      <c r="AB31" s="95">
        <v>272600</v>
      </c>
      <c r="AC31" s="10">
        <v>68.05</v>
      </c>
      <c r="AD31" s="2">
        <f t="shared" si="0"/>
        <v>1.2800000000000011</v>
      </c>
      <c r="AE31" s="138">
        <f t="shared" si="1"/>
        <v>-1.4767627045026765E-2</v>
      </c>
    </row>
    <row r="32" spans="1:31" x14ac:dyDescent="0.25">
      <c r="W32" s="133">
        <v>42741</v>
      </c>
      <c r="X32" s="10">
        <v>68.989999999999995</v>
      </c>
      <c r="Y32" s="10">
        <v>69.48</v>
      </c>
      <c r="Z32" s="10">
        <v>68.569999999999993</v>
      </c>
      <c r="AA32" s="10">
        <v>69.19</v>
      </c>
      <c r="AB32" s="95">
        <v>236800</v>
      </c>
      <c r="AC32" s="10">
        <v>69.069999999999993</v>
      </c>
      <c r="AD32" s="2">
        <f t="shared" si="0"/>
        <v>0.9100000000000108</v>
      </c>
      <c r="AE32" s="138">
        <f t="shared" si="1"/>
        <v>-1.4475969889993223E-4</v>
      </c>
    </row>
    <row r="33" spans="1:31" x14ac:dyDescent="0.25">
      <c r="L33" t="s">
        <v>212</v>
      </c>
      <c r="M33" s="2">
        <f>M51+K51-F51</f>
        <v>33.940000000000055</v>
      </c>
      <c r="W33" s="133">
        <v>42740</v>
      </c>
      <c r="X33" s="10">
        <v>69.95</v>
      </c>
      <c r="Y33" s="10">
        <v>70.36</v>
      </c>
      <c r="Z33" s="10">
        <v>68.33</v>
      </c>
      <c r="AA33" s="10">
        <v>69.2</v>
      </c>
      <c r="AB33" s="95">
        <v>267200</v>
      </c>
      <c r="AC33" s="10">
        <v>69.08</v>
      </c>
      <c r="AD33" s="2">
        <f t="shared" si="0"/>
        <v>2.0300000000000011</v>
      </c>
      <c r="AE33" s="138">
        <f t="shared" si="1"/>
        <v>-1.3988010276905549E-2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42739</v>
      </c>
      <c r="X34" s="10">
        <v>69.760000000000005</v>
      </c>
      <c r="Y34" s="10">
        <v>70.5</v>
      </c>
      <c r="Z34" s="10">
        <v>69.72</v>
      </c>
      <c r="AA34" s="10">
        <v>70.19</v>
      </c>
      <c r="AB34" s="95">
        <v>317500</v>
      </c>
      <c r="AC34" s="10">
        <v>70.06</v>
      </c>
      <c r="AD34" s="2">
        <f t="shared" si="0"/>
        <v>0.78000000000000114</v>
      </c>
      <c r="AE34" s="138">
        <f t="shared" si="1"/>
        <v>1.0237923576063457E-2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42738</v>
      </c>
      <c r="X35" s="10">
        <v>69.83</v>
      </c>
      <c r="Y35" s="10">
        <v>70.3</v>
      </c>
      <c r="Z35" s="10">
        <v>68.81</v>
      </c>
      <c r="AA35" s="10">
        <v>69.47</v>
      </c>
      <c r="AB35" s="95">
        <v>212000</v>
      </c>
      <c r="AC35" s="10">
        <v>69.349999999999994</v>
      </c>
      <c r="AD35" s="2">
        <f t="shared" si="0"/>
        <v>1.4899999999999949</v>
      </c>
      <c r="AE35" s="138">
        <f t="shared" si="1"/>
        <v>6.0931379660522644E-3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42734</v>
      </c>
      <c r="X36" s="10">
        <v>69.39</v>
      </c>
      <c r="Y36" s="10">
        <v>69.45</v>
      </c>
      <c r="Z36" s="10">
        <v>68.790000000000006</v>
      </c>
      <c r="AA36" s="10">
        <v>69.05</v>
      </c>
      <c r="AB36" s="95">
        <v>164100</v>
      </c>
      <c r="AC36" s="10">
        <v>68.930000000000007</v>
      </c>
      <c r="AD36" s="2">
        <f t="shared" si="0"/>
        <v>0.65999999999999659</v>
      </c>
      <c r="AE36" s="138">
        <f t="shared" si="1"/>
        <v>-2.6045434814063739E-3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42733</v>
      </c>
      <c r="X37" s="10">
        <v>69.319999999999993</v>
      </c>
      <c r="Y37" s="10">
        <v>69.62</v>
      </c>
      <c r="Z37" s="10">
        <v>68.67</v>
      </c>
      <c r="AA37" s="10">
        <v>69.23</v>
      </c>
      <c r="AB37" s="95">
        <v>170200</v>
      </c>
      <c r="AC37" s="10">
        <v>69.11</v>
      </c>
      <c r="AD37" s="2">
        <f t="shared" si="0"/>
        <v>0.95000000000000284</v>
      </c>
      <c r="AE37" s="138">
        <f t="shared" si="1"/>
        <v>7.24008108890839E-4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42732</v>
      </c>
      <c r="X38" s="10">
        <v>70.22</v>
      </c>
      <c r="Y38" s="10">
        <v>70.22</v>
      </c>
      <c r="Z38" s="10">
        <v>68.989999999999995</v>
      </c>
      <c r="AA38" s="10">
        <v>69.180000000000007</v>
      </c>
      <c r="AB38" s="95">
        <v>160600</v>
      </c>
      <c r="AC38" s="10">
        <v>69.06</v>
      </c>
      <c r="AD38" s="2">
        <f t="shared" si="0"/>
        <v>1.230000000000004</v>
      </c>
      <c r="AE38" s="138">
        <f t="shared" si="1"/>
        <v>-1.51169423844838E-2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42731</v>
      </c>
      <c r="X39" s="10">
        <v>70.38</v>
      </c>
      <c r="Y39" s="10">
        <v>70.63</v>
      </c>
      <c r="Z39" s="10">
        <v>70.040000000000006</v>
      </c>
      <c r="AA39" s="10">
        <v>70.25</v>
      </c>
      <c r="AB39" s="95">
        <v>119700</v>
      </c>
      <c r="AC39" s="10">
        <v>70.12</v>
      </c>
      <c r="AD39" s="2">
        <f t="shared" si="0"/>
        <v>0.5899999999999892</v>
      </c>
      <c r="AE39" s="138">
        <f t="shared" si="1"/>
        <v>-1.9925989183035009E-3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42727</v>
      </c>
      <c r="X40" s="10">
        <v>70.2</v>
      </c>
      <c r="Y40" s="10">
        <v>70.94</v>
      </c>
      <c r="Z40" s="10">
        <v>69.900000000000006</v>
      </c>
      <c r="AA40" s="10">
        <v>70.39</v>
      </c>
      <c r="AB40" s="95">
        <v>117100</v>
      </c>
      <c r="AC40" s="10">
        <v>70.260000000000005</v>
      </c>
      <c r="AD40" s="2">
        <f t="shared" si="0"/>
        <v>1.039999999999992</v>
      </c>
      <c r="AE40" s="138">
        <f t="shared" si="1"/>
        <v>3.2843067256891345E-3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42726</v>
      </c>
      <c r="X41" s="10">
        <v>70.09</v>
      </c>
      <c r="Y41" s="10">
        <v>70.41</v>
      </c>
      <c r="Z41" s="10">
        <v>69.39</v>
      </c>
      <c r="AA41" s="10">
        <v>70.16</v>
      </c>
      <c r="AB41" s="95">
        <v>200500</v>
      </c>
      <c r="AC41" s="10">
        <v>70.03</v>
      </c>
      <c r="AD41" s="2">
        <f t="shared" si="0"/>
        <v>1.019999999999996</v>
      </c>
      <c r="AE41" s="138">
        <f t="shared" si="1"/>
        <v>1.1436740528949496E-3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4" t="s">
        <v>78</v>
      </c>
      <c r="P42" s="644"/>
      <c r="Q42" s="34"/>
      <c r="T42" s="91" t="s">
        <v>113</v>
      </c>
      <c r="W42" s="133">
        <v>42725</v>
      </c>
      <c r="X42" s="10">
        <v>70.650000000000006</v>
      </c>
      <c r="Y42" s="10">
        <v>70.930000000000007</v>
      </c>
      <c r="Z42" s="10">
        <v>69.94</v>
      </c>
      <c r="AA42" s="10">
        <v>70.08</v>
      </c>
      <c r="AB42" s="95">
        <v>246600</v>
      </c>
      <c r="AC42" s="10">
        <v>69.95</v>
      </c>
      <c r="AD42" s="2">
        <f t="shared" si="0"/>
        <v>0.99000000000000909</v>
      </c>
      <c r="AE42" s="138">
        <f t="shared" si="1"/>
        <v>-5.4030996729702574E-3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77.418000000000006</v>
      </c>
      <c r="Q43" s="34"/>
      <c r="T43" s="128" t="s">
        <v>98</v>
      </c>
      <c r="U43" s="98">
        <v>70.209999999999994</v>
      </c>
      <c r="W43" s="133">
        <v>42724</v>
      </c>
      <c r="X43" s="10">
        <v>70.150000000000006</v>
      </c>
      <c r="Y43" s="10">
        <v>70.739999999999995</v>
      </c>
      <c r="Z43" s="10">
        <v>69.64</v>
      </c>
      <c r="AA43" s="10">
        <v>70.459999999999994</v>
      </c>
      <c r="AB43" s="95">
        <v>197000</v>
      </c>
      <c r="AC43" s="10">
        <v>70.33</v>
      </c>
      <c r="AD43" s="2">
        <f t="shared" si="0"/>
        <v>1.0999999999999943</v>
      </c>
      <c r="AE43" s="138">
        <f t="shared" si="1"/>
        <v>6.4396107613051701E-3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76.714200000000005</v>
      </c>
      <c r="Q44" s="34"/>
      <c r="T44" s="93" t="s">
        <v>99</v>
      </c>
      <c r="U44" s="88">
        <v>70.069999999999993</v>
      </c>
      <c r="W44" s="133">
        <v>42723</v>
      </c>
      <c r="X44" s="10">
        <v>69.790000000000006</v>
      </c>
      <c r="Y44" s="10">
        <v>70.319999999999993</v>
      </c>
      <c r="Z44" s="10">
        <v>69.25</v>
      </c>
      <c r="AA44" s="10">
        <v>70</v>
      </c>
      <c r="AB44" s="95">
        <v>257800</v>
      </c>
      <c r="AC44" s="10">
        <v>69.88</v>
      </c>
      <c r="AD44" s="2">
        <f t="shared" si="0"/>
        <v>1.0699999999999932</v>
      </c>
      <c r="AE44" s="138">
        <f t="shared" si="1"/>
        <v>7.6423936553713379E-3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76.010400000000004</v>
      </c>
      <c r="Q45" s="34"/>
      <c r="T45" s="93" t="s">
        <v>100</v>
      </c>
      <c r="U45" s="88" t="s">
        <v>129</v>
      </c>
      <c r="W45" s="133">
        <v>42720</v>
      </c>
      <c r="X45" s="10">
        <v>70.3</v>
      </c>
      <c r="Y45" s="10">
        <v>70.900000000000006</v>
      </c>
      <c r="Z45" s="10">
        <v>69.38</v>
      </c>
      <c r="AA45" s="10">
        <v>69.47</v>
      </c>
      <c r="AB45" s="95">
        <v>890400</v>
      </c>
      <c r="AC45" s="10">
        <v>69.349999999999994</v>
      </c>
      <c r="AD45" s="2">
        <f t="shared" si="0"/>
        <v>1.5200000000000102</v>
      </c>
      <c r="AE45" s="138">
        <f t="shared" si="1"/>
        <v>-9.4272246821883732E-3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75.306600000000003</v>
      </c>
      <c r="Q46" s="83"/>
      <c r="T46" s="93" t="s">
        <v>101</v>
      </c>
      <c r="U46" s="88" t="s">
        <v>129</v>
      </c>
      <c r="W46" s="133">
        <v>42719</v>
      </c>
      <c r="X46" s="10">
        <v>69.22</v>
      </c>
      <c r="Y46" s="10">
        <v>70.37</v>
      </c>
      <c r="Z46" s="10">
        <v>68.89</v>
      </c>
      <c r="AA46" s="10">
        <v>70.14</v>
      </c>
      <c r="AB46" s="95">
        <v>264300</v>
      </c>
      <c r="AC46" s="10">
        <v>70.010000000000005</v>
      </c>
      <c r="AD46" s="2">
        <f t="shared" si="0"/>
        <v>1.480000000000004</v>
      </c>
      <c r="AE46" s="138">
        <f t="shared" si="1"/>
        <v>1.3169319826338732E-2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74.602800000000002</v>
      </c>
      <c r="Q47" s="83"/>
      <c r="T47" s="93" t="s">
        <v>102</v>
      </c>
      <c r="U47" s="88">
        <v>70.2</v>
      </c>
      <c r="W47" s="133">
        <v>42718</v>
      </c>
      <c r="X47" s="10">
        <v>70.39</v>
      </c>
      <c r="Y47" s="10">
        <v>71.08</v>
      </c>
      <c r="Z47" s="10">
        <v>69.11</v>
      </c>
      <c r="AA47" s="10">
        <v>69.22</v>
      </c>
      <c r="AB47" s="95">
        <v>331600</v>
      </c>
      <c r="AC47" s="10">
        <v>69.099999999999994</v>
      </c>
      <c r="AD47" s="2">
        <f t="shared" si="0"/>
        <v>1.9699999999999989</v>
      </c>
      <c r="AE47" s="138">
        <f t="shared" si="1"/>
        <v>-1.9997163522904704E-2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73.899000000000001</v>
      </c>
      <c r="Q48" s="83"/>
      <c r="T48" s="93" t="s">
        <v>103</v>
      </c>
      <c r="U48" s="88">
        <v>1.3968400000000001</v>
      </c>
      <c r="W48" s="133">
        <v>42717</v>
      </c>
      <c r="X48" s="10">
        <v>70.239999999999995</v>
      </c>
      <c r="Y48" s="10">
        <v>71.11</v>
      </c>
      <c r="Z48" s="10">
        <v>69.95</v>
      </c>
      <c r="AA48" s="10">
        <v>70.64</v>
      </c>
      <c r="AB48" s="95">
        <v>363000</v>
      </c>
      <c r="AC48" s="10">
        <v>70.510000000000005</v>
      </c>
      <c r="AD48" s="2">
        <f t="shared" si="0"/>
        <v>1.1599999999999966</v>
      </c>
      <c r="AE48" s="138">
        <f t="shared" si="1"/>
        <v>4.98859749144831E-3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73.1952</v>
      </c>
      <c r="Q49" s="83"/>
      <c r="T49" s="93" t="s">
        <v>122</v>
      </c>
      <c r="U49" s="88" t="s">
        <v>416</v>
      </c>
      <c r="W49" s="133">
        <v>42716</v>
      </c>
      <c r="X49" s="10">
        <v>69.89</v>
      </c>
      <c r="Y49" s="10">
        <v>70.58</v>
      </c>
      <c r="Z49" s="10">
        <v>69.319999999999993</v>
      </c>
      <c r="AA49" s="10">
        <v>70.290000000000006</v>
      </c>
      <c r="AB49" s="95">
        <v>351500</v>
      </c>
      <c r="AC49" s="10">
        <v>70.16</v>
      </c>
      <c r="AD49" s="2">
        <f t="shared" si="0"/>
        <v>1.2600000000000051</v>
      </c>
      <c r="AE49" s="138">
        <f t="shared" si="1"/>
        <v>3.1455533314268536E-3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72.491399999999999</v>
      </c>
      <c r="Q50" s="83"/>
      <c r="T50" s="93"/>
      <c r="U50" s="88"/>
      <c r="W50" s="133">
        <v>42713</v>
      </c>
      <c r="X50" s="10">
        <v>70.760000000000005</v>
      </c>
      <c r="Y50" s="10">
        <v>70.78</v>
      </c>
      <c r="Z50" s="10">
        <v>70</v>
      </c>
      <c r="AA50" s="10">
        <v>70.069999999999993</v>
      </c>
      <c r="AB50" s="95">
        <v>267900</v>
      </c>
      <c r="AC50" s="10">
        <v>69.94</v>
      </c>
      <c r="AD50" s="2">
        <f t="shared" si="0"/>
        <v>0.78000000000000114</v>
      </c>
      <c r="AE50" s="138">
        <f t="shared" si="1"/>
        <v>-1.0889548861547138E-2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71.787599999999998</v>
      </c>
      <c r="Q51" s="83"/>
      <c r="T51" s="93" t="s">
        <v>105</v>
      </c>
      <c r="U51" s="88" t="s">
        <v>690</v>
      </c>
      <c r="W51" s="133">
        <v>42712</v>
      </c>
      <c r="X51" s="10">
        <v>71.31</v>
      </c>
      <c r="Y51" s="10">
        <v>71.459999999999994</v>
      </c>
      <c r="Z51" s="10">
        <v>70.569999999999993</v>
      </c>
      <c r="AA51" s="10">
        <v>70.84</v>
      </c>
      <c r="AB51" s="95">
        <v>293600</v>
      </c>
      <c r="AC51" s="10">
        <v>70.709999999999994</v>
      </c>
      <c r="AD51" s="2">
        <f t="shared" si="0"/>
        <v>0.89000000000000057</v>
      </c>
      <c r="AE51" s="138">
        <f t="shared" si="1"/>
        <v>-3.6635197970974476E-3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71.083799999999997</v>
      </c>
      <c r="Q52" s="83"/>
      <c r="T52" s="93" t="s">
        <v>106</v>
      </c>
      <c r="U52" s="88" t="s">
        <v>691</v>
      </c>
      <c r="W52" s="133">
        <v>42711</v>
      </c>
      <c r="X52" s="10">
        <v>70</v>
      </c>
      <c r="Y52" s="10">
        <v>71.41</v>
      </c>
      <c r="Z52" s="10">
        <v>69.63</v>
      </c>
      <c r="AA52" s="10">
        <v>71.099999999999994</v>
      </c>
      <c r="AB52" s="95">
        <v>323300</v>
      </c>
      <c r="AC52" s="10">
        <v>70.97</v>
      </c>
      <c r="AD52" s="2">
        <f t="shared" si="0"/>
        <v>1.7800000000000011</v>
      </c>
      <c r="AE52" s="138">
        <f t="shared" si="1"/>
        <v>1.7928858290304106E-2</v>
      </c>
    </row>
    <row r="53" spans="1:31" x14ac:dyDescent="0.25">
      <c r="O53" s="83">
        <v>1</v>
      </c>
      <c r="P53" s="83">
        <f t="shared" si="2"/>
        <v>70.38</v>
      </c>
      <c r="Q53" s="83"/>
      <c r="T53" s="93" t="s">
        <v>107</v>
      </c>
      <c r="U53" s="90">
        <v>183493</v>
      </c>
      <c r="W53" s="133">
        <v>42710</v>
      </c>
      <c r="X53" s="10">
        <v>69.05</v>
      </c>
      <c r="Y53" s="10">
        <v>69.87</v>
      </c>
      <c r="Z53" s="10">
        <v>68.7</v>
      </c>
      <c r="AA53" s="10">
        <v>69.84</v>
      </c>
      <c r="AB53" s="95">
        <v>373600</v>
      </c>
      <c r="AC53" s="10">
        <v>69.72</v>
      </c>
      <c r="AD53" s="2">
        <f t="shared" si="0"/>
        <v>1.1700000000000017</v>
      </c>
      <c r="AE53" s="138">
        <f t="shared" si="1"/>
        <v>1.2636165577342151E-2</v>
      </c>
    </row>
    <row r="54" spans="1:31" x14ac:dyDescent="0.25">
      <c r="O54" s="83">
        <v>0.99</v>
      </c>
      <c r="P54" s="83">
        <f t="shared" si="2"/>
        <v>69.676199999999994</v>
      </c>
      <c r="Q54" s="83"/>
      <c r="T54" s="93" t="s">
        <v>110</v>
      </c>
      <c r="U54" s="90">
        <v>299135</v>
      </c>
      <c r="W54" s="133">
        <v>42709</v>
      </c>
      <c r="X54" s="10">
        <v>69.3</v>
      </c>
      <c r="Y54" s="10">
        <v>69.97</v>
      </c>
      <c r="Z54" s="10">
        <v>68.790000000000006</v>
      </c>
      <c r="AA54" s="10">
        <v>68.97</v>
      </c>
      <c r="AB54" s="95">
        <v>371800</v>
      </c>
      <c r="AC54" s="10">
        <v>68.849999999999994</v>
      </c>
      <c r="AD54" s="2">
        <f t="shared" si="0"/>
        <v>1.1799999999999926</v>
      </c>
      <c r="AE54" s="138">
        <f t="shared" si="1"/>
        <v>4.3591979075841003E-4</v>
      </c>
    </row>
    <row r="55" spans="1:31" x14ac:dyDescent="0.25">
      <c r="O55" s="83">
        <v>0.98</v>
      </c>
      <c r="P55" s="83">
        <f t="shared" si="2"/>
        <v>68.972399999999993</v>
      </c>
      <c r="Q55" s="83"/>
      <c r="T55" s="93" t="s">
        <v>108</v>
      </c>
      <c r="U55" s="88" t="s">
        <v>692</v>
      </c>
      <c r="W55" s="133">
        <v>42706</v>
      </c>
      <c r="X55" s="10">
        <v>68.33</v>
      </c>
      <c r="Y55" s="10">
        <v>69.2</v>
      </c>
      <c r="Z55" s="10">
        <v>67.92</v>
      </c>
      <c r="AA55" s="10">
        <v>68.94</v>
      </c>
      <c r="AB55" s="95">
        <v>371600</v>
      </c>
      <c r="AC55" s="10">
        <v>68.819999999999993</v>
      </c>
      <c r="AD55" s="2">
        <f t="shared" si="0"/>
        <v>1.2800000000000011</v>
      </c>
      <c r="AE55" s="138">
        <f t="shared" si="1"/>
        <v>8.0562472535521401E-3</v>
      </c>
    </row>
    <row r="56" spans="1:31" x14ac:dyDescent="0.25">
      <c r="O56" s="83">
        <v>0.97</v>
      </c>
      <c r="P56" s="83">
        <f t="shared" si="2"/>
        <v>68.268599999999992</v>
      </c>
      <c r="Q56" s="83"/>
      <c r="T56" s="93" t="s">
        <v>111</v>
      </c>
      <c r="U56" s="88">
        <v>22.1</v>
      </c>
      <c r="W56" s="133">
        <v>42705</v>
      </c>
      <c r="X56" s="10">
        <v>68.14</v>
      </c>
      <c r="Y56" s="10">
        <v>68.53</v>
      </c>
      <c r="Z56" s="10">
        <v>67.78</v>
      </c>
      <c r="AA56" s="10">
        <v>68.39</v>
      </c>
      <c r="AB56" s="95">
        <v>521800</v>
      </c>
      <c r="AC56" s="10">
        <v>68.27</v>
      </c>
      <c r="AD56" s="2">
        <f t="shared" si="0"/>
        <v>0.75</v>
      </c>
      <c r="AE56" s="138">
        <f t="shared" si="1"/>
        <v>9.7618695459251725E-3</v>
      </c>
    </row>
    <row r="57" spans="1:31" x14ac:dyDescent="0.25">
      <c r="O57" s="83">
        <v>0.96</v>
      </c>
      <c r="P57" s="83">
        <f t="shared" si="2"/>
        <v>67.564799999999991</v>
      </c>
      <c r="Q57" s="83"/>
      <c r="T57" s="93" t="s">
        <v>112</v>
      </c>
      <c r="U57" s="88">
        <v>3.19</v>
      </c>
      <c r="W57" s="133">
        <v>42704</v>
      </c>
      <c r="X57" s="10">
        <v>67.5</v>
      </c>
      <c r="Y57" s="10">
        <v>68.34</v>
      </c>
      <c r="Z57" s="10">
        <v>67.5</v>
      </c>
      <c r="AA57" s="10">
        <v>67.73</v>
      </c>
      <c r="AB57" s="95">
        <v>655600</v>
      </c>
      <c r="AC57" s="10">
        <v>67.61</v>
      </c>
      <c r="AD57" s="2">
        <f t="shared" si="0"/>
        <v>0.84000000000000341</v>
      </c>
      <c r="AE57" s="138">
        <f t="shared" si="1"/>
        <v>5.2036871840617227E-3</v>
      </c>
    </row>
    <row r="58" spans="1:31" x14ac:dyDescent="0.25">
      <c r="O58" s="83">
        <v>0.95</v>
      </c>
      <c r="P58" s="83">
        <f t="shared" si="2"/>
        <v>66.86099999999999</v>
      </c>
      <c r="Q58" s="83"/>
      <c r="T58" s="93" t="s">
        <v>109</v>
      </c>
      <c r="U58" s="88" t="s">
        <v>491</v>
      </c>
      <c r="W58" s="133">
        <v>42703</v>
      </c>
      <c r="X58" s="10">
        <v>67.459999999999994</v>
      </c>
      <c r="Y58" s="10">
        <v>68.45</v>
      </c>
      <c r="Z58" s="10">
        <v>67.34</v>
      </c>
      <c r="AA58" s="10">
        <v>67.38</v>
      </c>
      <c r="AB58" s="95">
        <v>447400</v>
      </c>
      <c r="AC58" s="10">
        <v>67.260000000000005</v>
      </c>
      <c r="AD58" s="2">
        <f t="shared" si="0"/>
        <v>1.1099999999999994</v>
      </c>
      <c r="AE58" s="138">
        <f t="shared" si="1"/>
        <v>1.3398838767306742E-3</v>
      </c>
    </row>
    <row r="59" spans="1:31" x14ac:dyDescent="0.25">
      <c r="O59" s="83">
        <v>0.94</v>
      </c>
      <c r="P59" s="83">
        <f t="shared" si="2"/>
        <v>66.157199999999989</v>
      </c>
      <c r="Q59" s="83"/>
      <c r="W59" s="133">
        <v>42702</v>
      </c>
      <c r="X59" s="10">
        <v>67.930000000000007</v>
      </c>
      <c r="Y59" s="10">
        <v>68.069999999999993</v>
      </c>
      <c r="Z59" s="10">
        <v>67.2</v>
      </c>
      <c r="AA59" s="10">
        <v>67.290000000000006</v>
      </c>
      <c r="AB59" s="95">
        <v>313500</v>
      </c>
      <c r="AC59" s="10">
        <v>67.17</v>
      </c>
      <c r="AD59" s="2">
        <f t="shared" si="0"/>
        <v>0.86999999999999034</v>
      </c>
      <c r="AE59" s="138">
        <f t="shared" si="1"/>
        <v>-1.0167992926613634E-2</v>
      </c>
    </row>
    <row r="60" spans="1:31" x14ac:dyDescent="0.25">
      <c r="O60" s="83">
        <v>0.93</v>
      </c>
      <c r="P60" s="83">
        <f t="shared" si="2"/>
        <v>65.453400000000002</v>
      </c>
      <c r="Q60" s="83"/>
      <c r="W60" s="133">
        <v>42699</v>
      </c>
      <c r="X60" s="10">
        <v>67.95</v>
      </c>
      <c r="Y60" s="10">
        <v>67.98</v>
      </c>
      <c r="Z60" s="10">
        <v>67.739999999999995</v>
      </c>
      <c r="AA60" s="10">
        <v>67.98</v>
      </c>
      <c r="AB60" s="95">
        <v>191000</v>
      </c>
      <c r="AC60" s="10">
        <v>67.86</v>
      </c>
      <c r="AD60" s="2">
        <f t="shared" si="0"/>
        <v>0.24000000000000909</v>
      </c>
      <c r="AE60" s="138">
        <f t="shared" si="1"/>
        <v>2.9481132075459549E-4</v>
      </c>
    </row>
    <row r="61" spans="1:31" x14ac:dyDescent="0.25">
      <c r="O61" s="83">
        <v>0.92</v>
      </c>
      <c r="P61" s="83">
        <f t="shared" si="2"/>
        <v>64.749600000000001</v>
      </c>
      <c r="Q61" s="83"/>
      <c r="W61" s="133">
        <v>42697</v>
      </c>
      <c r="X61" s="10">
        <v>67.739999999999995</v>
      </c>
      <c r="Y61" s="10">
        <v>68.98</v>
      </c>
      <c r="Z61" s="10">
        <v>67.05</v>
      </c>
      <c r="AA61" s="10">
        <v>67.959999999999994</v>
      </c>
      <c r="AB61" s="95">
        <v>465600</v>
      </c>
      <c r="AC61" s="10">
        <v>67.84</v>
      </c>
      <c r="AD61" s="2">
        <f t="shared" si="0"/>
        <v>1.9300000000000068</v>
      </c>
      <c r="AE61" s="138">
        <f t="shared" si="1"/>
        <v>2.2159846358400515E-3</v>
      </c>
    </row>
    <row r="62" spans="1:31" x14ac:dyDescent="0.25">
      <c r="O62" s="83">
        <v>0.91</v>
      </c>
      <c r="P62" s="83">
        <f t="shared" si="2"/>
        <v>64.0458</v>
      </c>
      <c r="Q62" s="83"/>
      <c r="W62" s="133">
        <v>42696</v>
      </c>
      <c r="X62" s="10">
        <v>68.040000000000006</v>
      </c>
      <c r="Y62" s="10">
        <v>68.209999999999994</v>
      </c>
      <c r="Z62" s="10">
        <v>67.66</v>
      </c>
      <c r="AA62" s="10">
        <v>67.81</v>
      </c>
      <c r="AB62" s="95">
        <v>443600</v>
      </c>
      <c r="AC62" s="10">
        <v>67.69</v>
      </c>
      <c r="AD62" s="2">
        <f t="shared" si="0"/>
        <v>0.54999999999999716</v>
      </c>
      <c r="AE62" s="138">
        <f t="shared" si="1"/>
        <v>1.6277005031073433E-3</v>
      </c>
    </row>
    <row r="63" spans="1:31" x14ac:dyDescent="0.25">
      <c r="O63" s="83">
        <v>0.9</v>
      </c>
      <c r="P63" s="83">
        <f t="shared" si="2"/>
        <v>63.341999999999999</v>
      </c>
      <c r="Q63" s="83"/>
      <c r="W63" s="133">
        <v>42695</v>
      </c>
      <c r="X63" s="10">
        <v>67.400000000000006</v>
      </c>
      <c r="Y63" s="10">
        <v>67.709999999999994</v>
      </c>
      <c r="Z63" s="10">
        <v>67.040000000000006</v>
      </c>
      <c r="AA63" s="10">
        <v>67.7</v>
      </c>
      <c r="AB63" s="95">
        <v>357800</v>
      </c>
      <c r="AC63" s="10">
        <v>67.58</v>
      </c>
      <c r="AD63" s="2">
        <f t="shared" si="0"/>
        <v>0.66999999999998749</v>
      </c>
      <c r="AE63" s="138">
        <f t="shared" si="1"/>
        <v>6.4035740878629621E-3</v>
      </c>
    </row>
    <row r="64" spans="1:31" x14ac:dyDescent="0.25">
      <c r="O64" s="34"/>
      <c r="W64" s="133">
        <v>42692</v>
      </c>
      <c r="X64" s="10">
        <v>67.25</v>
      </c>
      <c r="Y64" s="10">
        <v>67.45</v>
      </c>
      <c r="Z64" s="10">
        <v>66.73</v>
      </c>
      <c r="AA64" s="10">
        <v>67.27</v>
      </c>
      <c r="AB64" s="95">
        <v>413400</v>
      </c>
      <c r="AC64" s="10">
        <v>67.150000000000006</v>
      </c>
      <c r="AD64" s="2">
        <f t="shared" si="0"/>
        <v>0.71999999999999886</v>
      </c>
      <c r="AE64" s="138">
        <f t="shared" si="1"/>
        <v>-1.3384889946458367E-3</v>
      </c>
    </row>
    <row r="65" spans="15:31" x14ac:dyDescent="0.25">
      <c r="O65" s="34"/>
      <c r="W65" s="133">
        <v>42691</v>
      </c>
      <c r="X65" s="10">
        <v>68.02</v>
      </c>
      <c r="Y65" s="10">
        <v>68.44</v>
      </c>
      <c r="Z65" s="10">
        <v>67.260000000000005</v>
      </c>
      <c r="AA65" s="10">
        <v>67.36</v>
      </c>
      <c r="AB65" s="95">
        <v>591900</v>
      </c>
      <c r="AC65" s="10">
        <v>67.239999999999995</v>
      </c>
      <c r="AD65" s="2">
        <f t="shared" si="0"/>
        <v>1.1799999999999926</v>
      </c>
      <c r="AE65" s="138">
        <f t="shared" si="1"/>
        <v>-8.4058398466303474E-3</v>
      </c>
    </row>
    <row r="66" spans="15:31" x14ac:dyDescent="0.25">
      <c r="O66" s="34"/>
      <c r="W66" s="133">
        <v>42690</v>
      </c>
      <c r="X66" s="10">
        <v>67.45</v>
      </c>
      <c r="Y66" s="10">
        <v>67.95</v>
      </c>
      <c r="Z66" s="10">
        <v>66.400000000000006</v>
      </c>
      <c r="AA66" s="10">
        <v>67.930000000000007</v>
      </c>
      <c r="AB66" s="95">
        <v>471300</v>
      </c>
      <c r="AC66" s="10">
        <v>67.81</v>
      </c>
      <c r="AD66" s="2">
        <f t="shared" si="0"/>
        <v>1.5499999999999972</v>
      </c>
      <c r="AE66" s="138">
        <f t="shared" si="1"/>
        <v>-2.9485478401880538E-4</v>
      </c>
    </row>
    <row r="67" spans="15:31" x14ac:dyDescent="0.25">
      <c r="W67" s="133">
        <v>42689</v>
      </c>
      <c r="X67" s="10">
        <v>66</v>
      </c>
      <c r="Y67" s="10">
        <v>67.989999999999995</v>
      </c>
      <c r="Z67" s="10">
        <v>64.56</v>
      </c>
      <c r="AA67" s="10">
        <v>67.95</v>
      </c>
      <c r="AB67" s="95">
        <v>701000</v>
      </c>
      <c r="AC67" s="10">
        <v>67.83</v>
      </c>
      <c r="AD67" s="2">
        <f>Y67-Z67</f>
        <v>3.4299999999999926</v>
      </c>
      <c r="AE67" s="138">
        <f>AC67/AC68-1</f>
        <v>4.3057050592034463E-2</v>
      </c>
    </row>
    <row r="68" spans="15:31" x14ac:dyDescent="0.25">
      <c r="W68" s="133">
        <v>42688</v>
      </c>
      <c r="X68" s="10">
        <v>64.97</v>
      </c>
      <c r="Y68" s="10">
        <v>66.3</v>
      </c>
      <c r="Z68" s="10">
        <v>64.12</v>
      </c>
      <c r="AA68" s="10">
        <v>65.150000000000006</v>
      </c>
      <c r="AB68" s="95">
        <v>609200</v>
      </c>
      <c r="AC68" s="10">
        <v>65.03</v>
      </c>
      <c r="AD68" s="2">
        <f>Y68-Z68</f>
        <v>2.1799999999999926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75</v>
      </c>
      <c r="U2" s="163"/>
      <c r="X2" s="133">
        <v>42783</v>
      </c>
      <c r="Y2" s="10">
        <v>58.89</v>
      </c>
      <c r="Z2" s="10">
        <v>60.18</v>
      </c>
      <c r="AA2" s="10">
        <v>58.7</v>
      </c>
      <c r="AB2" s="10">
        <v>59.23</v>
      </c>
      <c r="AC2" s="95">
        <v>11620100</v>
      </c>
      <c r="AD2" s="10">
        <v>59.23</v>
      </c>
      <c r="AE2" s="2">
        <f>Z2-AA2</f>
        <v>1.4799999999999969</v>
      </c>
      <c r="AF2" s="138">
        <f>AD2/AD3-1</f>
        <v>-3.7536561585960415E-2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230">
        <f>IF(Q2=0, Q4, (F18-K18-M18)/Q2)</f>
        <v>61.913333333333334</v>
      </c>
      <c r="X3" s="133">
        <v>42782</v>
      </c>
      <c r="Y3" s="10">
        <v>63.07</v>
      </c>
      <c r="Z3" s="10">
        <v>63.27</v>
      </c>
      <c r="AA3" s="10">
        <v>61.39</v>
      </c>
      <c r="AB3" s="10">
        <v>61.54</v>
      </c>
      <c r="AC3" s="95">
        <v>6019600</v>
      </c>
      <c r="AD3" s="10">
        <v>61.54</v>
      </c>
      <c r="AE3" s="2">
        <f t="shared" ref="AE3:AE66" si="0">Z3-AA3</f>
        <v>1.8800000000000026</v>
      </c>
      <c r="AF3" s="138">
        <f t="shared" ref="AF3:AF66" si="1">AD3/AD4-1</f>
        <v>-2.6111726539009283E-2</v>
      </c>
    </row>
    <row r="4" spans="1:32" x14ac:dyDescent="0.25">
      <c r="B4" s="500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59.23</v>
      </c>
      <c r="R4" s="502">
        <v>-3.7499999999999999E-2</v>
      </c>
      <c r="X4" s="133">
        <v>42781</v>
      </c>
      <c r="Y4" s="10">
        <v>62.68</v>
      </c>
      <c r="Z4" s="10">
        <v>63.35</v>
      </c>
      <c r="AA4" s="10">
        <v>62.01</v>
      </c>
      <c r="AB4" s="10">
        <v>63.19</v>
      </c>
      <c r="AC4" s="95">
        <v>2637900</v>
      </c>
      <c r="AD4" s="10">
        <v>63.19</v>
      </c>
      <c r="AE4" s="2">
        <f t="shared" si="0"/>
        <v>1.3400000000000034</v>
      </c>
      <c r="AF4" s="138">
        <f t="shared" si="1"/>
        <v>1.5850372483752206E-3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4442.25</v>
      </c>
      <c r="X5" s="133">
        <v>42780</v>
      </c>
      <c r="Y5" s="10">
        <v>62.81</v>
      </c>
      <c r="Z5" s="10">
        <v>63.73</v>
      </c>
      <c r="AA5" s="10">
        <v>62.54</v>
      </c>
      <c r="AB5" s="10">
        <v>63.09</v>
      </c>
      <c r="AC5" s="95">
        <v>3637300</v>
      </c>
      <c r="AD5" s="10">
        <v>63.09</v>
      </c>
      <c r="AE5" s="2">
        <f t="shared" si="0"/>
        <v>1.1899999999999977</v>
      </c>
      <c r="AF5" s="138">
        <f t="shared" si="1"/>
        <v>3.1801558276356445E-3</v>
      </c>
    </row>
    <row r="6" spans="1:32" x14ac:dyDescent="0.25">
      <c r="O6" s="11" t="s">
        <v>64</v>
      </c>
      <c r="Q6" s="2">
        <f>Q3*Q2</f>
        <v>4643.5</v>
      </c>
      <c r="X6" s="133">
        <v>42779</v>
      </c>
      <c r="Y6" s="10">
        <v>62.77</v>
      </c>
      <c r="Z6" s="10">
        <v>63.03</v>
      </c>
      <c r="AA6" s="10">
        <v>62.44</v>
      </c>
      <c r="AB6" s="10">
        <v>62.89</v>
      </c>
      <c r="AC6" s="95">
        <v>1843600</v>
      </c>
      <c r="AD6" s="10">
        <v>62.89</v>
      </c>
      <c r="AE6" s="2">
        <f t="shared" si="0"/>
        <v>0.59000000000000341</v>
      </c>
      <c r="AF6" s="138">
        <f t="shared" si="1"/>
        <v>2.0713830465264316E-3</v>
      </c>
    </row>
    <row r="7" spans="1:32" x14ac:dyDescent="0.25">
      <c r="O7" s="11" t="s">
        <v>181</v>
      </c>
      <c r="Q7" s="2">
        <f>Q10+Q8</f>
        <v>-151.30000000000018</v>
      </c>
      <c r="R7">
        <v>50</v>
      </c>
      <c r="X7" s="133">
        <v>42776</v>
      </c>
      <c r="Y7" s="10">
        <v>62.86</v>
      </c>
      <c r="Z7" s="10">
        <v>63.34</v>
      </c>
      <c r="AA7" s="10">
        <v>62.63</v>
      </c>
      <c r="AB7" s="10">
        <v>62.76</v>
      </c>
      <c r="AC7" s="95">
        <v>1977900</v>
      </c>
      <c r="AD7" s="10">
        <v>62.76</v>
      </c>
      <c r="AE7" s="2">
        <f t="shared" si="0"/>
        <v>0.71000000000000085</v>
      </c>
      <c r="AF7" s="138">
        <f t="shared" si="1"/>
        <v>-4.7573739295909689E-3</v>
      </c>
    </row>
    <row r="8" spans="1:32" x14ac:dyDescent="0.25">
      <c r="O8" s="11" t="s">
        <v>183</v>
      </c>
      <c r="P8" s="34"/>
      <c r="Q8" s="2">
        <f>K18+M18-F18+Q2*Q4</f>
        <v>-201.25</v>
      </c>
      <c r="X8" s="133">
        <v>42775</v>
      </c>
      <c r="Y8" s="10">
        <v>62.22</v>
      </c>
      <c r="Z8" s="10">
        <v>63.23</v>
      </c>
      <c r="AA8" s="10">
        <v>62.01</v>
      </c>
      <c r="AB8" s="10">
        <v>63.06</v>
      </c>
      <c r="AC8" s="95">
        <v>2509300</v>
      </c>
      <c r="AD8" s="10">
        <v>63.06</v>
      </c>
      <c r="AE8" s="2">
        <f t="shared" si="0"/>
        <v>1.2199999999999989</v>
      </c>
      <c r="AF8" s="138">
        <f t="shared" si="1"/>
        <v>1.3500482160077265E-2</v>
      </c>
    </row>
    <row r="9" spans="1:32" x14ac:dyDescent="0.25">
      <c r="O9" s="11" t="s">
        <v>213</v>
      </c>
      <c r="Q9" s="138">
        <f>IF(Q2=0, 0, Q8/Q6)</f>
        <v>-4.334015290190589E-2</v>
      </c>
      <c r="X9" s="133">
        <v>42774</v>
      </c>
      <c r="Y9" s="10">
        <v>61.74</v>
      </c>
      <c r="Z9" s="10">
        <v>62.33</v>
      </c>
      <c r="AA9" s="10">
        <v>61.63</v>
      </c>
      <c r="AB9" s="10">
        <v>62.22</v>
      </c>
      <c r="AC9" s="95">
        <v>1682200</v>
      </c>
      <c r="AD9" s="10">
        <v>62.22</v>
      </c>
      <c r="AE9" s="2">
        <f t="shared" si="0"/>
        <v>0.69999999999999574</v>
      </c>
      <c r="AF9" s="138">
        <f t="shared" si="1"/>
        <v>6.4703979294726821E-3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3">
        <v>42773</v>
      </c>
      <c r="Y10" s="10">
        <v>61.68</v>
      </c>
      <c r="Z10" s="10">
        <v>61.89</v>
      </c>
      <c r="AA10" s="10">
        <v>61.52</v>
      </c>
      <c r="AB10" s="10">
        <v>61.82</v>
      </c>
      <c r="AC10" s="95">
        <v>1622800</v>
      </c>
      <c r="AD10" s="10">
        <v>61.82</v>
      </c>
      <c r="AE10" s="2">
        <f t="shared" si="0"/>
        <v>0.36999999999999744</v>
      </c>
      <c r="AF10" s="138">
        <f t="shared" si="1"/>
        <v>6.1848958333334814E-3</v>
      </c>
    </row>
    <row r="11" spans="1:32" x14ac:dyDescent="0.25">
      <c r="O11" s="11" t="s">
        <v>178</v>
      </c>
      <c r="P11" s="34"/>
      <c r="Q11" s="138">
        <f>VALUE(TRIM(CLEAN(MID(U58, FIND("(", U58)+1, 5))))</f>
        <v>3.2399999999999998E-2</v>
      </c>
      <c r="X11" s="133">
        <v>42772</v>
      </c>
      <c r="Y11" s="10">
        <v>62.54</v>
      </c>
      <c r="Z11" s="10">
        <v>62.61</v>
      </c>
      <c r="AA11" s="10">
        <v>61.4</v>
      </c>
      <c r="AB11" s="10">
        <v>61.44</v>
      </c>
      <c r="AC11" s="95">
        <v>2335600</v>
      </c>
      <c r="AD11" s="10">
        <v>61.44</v>
      </c>
      <c r="AE11" s="2">
        <f t="shared" si="0"/>
        <v>1.2100000000000009</v>
      </c>
      <c r="AF11" s="138">
        <f t="shared" si="1"/>
        <v>-2.0564323290291675E-2</v>
      </c>
    </row>
    <row r="12" spans="1:32" x14ac:dyDescent="0.25">
      <c r="X12" s="133">
        <v>42769</v>
      </c>
      <c r="Y12" s="10">
        <v>62.13</v>
      </c>
      <c r="Z12" s="10">
        <v>62.99</v>
      </c>
      <c r="AA12" s="10">
        <v>61.87</v>
      </c>
      <c r="AB12" s="10">
        <v>62.73</v>
      </c>
      <c r="AC12" s="95">
        <v>2532400</v>
      </c>
      <c r="AD12" s="10">
        <v>62.73</v>
      </c>
      <c r="AE12" s="2">
        <f t="shared" si="0"/>
        <v>1.1200000000000045</v>
      </c>
      <c r="AF12" s="138">
        <f t="shared" si="1"/>
        <v>1.6364225534672761E-2</v>
      </c>
    </row>
    <row r="13" spans="1:32" x14ac:dyDescent="0.25">
      <c r="X13" s="133">
        <v>42768</v>
      </c>
      <c r="Y13" s="10">
        <v>61.64</v>
      </c>
      <c r="Z13" s="10">
        <v>62.02</v>
      </c>
      <c r="AA13" s="10">
        <v>61.5</v>
      </c>
      <c r="AB13" s="10">
        <v>61.72</v>
      </c>
      <c r="AC13" s="95">
        <v>2167900</v>
      </c>
      <c r="AD13" s="10">
        <v>61.72</v>
      </c>
      <c r="AE13" s="2">
        <f t="shared" si="0"/>
        <v>0.52000000000000313</v>
      </c>
      <c r="AF13" s="138">
        <f t="shared" si="1"/>
        <v>5.7031122698387726E-3</v>
      </c>
    </row>
    <row r="14" spans="1:32" x14ac:dyDescent="0.25">
      <c r="X14" s="133">
        <v>42767</v>
      </c>
      <c r="Y14" s="10">
        <v>62.32</v>
      </c>
      <c r="Z14" s="10">
        <v>62.45</v>
      </c>
      <c r="AA14" s="10">
        <v>61.36</v>
      </c>
      <c r="AB14" s="10">
        <v>61.37</v>
      </c>
      <c r="AC14" s="95">
        <v>2644100</v>
      </c>
      <c r="AD14" s="10">
        <v>61.37</v>
      </c>
      <c r="AE14" s="2">
        <f t="shared" si="0"/>
        <v>1.0900000000000034</v>
      </c>
      <c r="AF14" s="138">
        <f t="shared" si="1"/>
        <v>-1.7765685019206168E-2</v>
      </c>
    </row>
    <row r="15" spans="1:32" x14ac:dyDescent="0.25">
      <c r="X15" s="133">
        <v>42766</v>
      </c>
      <c r="Y15" s="10">
        <v>62.6</v>
      </c>
      <c r="Z15" s="10">
        <v>62.95</v>
      </c>
      <c r="AA15" s="10">
        <v>62.32</v>
      </c>
      <c r="AB15" s="10">
        <v>62.48</v>
      </c>
      <c r="AC15" s="95">
        <v>3543600</v>
      </c>
      <c r="AD15" s="10">
        <v>62.48</v>
      </c>
      <c r="AE15" s="2">
        <f t="shared" si="0"/>
        <v>0.63000000000000256</v>
      </c>
      <c r="AF15" s="138">
        <f t="shared" si="1"/>
        <v>-1.9169329073482899E-3</v>
      </c>
    </row>
    <row r="16" spans="1:32" x14ac:dyDescent="0.25">
      <c r="X16" s="133">
        <v>42765</v>
      </c>
      <c r="Y16" s="10">
        <v>62.56</v>
      </c>
      <c r="Z16" s="10">
        <v>62.94</v>
      </c>
      <c r="AA16" s="10">
        <v>62.33</v>
      </c>
      <c r="AB16" s="10">
        <v>62.6</v>
      </c>
      <c r="AC16" s="95">
        <v>1692300</v>
      </c>
      <c r="AD16" s="10">
        <v>62.6</v>
      </c>
      <c r="AE16" s="2">
        <f t="shared" si="0"/>
        <v>0.60999999999999943</v>
      </c>
      <c r="AF16" s="138">
        <f t="shared" si="1"/>
        <v>-1.913265306122458E-3</v>
      </c>
    </row>
    <row r="17" spans="1:32" x14ac:dyDescent="0.25">
      <c r="X17" s="133">
        <v>42762</v>
      </c>
      <c r="Y17" s="10">
        <v>62.75</v>
      </c>
      <c r="Z17" s="10">
        <v>62.86</v>
      </c>
      <c r="AA17" s="10">
        <v>62.28</v>
      </c>
      <c r="AB17" s="10">
        <v>62.72</v>
      </c>
      <c r="AC17" s="95">
        <v>1845100</v>
      </c>
      <c r="AD17" s="10">
        <v>62.72</v>
      </c>
      <c r="AE17" s="2">
        <f t="shared" si="0"/>
        <v>0.57999999999999829</v>
      </c>
      <c r="AF17" s="138">
        <f t="shared" si="1"/>
        <v>3.1897926634760765E-4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42761</v>
      </c>
      <c r="Y18" s="10">
        <v>62.89</v>
      </c>
      <c r="Z18" s="10">
        <v>63.04</v>
      </c>
      <c r="AA18" s="10">
        <v>62.42</v>
      </c>
      <c r="AB18" s="10">
        <v>62.7</v>
      </c>
      <c r="AC18" s="95">
        <v>1957100</v>
      </c>
      <c r="AD18" s="10">
        <v>62.7</v>
      </c>
      <c r="AE18" s="2">
        <f t="shared" si="0"/>
        <v>0.61999999999999744</v>
      </c>
      <c r="AF18" s="138">
        <f t="shared" si="1"/>
        <v>-4.9198539914298012E-3</v>
      </c>
    </row>
    <row r="19" spans="1:32" x14ac:dyDescent="0.25">
      <c r="X19" s="133">
        <v>42760</v>
      </c>
      <c r="Y19" s="10">
        <v>62.84</v>
      </c>
      <c r="Z19" s="10">
        <v>63.11</v>
      </c>
      <c r="AA19" s="10">
        <v>62.42</v>
      </c>
      <c r="AB19" s="10">
        <v>63.01</v>
      </c>
      <c r="AC19" s="95">
        <v>2681400</v>
      </c>
      <c r="AD19" s="10">
        <v>63.01</v>
      </c>
      <c r="AE19" s="2">
        <f t="shared" si="0"/>
        <v>0.68999999999999773</v>
      </c>
      <c r="AF19" s="138">
        <f t="shared" si="1"/>
        <v>5.4252433381203335E-3</v>
      </c>
    </row>
    <row r="20" spans="1:32" x14ac:dyDescent="0.25">
      <c r="X20" s="133">
        <v>42759</v>
      </c>
      <c r="Y20" s="10">
        <v>62.07</v>
      </c>
      <c r="Z20" s="10">
        <v>62.89</v>
      </c>
      <c r="AA20" s="10">
        <v>62.06</v>
      </c>
      <c r="AB20" s="10">
        <v>62.67</v>
      </c>
      <c r="AC20" s="95">
        <v>2632500</v>
      </c>
      <c r="AD20" s="10">
        <v>62.67</v>
      </c>
      <c r="AE20" s="2">
        <f t="shared" si="0"/>
        <v>0.82999999999999829</v>
      </c>
      <c r="AF20" s="138">
        <f t="shared" si="1"/>
        <v>8.8538312942691988E-3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42758</v>
      </c>
      <c r="Y21" s="10">
        <v>62.19</v>
      </c>
      <c r="Z21" s="10">
        <v>62.35</v>
      </c>
      <c r="AA21" s="10">
        <v>61.55</v>
      </c>
      <c r="AB21" s="10">
        <v>62.12</v>
      </c>
      <c r="AC21" s="95">
        <v>2837400</v>
      </c>
      <c r="AD21" s="10">
        <v>62.12</v>
      </c>
      <c r="AE21" s="2">
        <f t="shared" si="0"/>
        <v>0.80000000000000426</v>
      </c>
      <c r="AF21" s="138">
        <f t="shared" si="1"/>
        <v>-4.806151874399256E-3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42755</v>
      </c>
      <c r="Y22" s="10">
        <v>62</v>
      </c>
      <c r="Z22" s="10">
        <v>62.72</v>
      </c>
      <c r="AA22" s="10">
        <v>61.92</v>
      </c>
      <c r="AB22" s="10">
        <v>62.42</v>
      </c>
      <c r="AC22" s="95">
        <v>3104000</v>
      </c>
      <c r="AD22" s="10">
        <v>62.42</v>
      </c>
      <c r="AE22" s="2">
        <f t="shared" si="0"/>
        <v>0.79999999999999716</v>
      </c>
      <c r="AF22" s="138">
        <f t="shared" si="1"/>
        <v>1.2489862124898776E-2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42754</v>
      </c>
      <c r="Y23" s="10">
        <v>62.11</v>
      </c>
      <c r="Z23" s="10">
        <v>62.13</v>
      </c>
      <c r="AA23" s="10">
        <v>61.62</v>
      </c>
      <c r="AB23" s="10">
        <v>61.65</v>
      </c>
      <c r="AC23" s="95">
        <v>2421500</v>
      </c>
      <c r="AD23" s="10">
        <v>61.65</v>
      </c>
      <c r="AE23" s="2">
        <f t="shared" si="0"/>
        <v>0.51000000000000512</v>
      </c>
      <c r="AF23" s="138">
        <f t="shared" si="1"/>
        <v>-6.9265463917526082E-3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42753</v>
      </c>
      <c r="Y24" s="10">
        <v>61.88</v>
      </c>
      <c r="Z24" s="10">
        <v>62.28</v>
      </c>
      <c r="AA24" s="10">
        <v>61.82</v>
      </c>
      <c r="AB24" s="10">
        <v>62.08</v>
      </c>
      <c r="AC24" s="95">
        <v>2116400</v>
      </c>
      <c r="AD24" s="10">
        <v>62.08</v>
      </c>
      <c r="AE24" s="2">
        <f t="shared" si="0"/>
        <v>0.46000000000000085</v>
      </c>
      <c r="AF24" s="138">
        <f t="shared" si="1"/>
        <v>1.6134236850597894E-3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42752</v>
      </c>
      <c r="Y25" s="10">
        <v>60.96</v>
      </c>
      <c r="Z25" s="10">
        <v>62.06</v>
      </c>
      <c r="AA25" s="10">
        <v>60.96</v>
      </c>
      <c r="AB25" s="10">
        <v>61.98</v>
      </c>
      <c r="AC25" s="95">
        <v>2775100</v>
      </c>
      <c r="AD25" s="10">
        <v>61.98</v>
      </c>
      <c r="AE25" s="2">
        <f t="shared" si="0"/>
        <v>1.1000000000000014</v>
      </c>
      <c r="AF25" s="138">
        <f t="shared" si="1"/>
        <v>1.4734774066797574E-2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42748</v>
      </c>
      <c r="Y26" s="10">
        <v>61.21</v>
      </c>
      <c r="Z26" s="10">
        <v>61.47</v>
      </c>
      <c r="AA26" s="10">
        <v>60.93</v>
      </c>
      <c r="AB26" s="10">
        <v>61.08</v>
      </c>
      <c r="AC26" s="95">
        <v>1853800</v>
      </c>
      <c r="AD26" s="10">
        <v>61.08</v>
      </c>
      <c r="AE26" s="2">
        <f t="shared" si="0"/>
        <v>0.53999999999999915</v>
      </c>
      <c r="AF26" s="138">
        <f t="shared" si="1"/>
        <v>-3.1010282356782604E-3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42747</v>
      </c>
      <c r="Y27" s="10">
        <v>60.92</v>
      </c>
      <c r="Z27" s="10">
        <v>61.88</v>
      </c>
      <c r="AA27" s="10">
        <v>60.86</v>
      </c>
      <c r="AB27" s="10">
        <v>61.27</v>
      </c>
      <c r="AC27" s="95">
        <v>2961800</v>
      </c>
      <c r="AD27" s="10">
        <v>61.27</v>
      </c>
      <c r="AE27" s="2">
        <f t="shared" si="0"/>
        <v>1.0200000000000031</v>
      </c>
      <c r="AF27" s="138">
        <f t="shared" si="1"/>
        <v>4.7556575926535061E-3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42746</v>
      </c>
      <c r="Y28" s="10">
        <v>60.45</v>
      </c>
      <c r="Z28" s="10">
        <v>61.11</v>
      </c>
      <c r="AA28" s="10">
        <v>60.31</v>
      </c>
      <c r="AB28" s="10">
        <v>60.98</v>
      </c>
      <c r="AC28" s="95">
        <v>3374000</v>
      </c>
      <c r="AD28" s="10">
        <v>60.98</v>
      </c>
      <c r="AE28" s="2">
        <f t="shared" si="0"/>
        <v>0.79999999999999716</v>
      </c>
      <c r="AF28" s="138">
        <f t="shared" si="1"/>
        <v>8.7675765095118763E-3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42745</v>
      </c>
      <c r="Y29" s="10">
        <v>60.6</v>
      </c>
      <c r="Z29" s="10">
        <v>60.73</v>
      </c>
      <c r="AA29" s="10">
        <v>60.27</v>
      </c>
      <c r="AB29" s="10">
        <v>60.45</v>
      </c>
      <c r="AC29" s="95">
        <v>3244300</v>
      </c>
      <c r="AD29" s="10">
        <v>60.45</v>
      </c>
      <c r="AE29" s="2">
        <f t="shared" si="0"/>
        <v>0.45999999999999375</v>
      </c>
      <c r="AF29" s="138">
        <f t="shared" si="1"/>
        <v>-1.8163804491413416E-3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1">
        <f t="shared" ref="H30:H35" si="7">(E30-D30)/D30</f>
        <v>-2.2438412050839476E-2</v>
      </c>
      <c r="I30" s="40"/>
      <c r="X30" s="133">
        <v>42744</v>
      </c>
      <c r="Y30" s="10">
        <v>61.36</v>
      </c>
      <c r="Z30" s="10">
        <v>61.56</v>
      </c>
      <c r="AA30" s="10">
        <v>60.52</v>
      </c>
      <c r="AB30" s="10">
        <v>60.56</v>
      </c>
      <c r="AC30" s="95">
        <v>3306300</v>
      </c>
      <c r="AD30" s="10">
        <v>60.56</v>
      </c>
      <c r="AE30" s="2">
        <f t="shared" si="0"/>
        <v>1.0399999999999991</v>
      </c>
      <c r="AF30" s="138">
        <f t="shared" si="1"/>
        <v>-1.4803969415975171E-2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1">
        <f t="shared" si="7"/>
        <v>-4.3778440294994496E-2</v>
      </c>
      <c r="I31" s="40"/>
      <c r="X31" s="133">
        <v>42741</v>
      </c>
      <c r="Y31" s="10">
        <v>61.72</v>
      </c>
      <c r="Z31" s="10">
        <v>61.82</v>
      </c>
      <c r="AA31" s="10">
        <v>61.36</v>
      </c>
      <c r="AB31" s="10">
        <v>61.47</v>
      </c>
      <c r="AC31" s="95">
        <v>2282000</v>
      </c>
      <c r="AD31" s="10">
        <v>61.47</v>
      </c>
      <c r="AE31" s="2">
        <f t="shared" si="0"/>
        <v>0.46000000000000085</v>
      </c>
      <c r="AF31" s="138" t="e">
        <f t="shared" si="1"/>
        <v>#DIV/0!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1">
        <f t="shared" si="7"/>
        <v>-2.4007531774674316E-2</v>
      </c>
      <c r="I32" s="40"/>
      <c r="X32" s="133">
        <v>42741</v>
      </c>
      <c r="Y32" s="10" t="s">
        <v>239</v>
      </c>
      <c r="Z32" s="10"/>
      <c r="AA32" s="10"/>
      <c r="AB32" s="10"/>
      <c r="AC32" s="95"/>
      <c r="AD32" s="10"/>
      <c r="AE32" s="2">
        <f t="shared" si="0"/>
        <v>0</v>
      </c>
      <c r="AF32" s="138">
        <f t="shared" si="1"/>
        <v>-1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1">
        <f t="shared" si="7"/>
        <v>-1.1297662011611469E-2</v>
      </c>
      <c r="I33" s="40"/>
      <c r="X33" s="133">
        <v>42740</v>
      </c>
      <c r="Y33" s="10">
        <v>62</v>
      </c>
      <c r="Z33" s="10">
        <v>62.47</v>
      </c>
      <c r="AA33" s="10">
        <v>61.71</v>
      </c>
      <c r="AB33" s="10">
        <v>62.25</v>
      </c>
      <c r="AC33" s="95">
        <v>2558500</v>
      </c>
      <c r="AD33" s="10">
        <v>61.77</v>
      </c>
      <c r="AE33" s="2">
        <f t="shared" si="0"/>
        <v>0.75999999999999801</v>
      </c>
      <c r="AF33" s="138">
        <f t="shared" si="1"/>
        <v>2.9225523623965799E-3</v>
      </c>
    </row>
    <row r="34" spans="1:32" x14ac:dyDescent="0.25">
      <c r="A34" t="s">
        <v>403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1">
        <f t="shared" si="7"/>
        <v>-2.4189723320158122E-2</v>
      </c>
      <c r="I34" s="40"/>
      <c r="X34" s="133">
        <v>42739</v>
      </c>
      <c r="Y34" s="10">
        <v>62.05</v>
      </c>
      <c r="Z34" s="10">
        <v>62.56</v>
      </c>
      <c r="AA34" s="10">
        <v>61.95</v>
      </c>
      <c r="AB34" s="10">
        <v>62.07</v>
      </c>
      <c r="AC34" s="95">
        <v>2137200</v>
      </c>
      <c r="AD34" s="10">
        <v>61.59</v>
      </c>
      <c r="AE34" s="2">
        <f t="shared" si="0"/>
        <v>0.60999999999999943</v>
      </c>
      <c r="AF34" s="138">
        <f t="shared" si="1"/>
        <v>-3.246226261970353E-4</v>
      </c>
    </row>
    <row r="35" spans="1:32" x14ac:dyDescent="0.25">
      <c r="A35" t="s">
        <v>527</v>
      </c>
      <c r="B35" s="193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1">
        <f t="shared" si="7"/>
        <v>-6.0293991759444322E-3</v>
      </c>
      <c r="I35" s="40"/>
      <c r="X35" s="133">
        <v>42738</v>
      </c>
      <c r="Y35" s="10">
        <v>62.09</v>
      </c>
      <c r="Z35" s="10">
        <v>62.24</v>
      </c>
      <c r="AA35" s="10">
        <v>61.36</v>
      </c>
      <c r="AB35" s="10">
        <v>62.09</v>
      </c>
      <c r="AC35" s="95">
        <v>2327900</v>
      </c>
      <c r="AD35" s="10">
        <v>61.61</v>
      </c>
      <c r="AE35" s="2">
        <f t="shared" si="0"/>
        <v>0.88000000000000256</v>
      </c>
      <c r="AF35" s="138">
        <f t="shared" si="1"/>
        <v>5.2210801109480176E-3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42734</v>
      </c>
      <c r="Y36" s="10">
        <v>62.37</v>
      </c>
      <c r="Z36" s="10">
        <v>62.47</v>
      </c>
      <c r="AA36" s="10">
        <v>61.58</v>
      </c>
      <c r="AB36" s="10">
        <v>61.77</v>
      </c>
      <c r="AC36" s="95">
        <v>1937700</v>
      </c>
      <c r="AD36" s="10">
        <v>61.29</v>
      </c>
      <c r="AE36" s="2">
        <f t="shared" si="0"/>
        <v>0.89000000000000057</v>
      </c>
      <c r="AF36" s="138">
        <f t="shared" si="1"/>
        <v>-9.5345830639949058E-3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42733</v>
      </c>
      <c r="Y37" s="10">
        <v>61.71</v>
      </c>
      <c r="Z37" s="10">
        <v>62.42</v>
      </c>
      <c r="AA37" s="10">
        <v>61.67</v>
      </c>
      <c r="AB37" s="10">
        <v>62.36</v>
      </c>
      <c r="AC37" s="95">
        <v>1483300</v>
      </c>
      <c r="AD37" s="10">
        <v>61.88</v>
      </c>
      <c r="AE37" s="2">
        <f t="shared" si="0"/>
        <v>0.75</v>
      </c>
      <c r="AF37" s="138">
        <f t="shared" si="1"/>
        <v>7.6534766324702908E-3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42732</v>
      </c>
      <c r="Y38" s="10">
        <v>62.11</v>
      </c>
      <c r="Z38" s="10">
        <v>62.5</v>
      </c>
      <c r="AA38" s="10">
        <v>61.67</v>
      </c>
      <c r="AB38" s="10">
        <v>61.89</v>
      </c>
      <c r="AC38" s="95">
        <v>1701700</v>
      </c>
      <c r="AD38" s="10">
        <v>61.41</v>
      </c>
      <c r="AE38" s="2">
        <f t="shared" si="0"/>
        <v>0.82999999999999829</v>
      </c>
      <c r="AF38" s="138">
        <f t="shared" si="1"/>
        <v>-5.0226830848996151E-3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42731</v>
      </c>
      <c r="Y39" s="10">
        <v>62.32</v>
      </c>
      <c r="Z39" s="10">
        <v>62.43</v>
      </c>
      <c r="AA39" s="10">
        <v>61.97</v>
      </c>
      <c r="AB39" s="10">
        <v>62.2</v>
      </c>
      <c r="AC39" s="95">
        <v>1599700</v>
      </c>
      <c r="AD39" s="10">
        <v>61.72</v>
      </c>
      <c r="AE39" s="2">
        <f t="shared" si="0"/>
        <v>0.46000000000000085</v>
      </c>
      <c r="AF39" s="138">
        <f t="shared" si="1"/>
        <v>6.4850843060959562E-4</v>
      </c>
    </row>
    <row r="40" spans="1:32" x14ac:dyDescent="0.25">
      <c r="L40" t="s">
        <v>212</v>
      </c>
      <c r="M40" s="2">
        <f>M49+K49-F49</f>
        <v>49.949999999999818</v>
      </c>
      <c r="X40" s="133">
        <v>42727</v>
      </c>
      <c r="Y40" s="10">
        <v>62.46</v>
      </c>
      <c r="Z40" s="10">
        <v>62.47</v>
      </c>
      <c r="AA40" s="10">
        <v>61.87</v>
      </c>
      <c r="AB40" s="10">
        <v>62.16</v>
      </c>
      <c r="AC40" s="95">
        <v>1460100</v>
      </c>
      <c r="AD40" s="10">
        <v>61.68</v>
      </c>
      <c r="AE40" s="2">
        <f t="shared" si="0"/>
        <v>0.60000000000000142</v>
      </c>
      <c r="AF40" s="138">
        <f t="shared" si="1"/>
        <v>-4.8402710551790351E-3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4" t="s">
        <v>78</v>
      </c>
      <c r="P41" s="644"/>
      <c r="X41" s="133">
        <v>42726</v>
      </c>
      <c r="Y41" s="10">
        <v>62.28</v>
      </c>
      <c r="Z41" s="10">
        <v>62.52</v>
      </c>
      <c r="AA41" s="10">
        <v>62.02</v>
      </c>
      <c r="AB41" s="10">
        <v>62.46</v>
      </c>
      <c r="AC41" s="95">
        <v>2645300</v>
      </c>
      <c r="AD41" s="10">
        <v>61.98</v>
      </c>
      <c r="AE41" s="2">
        <f t="shared" si="0"/>
        <v>0.5</v>
      </c>
      <c r="AF41" s="138">
        <f t="shared" si="1"/>
        <v>1.1306735583911376E-3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65.153000000000006</v>
      </c>
      <c r="Q42" s="2"/>
      <c r="T42" s="91"/>
      <c r="X42" s="133">
        <v>42725</v>
      </c>
      <c r="Y42" s="10">
        <v>61.42</v>
      </c>
      <c r="Z42" s="10">
        <v>62.95</v>
      </c>
      <c r="AA42" s="10">
        <v>61.4</v>
      </c>
      <c r="AB42" s="10">
        <v>62.39</v>
      </c>
      <c r="AC42" s="95">
        <v>4290200</v>
      </c>
      <c r="AD42" s="10">
        <v>61.91</v>
      </c>
      <c r="AE42" s="2">
        <f t="shared" si="0"/>
        <v>1.5500000000000043</v>
      </c>
      <c r="AF42" s="138">
        <f t="shared" si="1"/>
        <v>1.5250901935060623E-2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8">O43*$Q$4</f>
        <v>64.560699999999997</v>
      </c>
      <c r="Q43" s="2"/>
      <c r="T43" s="128" t="s">
        <v>98</v>
      </c>
      <c r="U43" s="129">
        <v>61.54</v>
      </c>
      <c r="X43" s="133">
        <v>42724</v>
      </c>
      <c r="Y43" s="10">
        <v>61.06</v>
      </c>
      <c r="Z43" s="10">
        <v>62.19</v>
      </c>
      <c r="AA43" s="10">
        <v>60.52</v>
      </c>
      <c r="AB43" s="10">
        <v>61.45</v>
      </c>
      <c r="AC43" s="95">
        <v>6168100</v>
      </c>
      <c r="AD43" s="10">
        <v>60.98</v>
      </c>
      <c r="AE43" s="2">
        <f t="shared" si="0"/>
        <v>1.6699999999999946</v>
      </c>
      <c r="AF43" s="138">
        <f t="shared" si="1"/>
        <v>-2.5411539076234724E-2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8"/>
        <v>63.968400000000003</v>
      </c>
      <c r="Q44" s="2"/>
      <c r="T44" s="93" t="s">
        <v>99</v>
      </c>
      <c r="U44" s="130">
        <v>58.89</v>
      </c>
      <c r="X44" s="133">
        <v>42723</v>
      </c>
      <c r="Y44" s="10">
        <v>63.74</v>
      </c>
      <c r="Z44" s="10">
        <v>63.74</v>
      </c>
      <c r="AA44" s="10">
        <v>62.91</v>
      </c>
      <c r="AB44" s="10">
        <v>63.06</v>
      </c>
      <c r="AC44" s="95">
        <v>2913300</v>
      </c>
      <c r="AD44" s="10">
        <v>62.57</v>
      </c>
      <c r="AE44" s="2">
        <f t="shared" si="0"/>
        <v>0.8300000000000054</v>
      </c>
      <c r="AF44" s="138">
        <f t="shared" si="1"/>
        <v>-6.9830185684811585E-3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8"/>
        <v>63.376100000000001</v>
      </c>
      <c r="Q45" s="2"/>
      <c r="T45" s="93" t="s">
        <v>100</v>
      </c>
      <c r="U45" s="130" t="s">
        <v>129</v>
      </c>
      <c r="X45" s="133">
        <v>42720</v>
      </c>
      <c r="Y45" s="10">
        <v>62.88</v>
      </c>
      <c r="Z45" s="10">
        <v>63.67</v>
      </c>
      <c r="AA45" s="10">
        <v>62.88</v>
      </c>
      <c r="AB45" s="10">
        <v>63.5</v>
      </c>
      <c r="AC45" s="95">
        <v>3883900</v>
      </c>
      <c r="AD45" s="10">
        <v>63.01</v>
      </c>
      <c r="AE45" s="2">
        <f t="shared" si="0"/>
        <v>0.78999999999999915</v>
      </c>
      <c r="AF45" s="138">
        <f t="shared" si="1"/>
        <v>1.0747513634905337E-2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8"/>
        <v>62.783799999999999</v>
      </c>
      <c r="Q46" s="2"/>
      <c r="T46" s="93" t="s">
        <v>101</v>
      </c>
      <c r="U46" s="130" t="s">
        <v>129</v>
      </c>
      <c r="X46" s="133">
        <v>42719</v>
      </c>
      <c r="Y46" s="10">
        <v>62.07</v>
      </c>
      <c r="Z46" s="10">
        <v>62.97</v>
      </c>
      <c r="AA46" s="10">
        <v>61.92</v>
      </c>
      <c r="AB46" s="10">
        <v>62.82</v>
      </c>
      <c r="AC46" s="95">
        <v>2963700</v>
      </c>
      <c r="AD46" s="10">
        <v>62.34</v>
      </c>
      <c r="AE46" s="2">
        <f t="shared" si="0"/>
        <v>1.0499999999999972</v>
      </c>
      <c r="AF46" s="138">
        <f t="shared" si="1"/>
        <v>-8.0141048244908308E-4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8"/>
        <v>62.191499999999998</v>
      </c>
      <c r="Q47" s="2"/>
      <c r="T47" s="93" t="s">
        <v>102</v>
      </c>
      <c r="U47" s="130">
        <v>62.69</v>
      </c>
      <c r="X47" s="133">
        <v>42718</v>
      </c>
      <c r="Y47" s="10">
        <v>63.9</v>
      </c>
      <c r="Z47" s="10">
        <v>64.06</v>
      </c>
      <c r="AA47" s="10">
        <v>62.67</v>
      </c>
      <c r="AB47" s="10">
        <v>62.87</v>
      </c>
      <c r="AC47" s="95">
        <v>2594100</v>
      </c>
      <c r="AD47" s="10">
        <v>62.39</v>
      </c>
      <c r="AE47" s="2">
        <f t="shared" si="0"/>
        <v>1.3900000000000006</v>
      </c>
      <c r="AF47" s="138">
        <f t="shared" si="1"/>
        <v>-1.3596837944664042E-2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8"/>
        <v>61.599199999999996</v>
      </c>
      <c r="Q48" s="2"/>
      <c r="T48" s="93" t="s">
        <v>103</v>
      </c>
      <c r="U48" s="130">
        <v>0.59551200000000004</v>
      </c>
      <c r="X48" s="133">
        <v>42717</v>
      </c>
      <c r="Y48" s="10">
        <v>63.85</v>
      </c>
      <c r="Z48" s="10">
        <v>64.03</v>
      </c>
      <c r="AA48" s="10">
        <v>63.47</v>
      </c>
      <c r="AB48" s="10">
        <v>63.74</v>
      </c>
      <c r="AC48" s="95">
        <v>3113000</v>
      </c>
      <c r="AD48" s="10">
        <v>63.25</v>
      </c>
      <c r="AE48" s="2">
        <f t="shared" si="0"/>
        <v>0.56000000000000227</v>
      </c>
      <c r="AF48" s="138">
        <f t="shared" si="1"/>
        <v>-2.0511202272009976E-3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61.006900000000002</v>
      </c>
      <c r="Q49" s="2"/>
      <c r="T49" s="93" t="s">
        <v>122</v>
      </c>
      <c r="U49" s="130" t="s">
        <v>359</v>
      </c>
      <c r="X49" s="133">
        <v>42716</v>
      </c>
      <c r="Y49" s="10">
        <v>63.05</v>
      </c>
      <c r="Z49" s="10">
        <v>63.92</v>
      </c>
      <c r="AA49" s="10">
        <v>63.05</v>
      </c>
      <c r="AB49" s="10">
        <v>63.87</v>
      </c>
      <c r="AC49" s="95">
        <v>1802600</v>
      </c>
      <c r="AD49" s="10">
        <v>63.38</v>
      </c>
      <c r="AE49" s="2">
        <f t="shared" si="0"/>
        <v>0.87000000000000455</v>
      </c>
      <c r="AF49" s="138">
        <f t="shared" si="1"/>
        <v>1.0684101419231373E-2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8"/>
        <v>60.4146</v>
      </c>
      <c r="Q50" s="2"/>
      <c r="T50" s="93"/>
      <c r="U50" s="130"/>
      <c r="X50" s="133">
        <v>42713</v>
      </c>
      <c r="Y50" s="10">
        <v>62.56</v>
      </c>
      <c r="Z50" s="10">
        <v>63.22</v>
      </c>
      <c r="AA50" s="10">
        <v>62.36</v>
      </c>
      <c r="AB50" s="10">
        <v>63.2</v>
      </c>
      <c r="AC50" s="95">
        <v>1938500</v>
      </c>
      <c r="AD50" s="10">
        <v>62.71</v>
      </c>
      <c r="AE50" s="2">
        <f t="shared" si="0"/>
        <v>0.85999999999999943</v>
      </c>
      <c r="AF50" s="138">
        <f t="shared" si="1"/>
        <v>1.1451612903225827E-2</v>
      </c>
    </row>
    <row r="51" spans="1:32" x14ac:dyDescent="0.25">
      <c r="O51" s="83">
        <v>1.01</v>
      </c>
      <c r="P51" s="83">
        <f t="shared" si="8"/>
        <v>59.822299999999998</v>
      </c>
      <c r="Q51" s="2"/>
      <c r="T51" s="93" t="s">
        <v>105</v>
      </c>
      <c r="U51" s="130" t="s">
        <v>694</v>
      </c>
      <c r="X51" s="133">
        <v>42712</v>
      </c>
      <c r="Y51" s="10">
        <v>62.7</v>
      </c>
      <c r="Z51" s="10">
        <v>62.77</v>
      </c>
      <c r="AA51" s="10">
        <v>62.13</v>
      </c>
      <c r="AB51" s="10">
        <v>62.48</v>
      </c>
      <c r="AC51" s="95">
        <v>2646200</v>
      </c>
      <c r="AD51" s="10">
        <v>62</v>
      </c>
      <c r="AE51" s="2">
        <f t="shared" si="0"/>
        <v>0.64000000000000057</v>
      </c>
      <c r="AF51" s="138">
        <f t="shared" si="1"/>
        <v>-8.0000000000000071E-3</v>
      </c>
    </row>
    <row r="52" spans="1:32" x14ac:dyDescent="0.25">
      <c r="O52" s="83">
        <v>1</v>
      </c>
      <c r="P52" s="83">
        <f t="shared" si="8"/>
        <v>59.23</v>
      </c>
      <c r="Q52" s="2"/>
      <c r="T52" s="93" t="s">
        <v>106</v>
      </c>
      <c r="U52" s="130" t="s">
        <v>695</v>
      </c>
      <c r="X52" s="133">
        <v>42711</v>
      </c>
      <c r="Y52" s="10">
        <v>61.24</v>
      </c>
      <c r="Z52" s="10">
        <v>63.27</v>
      </c>
      <c r="AA52" s="10">
        <v>61.24</v>
      </c>
      <c r="AB52" s="10">
        <v>62.99</v>
      </c>
      <c r="AC52" s="95">
        <v>3564600</v>
      </c>
      <c r="AD52" s="10">
        <v>62.5</v>
      </c>
      <c r="AE52" s="2">
        <f t="shared" si="0"/>
        <v>2.0300000000000011</v>
      </c>
      <c r="AF52" s="138">
        <f t="shared" si="1"/>
        <v>3.2034346103038347E-2</v>
      </c>
    </row>
    <row r="53" spans="1:32" x14ac:dyDescent="0.25">
      <c r="O53" s="83">
        <v>0.99</v>
      </c>
      <c r="P53" s="83">
        <f t="shared" si="8"/>
        <v>58.637699999999995</v>
      </c>
      <c r="Q53" s="2"/>
      <c r="T53" s="511" t="s">
        <v>107</v>
      </c>
      <c r="U53" s="131">
        <v>11680881</v>
      </c>
      <c r="X53" s="133">
        <v>42710</v>
      </c>
      <c r="Y53" s="10">
        <v>61.18</v>
      </c>
      <c r="Z53" s="10">
        <v>61.38</v>
      </c>
      <c r="AA53" s="10">
        <v>60.8</v>
      </c>
      <c r="AB53" s="10">
        <v>61.03</v>
      </c>
      <c r="AC53" s="95">
        <v>1821400</v>
      </c>
      <c r="AD53" s="10">
        <v>60.56</v>
      </c>
      <c r="AE53" s="2">
        <f t="shared" si="0"/>
        <v>0.5800000000000054</v>
      </c>
      <c r="AF53" s="138">
        <f t="shared" si="1"/>
        <v>-1.6485328058027937E-3</v>
      </c>
    </row>
    <row r="54" spans="1:32" x14ac:dyDescent="0.25">
      <c r="O54" s="83">
        <v>0.98</v>
      </c>
      <c r="P54" s="83">
        <f t="shared" si="8"/>
        <v>58.045399999999994</v>
      </c>
      <c r="Q54" s="2"/>
      <c r="T54" s="511" t="s">
        <v>110</v>
      </c>
      <c r="U54" s="131">
        <v>2796780</v>
      </c>
      <c r="X54" s="133">
        <v>42709</v>
      </c>
      <c r="Y54" s="10">
        <v>61</v>
      </c>
      <c r="Z54" s="10">
        <v>61.16</v>
      </c>
      <c r="AA54" s="10">
        <v>60.83</v>
      </c>
      <c r="AB54" s="10">
        <v>61.13</v>
      </c>
      <c r="AC54" s="95">
        <v>2133000</v>
      </c>
      <c r="AD54" s="10">
        <v>60.66</v>
      </c>
      <c r="AE54" s="2">
        <f t="shared" si="0"/>
        <v>0.32999999999999829</v>
      </c>
      <c r="AF54" s="138">
        <f t="shared" si="1"/>
        <v>3.1420539110302848E-3</v>
      </c>
    </row>
    <row r="55" spans="1:32" x14ac:dyDescent="0.25">
      <c r="O55" s="83">
        <v>0.97</v>
      </c>
      <c r="P55" s="83">
        <f t="shared" si="8"/>
        <v>57.453099999999992</v>
      </c>
      <c r="T55" s="93" t="s">
        <v>108</v>
      </c>
      <c r="U55" s="130" t="s">
        <v>696</v>
      </c>
      <c r="X55" s="133">
        <v>42706</v>
      </c>
      <c r="Y55" s="10">
        <v>60.79</v>
      </c>
      <c r="Z55" s="10">
        <v>61.19</v>
      </c>
      <c r="AA55" s="10">
        <v>60.58</v>
      </c>
      <c r="AB55" s="10">
        <v>60.94</v>
      </c>
      <c r="AC55" s="95">
        <v>2349200</v>
      </c>
      <c r="AD55" s="10">
        <v>60.47</v>
      </c>
      <c r="AE55" s="2">
        <f t="shared" si="0"/>
        <v>0.60999999999999943</v>
      </c>
      <c r="AF55" s="138">
        <f t="shared" si="1"/>
        <v>5.8216899534264677E-3</v>
      </c>
    </row>
    <row r="56" spans="1:32" x14ac:dyDescent="0.25">
      <c r="O56" s="83">
        <v>0.96</v>
      </c>
      <c r="P56" s="83">
        <f t="shared" si="8"/>
        <v>56.860799999999998</v>
      </c>
      <c r="T56" s="93" t="s">
        <v>111</v>
      </c>
      <c r="U56" s="130">
        <v>22.12</v>
      </c>
      <c r="X56" s="133">
        <v>42705</v>
      </c>
      <c r="Y56" s="10">
        <v>60.92</v>
      </c>
      <c r="Z56" s="10">
        <v>60.92</v>
      </c>
      <c r="AA56" s="10">
        <v>60.37</v>
      </c>
      <c r="AB56" s="10">
        <v>60.59</v>
      </c>
      <c r="AC56" s="95">
        <v>3215100</v>
      </c>
      <c r="AD56" s="10">
        <v>60.12</v>
      </c>
      <c r="AE56" s="2">
        <f t="shared" si="0"/>
        <v>0.55000000000000426</v>
      </c>
      <c r="AF56" s="138">
        <f t="shared" si="1"/>
        <v>-5.7879940466347701E-3</v>
      </c>
    </row>
    <row r="57" spans="1:32" x14ac:dyDescent="0.25">
      <c r="O57" s="83">
        <v>0.95</v>
      </c>
      <c r="P57" s="83">
        <f t="shared" si="8"/>
        <v>56.268499999999996</v>
      </c>
      <c r="T57" s="93" t="s">
        <v>112</v>
      </c>
      <c r="U57" s="130">
        <v>2.68</v>
      </c>
      <c r="X57" s="133">
        <v>42704</v>
      </c>
      <c r="Y57" s="10">
        <v>62.33</v>
      </c>
      <c r="Z57" s="10">
        <v>62.4</v>
      </c>
      <c r="AA57" s="10">
        <v>60.91</v>
      </c>
      <c r="AB57" s="10">
        <v>60.94</v>
      </c>
      <c r="AC57" s="95">
        <v>5940000</v>
      </c>
      <c r="AD57" s="10">
        <v>60.47</v>
      </c>
      <c r="AE57" s="2">
        <f t="shared" si="0"/>
        <v>1.490000000000002</v>
      </c>
      <c r="AF57" s="138">
        <f t="shared" si="1"/>
        <v>-2.7500804117079447E-2</v>
      </c>
    </row>
    <row r="58" spans="1:32" x14ac:dyDescent="0.25">
      <c r="O58" s="83">
        <v>0.94</v>
      </c>
      <c r="P58" s="83">
        <f t="shared" si="8"/>
        <v>55.676199999999994</v>
      </c>
      <c r="T58" s="93" t="s">
        <v>109</v>
      </c>
      <c r="U58" s="130" t="s">
        <v>697</v>
      </c>
      <c r="X58" s="133">
        <v>42703</v>
      </c>
      <c r="Y58" s="10">
        <v>62.25</v>
      </c>
      <c r="Z58" s="10">
        <v>62.81</v>
      </c>
      <c r="AA58" s="10">
        <v>61.79</v>
      </c>
      <c r="AB58" s="10">
        <v>62.66</v>
      </c>
      <c r="AC58" s="95">
        <v>3143600</v>
      </c>
      <c r="AD58" s="10">
        <v>62.18</v>
      </c>
      <c r="AE58" s="2">
        <f t="shared" si="0"/>
        <v>1.0200000000000031</v>
      </c>
      <c r="AF58" s="138">
        <f t="shared" si="1"/>
        <v>9.4155844155843216E-3</v>
      </c>
    </row>
    <row r="59" spans="1:32" x14ac:dyDescent="0.25">
      <c r="O59" s="83">
        <v>0.93</v>
      </c>
      <c r="P59" s="83">
        <f t="shared" si="8"/>
        <v>55.0839</v>
      </c>
      <c r="X59" s="133">
        <v>42702</v>
      </c>
      <c r="Y59" s="10">
        <v>62.12</v>
      </c>
      <c r="Z59" s="10">
        <v>62.38</v>
      </c>
      <c r="AA59" s="10">
        <v>61.88</v>
      </c>
      <c r="AB59" s="10">
        <v>62.08</v>
      </c>
      <c r="AC59" s="95">
        <v>2206300</v>
      </c>
      <c r="AD59" s="10">
        <v>61.6</v>
      </c>
      <c r="AE59" s="2">
        <f t="shared" si="0"/>
        <v>0.5</v>
      </c>
      <c r="AF59" s="138">
        <f t="shared" si="1"/>
        <v>-3.558718861209953E-3</v>
      </c>
    </row>
    <row r="60" spans="1:32" x14ac:dyDescent="0.25">
      <c r="O60" s="83">
        <v>0.92</v>
      </c>
      <c r="P60" s="83">
        <f t="shared" si="8"/>
        <v>54.491599999999998</v>
      </c>
      <c r="X60" s="133">
        <v>42699</v>
      </c>
      <c r="Y60" s="10">
        <v>61.74</v>
      </c>
      <c r="Z60" s="10">
        <v>62.3</v>
      </c>
      <c r="AA60" s="10">
        <v>61.74</v>
      </c>
      <c r="AB60" s="10">
        <v>62.3</v>
      </c>
      <c r="AC60" s="95">
        <v>1069500</v>
      </c>
      <c r="AD60" s="10">
        <v>61.82</v>
      </c>
      <c r="AE60" s="2">
        <f t="shared" si="0"/>
        <v>0.55999999999999517</v>
      </c>
      <c r="AF60" s="138">
        <f t="shared" si="1"/>
        <v>1.3276512047205369E-2</v>
      </c>
    </row>
    <row r="61" spans="1:32" x14ac:dyDescent="0.25">
      <c r="O61" s="83">
        <v>0.91</v>
      </c>
      <c r="P61" s="83">
        <f t="shared" si="8"/>
        <v>53.899299999999997</v>
      </c>
      <c r="X61" s="133">
        <v>42697</v>
      </c>
      <c r="Y61" s="10">
        <v>62.42</v>
      </c>
      <c r="Z61" s="10">
        <v>62.75</v>
      </c>
      <c r="AA61" s="10">
        <v>61.39</v>
      </c>
      <c r="AB61" s="10">
        <v>61.48</v>
      </c>
      <c r="AC61" s="95">
        <v>2557400</v>
      </c>
      <c r="AD61" s="10">
        <v>61.01</v>
      </c>
      <c r="AE61" s="2">
        <f t="shared" si="0"/>
        <v>1.3599999999999994</v>
      </c>
      <c r="AF61" s="138">
        <f t="shared" si="1"/>
        <v>-1.9131832797427695E-2</v>
      </c>
    </row>
    <row r="62" spans="1:32" x14ac:dyDescent="0.25">
      <c r="O62" s="83">
        <v>0.9</v>
      </c>
      <c r="P62" s="83">
        <f t="shared" si="8"/>
        <v>53.306999999999995</v>
      </c>
      <c r="X62" s="133">
        <v>42696</v>
      </c>
      <c r="Y62" s="10">
        <v>61.93</v>
      </c>
      <c r="Z62" s="10">
        <v>62.8</v>
      </c>
      <c r="AA62" s="10">
        <v>61.92</v>
      </c>
      <c r="AB62" s="10">
        <v>62.68</v>
      </c>
      <c r="AC62" s="95">
        <v>2739500</v>
      </c>
      <c r="AD62" s="10">
        <v>62.2</v>
      </c>
      <c r="AE62" s="2">
        <f t="shared" si="0"/>
        <v>0.87999999999999545</v>
      </c>
      <c r="AF62" s="138">
        <f t="shared" si="1"/>
        <v>1.7170891251022224E-2</v>
      </c>
    </row>
    <row r="63" spans="1:32" x14ac:dyDescent="0.25">
      <c r="X63" s="133">
        <v>42695</v>
      </c>
      <c r="Y63" s="10">
        <v>61.26</v>
      </c>
      <c r="Z63" s="10">
        <v>61.78</v>
      </c>
      <c r="AA63" s="10">
        <v>60.95</v>
      </c>
      <c r="AB63" s="10">
        <v>61.63</v>
      </c>
      <c r="AC63" s="95">
        <v>2392800</v>
      </c>
      <c r="AD63" s="10">
        <v>61.15</v>
      </c>
      <c r="AE63" s="2">
        <f t="shared" si="0"/>
        <v>0.82999999999999829</v>
      </c>
      <c r="AF63" s="138">
        <f t="shared" si="1"/>
        <v>5.9220266491200046E-3</v>
      </c>
    </row>
    <row r="64" spans="1:32" x14ac:dyDescent="0.25">
      <c r="X64" s="133">
        <v>42692</v>
      </c>
      <c r="Y64" s="10">
        <v>61.36</v>
      </c>
      <c r="Z64" s="10">
        <v>61.63</v>
      </c>
      <c r="AA64" s="10">
        <v>60.98</v>
      </c>
      <c r="AB64" s="10">
        <v>61.26</v>
      </c>
      <c r="AC64" s="95">
        <v>2227900</v>
      </c>
      <c r="AD64" s="10">
        <v>60.79</v>
      </c>
      <c r="AE64" s="2">
        <f t="shared" si="0"/>
        <v>0.65000000000000568</v>
      </c>
      <c r="AF64" s="138">
        <f t="shared" si="1"/>
        <v>-1.6423057973394828E-3</v>
      </c>
    </row>
    <row r="65" spans="24:32" x14ac:dyDescent="0.25">
      <c r="X65" s="133">
        <v>42691</v>
      </c>
      <c r="Y65" s="10">
        <v>61.32</v>
      </c>
      <c r="Z65" s="10">
        <v>61.69</v>
      </c>
      <c r="AA65" s="10">
        <v>60.97</v>
      </c>
      <c r="AB65" s="10">
        <v>61.36</v>
      </c>
      <c r="AC65" s="95">
        <v>2902900</v>
      </c>
      <c r="AD65" s="10">
        <v>60.89</v>
      </c>
      <c r="AE65" s="2">
        <f t="shared" si="0"/>
        <v>0.71999999999999886</v>
      </c>
      <c r="AF65" s="138">
        <f t="shared" si="1"/>
        <v>1.6450074025333716E-3</v>
      </c>
    </row>
    <row r="66" spans="24:32" x14ac:dyDescent="0.25">
      <c r="X66" s="133">
        <v>42690</v>
      </c>
      <c r="Y66" s="10">
        <v>61.33</v>
      </c>
      <c r="Z66" s="10">
        <v>61.72</v>
      </c>
      <c r="AA66" s="10">
        <v>61.06</v>
      </c>
      <c r="AB66" s="10">
        <v>61.26</v>
      </c>
      <c r="AC66" s="95">
        <v>3284300</v>
      </c>
      <c r="AD66" s="10">
        <v>60.79</v>
      </c>
      <c r="AE66" s="2">
        <f t="shared" si="0"/>
        <v>0.65999999999999659</v>
      </c>
      <c r="AF66" s="138">
        <f t="shared" si="1"/>
        <v>-6.5757027782342714E-4</v>
      </c>
    </row>
    <row r="67" spans="24:32" x14ac:dyDescent="0.25">
      <c r="X67" s="133">
        <v>42689</v>
      </c>
      <c r="Y67" s="10">
        <v>61.47</v>
      </c>
      <c r="Z67" s="10">
        <v>61.62</v>
      </c>
      <c r="AA67" s="10">
        <v>61</v>
      </c>
      <c r="AB67" s="10">
        <v>61.3</v>
      </c>
      <c r="AC67" s="95">
        <v>3852400</v>
      </c>
      <c r="AD67" s="10">
        <v>60.83</v>
      </c>
      <c r="AE67" s="2">
        <f>Z67-AA67</f>
        <v>0.61999999999999744</v>
      </c>
      <c r="AF67" s="138">
        <f>AD67/AD68-1</f>
        <v>1.6466326362589712E-3</v>
      </c>
    </row>
    <row r="68" spans="24:32" x14ac:dyDescent="0.25">
      <c r="X68" s="133">
        <v>42688</v>
      </c>
      <c r="Y68" s="10">
        <v>60.93</v>
      </c>
      <c r="Z68" s="10">
        <v>61.47</v>
      </c>
      <c r="AA68" s="10">
        <v>60.66</v>
      </c>
      <c r="AB68" s="10">
        <v>61.2</v>
      </c>
      <c r="AC68" s="95">
        <v>3466500</v>
      </c>
      <c r="AD68" s="10">
        <v>60.73</v>
      </c>
      <c r="AE68" s="2">
        <f>Z68-AA68</f>
        <v>0.81000000000000227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42783</v>
      </c>
      <c r="X2" s="10">
        <v>36.79</v>
      </c>
      <c r="Y2" s="10">
        <v>37.9</v>
      </c>
      <c r="Z2" s="10">
        <v>36.409999999999997</v>
      </c>
      <c r="AA2" s="10">
        <v>37.22</v>
      </c>
      <c r="AB2" s="95">
        <v>15739300</v>
      </c>
      <c r="AC2" s="10">
        <v>37.22</v>
      </c>
      <c r="AD2" s="2">
        <f>Y2-Z2</f>
        <v>1.490000000000002</v>
      </c>
      <c r="AE2" s="138">
        <f>AC2/AC3-1</f>
        <v>5.1309748852281789E-3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37.22</v>
      </c>
      <c r="W3" s="133">
        <v>42782</v>
      </c>
      <c r="X3" s="10">
        <v>37.11</v>
      </c>
      <c r="Y3" s="10">
        <v>37.159999999999997</v>
      </c>
      <c r="Z3" s="10">
        <v>36.82</v>
      </c>
      <c r="AA3" s="10">
        <v>37.03</v>
      </c>
      <c r="AB3" s="95">
        <v>9329500</v>
      </c>
      <c r="AC3" s="10">
        <v>37.03</v>
      </c>
      <c r="AD3" s="2">
        <f t="shared" ref="AD3:AD66" si="0">Y3-Z3</f>
        <v>0.33999999999999631</v>
      </c>
      <c r="AE3" s="138">
        <f t="shared" ref="AE3:AE66" si="1">AC3/AC4-1</f>
        <v>-1.3484358144552067E-3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37.22</v>
      </c>
      <c r="R4" s="502">
        <v>5.1000000000000004E-3</v>
      </c>
      <c r="W4" s="133">
        <v>42781</v>
      </c>
      <c r="X4" s="10">
        <v>36.950000000000003</v>
      </c>
      <c r="Y4" s="10">
        <v>37.11</v>
      </c>
      <c r="Z4" s="10">
        <v>36.6</v>
      </c>
      <c r="AA4" s="10">
        <v>37.08</v>
      </c>
      <c r="AB4" s="95">
        <v>15638600</v>
      </c>
      <c r="AC4" s="10">
        <v>37.08</v>
      </c>
      <c r="AD4" s="2">
        <f t="shared" si="0"/>
        <v>0.50999999999999801</v>
      </c>
      <c r="AE4" s="138">
        <f t="shared" si="1"/>
        <v>-4.2964554242750363E-3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42780</v>
      </c>
      <c r="X5" s="10">
        <v>36.72</v>
      </c>
      <c r="Y5" s="10">
        <v>37.4</v>
      </c>
      <c r="Z5" s="10">
        <v>36.67</v>
      </c>
      <c r="AA5" s="10">
        <v>37.24</v>
      </c>
      <c r="AB5" s="95">
        <v>31219600</v>
      </c>
      <c r="AC5" s="10">
        <v>37.24</v>
      </c>
      <c r="AD5" s="2">
        <f t="shared" si="0"/>
        <v>0.72999999999999687</v>
      </c>
      <c r="AE5" s="138">
        <f t="shared" si="1"/>
        <v>4.8423423423423317E-2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42779</v>
      </c>
      <c r="X6" s="10">
        <v>35.380000000000003</v>
      </c>
      <c r="Y6" s="10">
        <v>35.54</v>
      </c>
      <c r="Z6" s="10">
        <v>35.18</v>
      </c>
      <c r="AA6" s="10">
        <v>35.520000000000003</v>
      </c>
      <c r="AB6" s="95">
        <v>10123500</v>
      </c>
      <c r="AC6" s="10">
        <v>35.520000000000003</v>
      </c>
      <c r="AD6" s="2">
        <f t="shared" si="0"/>
        <v>0.35999999999999943</v>
      </c>
      <c r="AE6" s="138">
        <f t="shared" si="1"/>
        <v>9.9516633494456386E-3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42776</v>
      </c>
      <c r="X7" s="10">
        <v>35.21</v>
      </c>
      <c r="Y7" s="10">
        <v>35.32</v>
      </c>
      <c r="Z7" s="10">
        <v>35.08</v>
      </c>
      <c r="AA7" s="10">
        <v>35.17</v>
      </c>
      <c r="AB7" s="95">
        <v>10317800</v>
      </c>
      <c r="AC7" s="10">
        <v>35.17</v>
      </c>
      <c r="AD7" s="2">
        <f t="shared" si="0"/>
        <v>0.24000000000000199</v>
      </c>
      <c r="AE7" s="138">
        <f t="shared" si="1"/>
        <v>2.5655644241733278E-3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35.14</v>
      </c>
      <c r="Y8" s="10">
        <v>35.4</v>
      </c>
      <c r="Z8" s="10">
        <v>35.020000000000003</v>
      </c>
      <c r="AA8" s="10">
        <v>35.08</v>
      </c>
      <c r="AB8" s="95">
        <v>14823300</v>
      </c>
      <c r="AC8" s="10">
        <v>35.08</v>
      </c>
      <c r="AD8" s="2">
        <f t="shared" si="0"/>
        <v>0.37999999999999545</v>
      </c>
      <c r="AE8" s="138">
        <f t="shared" si="1"/>
        <v>-1.7074558907228532E-3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8">
        <f>IF(Q2=0, 0, Q8/Q6)</f>
        <v>0</v>
      </c>
      <c r="W9" s="133">
        <v>42774</v>
      </c>
      <c r="X9" s="10">
        <v>35.200000000000003</v>
      </c>
      <c r="Y9" s="10">
        <v>35.33</v>
      </c>
      <c r="Z9" s="10">
        <v>34.72</v>
      </c>
      <c r="AA9" s="10">
        <v>35.14</v>
      </c>
      <c r="AB9" s="95">
        <v>16095400</v>
      </c>
      <c r="AC9" s="10">
        <v>35.14</v>
      </c>
      <c r="AD9" s="2">
        <f t="shared" si="0"/>
        <v>0.60999999999999943</v>
      </c>
      <c r="AE9" s="138">
        <f t="shared" si="1"/>
        <v>1.1396011396012096E-3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3">
        <v>42773</v>
      </c>
      <c r="X10" s="10">
        <v>35.75</v>
      </c>
      <c r="Y10" s="10">
        <v>35.96</v>
      </c>
      <c r="Z10" s="10">
        <v>34.799999999999997</v>
      </c>
      <c r="AA10" s="10">
        <v>35.1</v>
      </c>
      <c r="AB10" s="95">
        <v>39257700</v>
      </c>
      <c r="AC10" s="10">
        <v>35.1</v>
      </c>
      <c r="AD10" s="2">
        <f t="shared" si="0"/>
        <v>1.1600000000000037</v>
      </c>
      <c r="AE10" s="138">
        <f t="shared" si="1"/>
        <v>-4.6972576703773972E-2</v>
      </c>
    </row>
    <row r="11" spans="1:31" x14ac:dyDescent="0.25">
      <c r="O11" s="11" t="s">
        <v>178</v>
      </c>
      <c r="P11" s="34"/>
      <c r="Q11" s="138">
        <f>VALUE(TRIM(CLEAN(MID(U58, FIND("(", U58)+1, 5))))</f>
        <v>4.0800000000000003E-2</v>
      </c>
      <c r="W11" s="133">
        <v>42772</v>
      </c>
      <c r="X11" s="10">
        <v>36.409999999999997</v>
      </c>
      <c r="Y11" s="10">
        <v>36.83</v>
      </c>
      <c r="Z11" s="10">
        <v>36.26</v>
      </c>
      <c r="AA11" s="10">
        <v>36.83</v>
      </c>
      <c r="AB11" s="95">
        <v>13747600</v>
      </c>
      <c r="AC11" s="10">
        <v>36.83</v>
      </c>
      <c r="AD11" s="2">
        <f t="shared" si="0"/>
        <v>0.57000000000000028</v>
      </c>
      <c r="AE11" s="138">
        <f t="shared" si="1"/>
        <v>1.37627305257364E-2</v>
      </c>
    </row>
    <row r="12" spans="1:31" x14ac:dyDescent="0.25">
      <c r="W12" s="133">
        <v>42769</v>
      </c>
      <c r="X12" s="10">
        <v>35.92</v>
      </c>
      <c r="Y12" s="10">
        <v>36.33</v>
      </c>
      <c r="Z12" s="10">
        <v>35.68</v>
      </c>
      <c r="AA12" s="10">
        <v>36.33</v>
      </c>
      <c r="AB12" s="95">
        <v>13947300</v>
      </c>
      <c r="AC12" s="10">
        <v>36.33</v>
      </c>
      <c r="AD12" s="2">
        <f t="shared" si="0"/>
        <v>0.64999999999999858</v>
      </c>
      <c r="AE12" s="138">
        <f t="shared" si="1"/>
        <v>1.6792611251049472E-2</v>
      </c>
    </row>
    <row r="13" spans="1:31" x14ac:dyDescent="0.25">
      <c r="W13" s="133">
        <v>42768</v>
      </c>
      <c r="X13" s="10">
        <v>36.08</v>
      </c>
      <c r="Y13" s="10">
        <v>36.14</v>
      </c>
      <c r="Z13" s="10">
        <v>35.47</v>
      </c>
      <c r="AA13" s="10">
        <v>35.729999999999997</v>
      </c>
      <c r="AB13" s="95">
        <v>11628000</v>
      </c>
      <c r="AC13" s="10">
        <v>35.729999999999997</v>
      </c>
      <c r="AD13" s="2">
        <f t="shared" si="0"/>
        <v>0.67000000000000171</v>
      </c>
      <c r="AE13" s="138">
        <f t="shared" si="1"/>
        <v>-1.1344770337576193E-2</v>
      </c>
    </row>
    <row r="14" spans="1:31" x14ac:dyDescent="0.25">
      <c r="W14" s="133">
        <v>42767</v>
      </c>
      <c r="X14" s="10">
        <v>36.68</v>
      </c>
      <c r="Y14" s="10">
        <v>37.11</v>
      </c>
      <c r="Z14" s="10">
        <v>35.86</v>
      </c>
      <c r="AA14" s="10">
        <v>36.14</v>
      </c>
      <c r="AB14" s="95">
        <v>13715000</v>
      </c>
      <c r="AC14" s="10">
        <v>36.14</v>
      </c>
      <c r="AD14" s="2">
        <f t="shared" si="0"/>
        <v>1.25</v>
      </c>
      <c r="AE14" s="138">
        <f t="shared" si="1"/>
        <v>-1.2838022398251825E-2</v>
      </c>
    </row>
    <row r="15" spans="1:31" x14ac:dyDescent="0.25">
      <c r="W15" s="133">
        <v>42766</v>
      </c>
      <c r="X15" s="10">
        <v>36.25</v>
      </c>
      <c r="Y15" s="10">
        <v>36.65</v>
      </c>
      <c r="Z15" s="10">
        <v>36.119999999999997</v>
      </c>
      <c r="AA15" s="10">
        <v>36.61</v>
      </c>
      <c r="AB15" s="95">
        <v>10647800</v>
      </c>
      <c r="AC15" s="10">
        <v>36.61</v>
      </c>
      <c r="AD15" s="2">
        <f t="shared" si="0"/>
        <v>0.53000000000000114</v>
      </c>
      <c r="AE15" s="138">
        <f t="shared" si="1"/>
        <v>7.7071290944124016E-3</v>
      </c>
    </row>
    <row r="16" spans="1:31" x14ac:dyDescent="0.25">
      <c r="W16" s="133">
        <v>42765</v>
      </c>
      <c r="X16" s="10">
        <v>36.840000000000003</v>
      </c>
      <c r="Y16" s="10">
        <v>36.9</v>
      </c>
      <c r="Z16" s="10">
        <v>36.130000000000003</v>
      </c>
      <c r="AA16" s="10">
        <v>36.33</v>
      </c>
      <c r="AB16" s="95">
        <v>11721500</v>
      </c>
      <c r="AC16" s="10">
        <v>36.33</v>
      </c>
      <c r="AD16" s="2">
        <f t="shared" si="0"/>
        <v>0.76999999999999602</v>
      </c>
      <c r="AE16" s="138">
        <f t="shared" si="1"/>
        <v>-1.8373412591191518E-2</v>
      </c>
    </row>
    <row r="17" spans="1:31" x14ac:dyDescent="0.25">
      <c r="W17" s="133">
        <v>42762</v>
      </c>
      <c r="X17" s="10">
        <v>37.520000000000003</v>
      </c>
      <c r="Y17" s="10">
        <v>37.590000000000003</v>
      </c>
      <c r="Z17" s="10">
        <v>36.880000000000003</v>
      </c>
      <c r="AA17" s="10">
        <v>37.01</v>
      </c>
      <c r="AB17" s="95">
        <v>10177100</v>
      </c>
      <c r="AC17" s="10">
        <v>37.01</v>
      </c>
      <c r="AD17" s="2">
        <f t="shared" si="0"/>
        <v>0.71000000000000085</v>
      </c>
      <c r="AE17" s="138">
        <f t="shared" si="1"/>
        <v>-1.3592750533049203E-2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42761</v>
      </c>
      <c r="X18" s="10">
        <v>38.1</v>
      </c>
      <c r="Y18" s="10">
        <v>38.25</v>
      </c>
      <c r="Z18" s="10">
        <v>37.369999999999997</v>
      </c>
      <c r="AA18" s="10">
        <v>37.520000000000003</v>
      </c>
      <c r="AB18" s="95">
        <v>10740800</v>
      </c>
      <c r="AC18" s="10">
        <v>37.520000000000003</v>
      </c>
      <c r="AD18" s="2">
        <f t="shared" si="0"/>
        <v>0.88000000000000256</v>
      </c>
      <c r="AE18" s="138">
        <f t="shared" si="1"/>
        <v>-1.9853709508881878E-2</v>
      </c>
    </row>
    <row r="19" spans="1:31" x14ac:dyDescent="0.25">
      <c r="W19" s="133">
        <v>42760</v>
      </c>
      <c r="X19" s="10">
        <v>37.71</v>
      </c>
      <c r="Y19" s="10">
        <v>38.380000000000003</v>
      </c>
      <c r="Z19" s="10">
        <v>37.6</v>
      </c>
      <c r="AA19" s="10">
        <v>38.28</v>
      </c>
      <c r="AB19" s="95">
        <v>20584600</v>
      </c>
      <c r="AC19" s="10">
        <v>38.28</v>
      </c>
      <c r="AD19" s="2">
        <f t="shared" si="0"/>
        <v>0.78000000000000114</v>
      </c>
      <c r="AE19" s="138">
        <f t="shared" si="1"/>
        <v>3.4594594594594685E-2</v>
      </c>
    </row>
    <row r="20" spans="1:31" x14ac:dyDescent="0.25">
      <c r="W20" s="133">
        <v>42759</v>
      </c>
      <c r="X20" s="10">
        <v>36.700000000000003</v>
      </c>
      <c r="Y20" s="10">
        <v>37.24</v>
      </c>
      <c r="Z20" s="10">
        <v>36.68</v>
      </c>
      <c r="AA20" s="10">
        <v>37</v>
      </c>
      <c r="AB20" s="95">
        <v>11579600</v>
      </c>
      <c r="AC20" s="10">
        <v>37</v>
      </c>
      <c r="AD20" s="2">
        <f t="shared" si="0"/>
        <v>0.56000000000000227</v>
      </c>
      <c r="AE20" s="138">
        <f t="shared" si="1"/>
        <v>9.5497953615280018E-3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42758</v>
      </c>
      <c r="X21" s="10">
        <v>37.01</v>
      </c>
      <c r="Y21" s="10">
        <v>37.130000000000003</v>
      </c>
      <c r="Z21" s="10">
        <v>36.380000000000003</v>
      </c>
      <c r="AA21" s="10">
        <v>36.65</v>
      </c>
      <c r="AB21" s="95">
        <v>11469600</v>
      </c>
      <c r="AC21" s="10">
        <v>36.65</v>
      </c>
      <c r="AD21" s="2">
        <f t="shared" si="0"/>
        <v>0.75</v>
      </c>
      <c r="AE21" s="138">
        <f t="shared" si="1"/>
        <v>-9.7271007835719736E-3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42755</v>
      </c>
      <c r="X22" s="10">
        <v>37.42</v>
      </c>
      <c r="Y22" s="10">
        <v>37.42</v>
      </c>
      <c r="Z22" s="10">
        <v>36.76</v>
      </c>
      <c r="AA22" s="10">
        <v>37.01</v>
      </c>
      <c r="AB22" s="95">
        <v>13631600</v>
      </c>
      <c r="AC22" s="10">
        <v>37.01</v>
      </c>
      <c r="AD22" s="2">
        <f t="shared" si="0"/>
        <v>0.66000000000000369</v>
      </c>
      <c r="AE22" s="138">
        <f t="shared" si="1"/>
        <v>-7.7747989276139018E-3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42754</v>
      </c>
      <c r="X23" s="10">
        <v>37.630000000000003</v>
      </c>
      <c r="Y23" s="10">
        <v>37.840000000000003</v>
      </c>
      <c r="Z23" s="10">
        <v>37.159999999999997</v>
      </c>
      <c r="AA23" s="10">
        <v>37.299999999999997</v>
      </c>
      <c r="AB23" s="95">
        <v>8181700</v>
      </c>
      <c r="AC23" s="10">
        <v>37.299999999999997</v>
      </c>
      <c r="AD23" s="2">
        <f t="shared" si="0"/>
        <v>0.68000000000000682</v>
      </c>
      <c r="AE23" s="138">
        <f t="shared" si="1"/>
        <v>-4.5369629036563497E-3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42753</v>
      </c>
      <c r="X24" s="10">
        <v>37.450000000000003</v>
      </c>
      <c r="Y24" s="10">
        <v>37.58</v>
      </c>
      <c r="Z24" s="10">
        <v>37.119999999999997</v>
      </c>
      <c r="AA24" s="10">
        <v>37.47</v>
      </c>
      <c r="AB24" s="95">
        <v>10874200</v>
      </c>
      <c r="AC24" s="10">
        <v>37.47</v>
      </c>
      <c r="AD24" s="2">
        <f t="shared" si="0"/>
        <v>0.46000000000000085</v>
      </c>
      <c r="AE24" s="138">
        <f t="shared" si="1"/>
        <v>4.2883945322969019E-3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42752</v>
      </c>
      <c r="X25" s="10">
        <v>37.340000000000003</v>
      </c>
      <c r="Y25" s="10">
        <v>37.69</v>
      </c>
      <c r="Z25" s="10">
        <v>37.17</v>
      </c>
      <c r="AA25" s="10">
        <v>37.31</v>
      </c>
      <c r="AB25" s="95">
        <v>8219700</v>
      </c>
      <c r="AC25" s="10">
        <v>37.31</v>
      </c>
      <c r="AD25" s="2">
        <f t="shared" si="0"/>
        <v>0.51999999999999602</v>
      </c>
      <c r="AE25" s="138">
        <f t="shared" si="1"/>
        <v>-8.0342795929300159E-4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42748</v>
      </c>
      <c r="X26" s="10">
        <v>37.549999999999997</v>
      </c>
      <c r="Y26" s="10">
        <v>37.770000000000003</v>
      </c>
      <c r="Z26" s="10">
        <v>37.15</v>
      </c>
      <c r="AA26" s="10">
        <v>37.340000000000003</v>
      </c>
      <c r="AB26" s="95">
        <v>8711000</v>
      </c>
      <c r="AC26" s="10">
        <v>37.340000000000003</v>
      </c>
      <c r="AD26" s="2">
        <f t="shared" si="0"/>
        <v>0.62000000000000455</v>
      </c>
      <c r="AE26" s="138">
        <f t="shared" si="1"/>
        <v>-4.5321247667287068E-3</v>
      </c>
    </row>
    <row r="27" spans="1:31" x14ac:dyDescent="0.25">
      <c r="W27" s="133">
        <v>42747</v>
      </c>
      <c r="X27" s="10">
        <v>38</v>
      </c>
      <c r="Y27" s="10">
        <v>38.15</v>
      </c>
      <c r="Z27" s="10">
        <v>37.06</v>
      </c>
      <c r="AA27" s="10">
        <v>37.51</v>
      </c>
      <c r="AB27" s="95">
        <v>16825900</v>
      </c>
      <c r="AC27" s="10">
        <v>37.51</v>
      </c>
      <c r="AD27" s="2">
        <f t="shared" si="0"/>
        <v>1.0899999999999963</v>
      </c>
      <c r="AE27" s="138">
        <f t="shared" si="1"/>
        <v>-1.1594202898550843E-2</v>
      </c>
    </row>
    <row r="28" spans="1:31" x14ac:dyDescent="0.25">
      <c r="W28" s="133">
        <v>42746</v>
      </c>
      <c r="X28" s="10">
        <v>37.54</v>
      </c>
      <c r="Y28" s="10">
        <v>38.11</v>
      </c>
      <c r="Z28" s="10">
        <v>37.22</v>
      </c>
      <c r="AA28" s="10">
        <v>37.950000000000003</v>
      </c>
      <c r="AB28" s="95">
        <v>19483300</v>
      </c>
      <c r="AC28" s="10">
        <v>37.950000000000003</v>
      </c>
      <c r="AD28" s="2">
        <f t="shared" si="0"/>
        <v>0.89000000000000057</v>
      </c>
      <c r="AE28" s="138">
        <f t="shared" si="1"/>
        <v>1.6064257028112428E-2</v>
      </c>
    </row>
    <row r="29" spans="1:31" x14ac:dyDescent="0.25">
      <c r="L29" t="s">
        <v>212</v>
      </c>
      <c r="M29" s="2">
        <f>M47+K47-F47</f>
        <v>36.819999999999709</v>
      </c>
      <c r="W29" s="133">
        <v>42745</v>
      </c>
      <c r="X29" s="10">
        <v>36.19</v>
      </c>
      <c r="Y29" s="10">
        <v>38.159999999999997</v>
      </c>
      <c r="Z29" s="10">
        <v>36.049999999999997</v>
      </c>
      <c r="AA29" s="10">
        <v>37.35</v>
      </c>
      <c r="AB29" s="95">
        <v>34785800</v>
      </c>
      <c r="AC29" s="10">
        <v>37.35</v>
      </c>
      <c r="AD29" s="2">
        <f t="shared" si="0"/>
        <v>2.1099999999999994</v>
      </c>
      <c r="AE29" s="138">
        <f t="shared" si="1"/>
        <v>3.7211885587336901E-2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42744</v>
      </c>
      <c r="X30" s="10">
        <v>36.119999999999997</v>
      </c>
      <c r="Y30" s="10">
        <v>36.53</v>
      </c>
      <c r="Z30" s="10">
        <v>35.86</v>
      </c>
      <c r="AA30" s="10">
        <v>36.01</v>
      </c>
      <c r="AB30" s="95">
        <v>15201300</v>
      </c>
      <c r="AC30" s="10">
        <v>36.01</v>
      </c>
      <c r="AD30" s="2">
        <f t="shared" si="0"/>
        <v>0.67000000000000171</v>
      </c>
      <c r="AE30" s="138">
        <f t="shared" si="1"/>
        <v>5.5570991942199832E-4</v>
      </c>
    </row>
    <row r="31" spans="1:31" x14ac:dyDescent="0.25">
      <c r="A31" s="389" t="s">
        <v>56</v>
      </c>
      <c r="B31" s="670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42741</v>
      </c>
      <c r="X31" s="10">
        <v>36.409999999999997</v>
      </c>
      <c r="Y31" s="10">
        <v>36.549999999999997</v>
      </c>
      <c r="Z31" s="10">
        <v>35.93</v>
      </c>
      <c r="AA31" s="10">
        <v>35.99</v>
      </c>
      <c r="AB31" s="95">
        <v>13234800</v>
      </c>
      <c r="AC31" s="10">
        <v>35.99</v>
      </c>
      <c r="AD31" s="2">
        <f t="shared" si="0"/>
        <v>0.61999999999999744</v>
      </c>
      <c r="AE31" s="138">
        <f t="shared" si="1"/>
        <v>-1.0992030777686179E-2</v>
      </c>
    </row>
    <row r="32" spans="1:31" x14ac:dyDescent="0.25">
      <c r="A32" s="390" t="s">
        <v>71</v>
      </c>
      <c r="B32" s="670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42740</v>
      </c>
      <c r="X32" s="10">
        <v>37.01</v>
      </c>
      <c r="Y32" s="10">
        <v>37.049999999999997</v>
      </c>
      <c r="Z32" s="10">
        <v>36.07</v>
      </c>
      <c r="AA32" s="10">
        <v>36.39</v>
      </c>
      <c r="AB32" s="95">
        <v>15621900</v>
      </c>
      <c r="AC32" s="10">
        <v>36.39</v>
      </c>
      <c r="AD32" s="2">
        <f t="shared" si="0"/>
        <v>0.97999999999999687</v>
      </c>
      <c r="AE32" s="138">
        <f t="shared" si="1"/>
        <v>-1.8873011593421474E-2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42739</v>
      </c>
      <c r="X33" s="10">
        <v>35.6</v>
      </c>
      <c r="Y33" s="10">
        <v>37.24</v>
      </c>
      <c r="Z33" s="10">
        <v>35.47</v>
      </c>
      <c r="AA33" s="10">
        <v>37.090000000000003</v>
      </c>
      <c r="AB33" s="95">
        <v>23293100</v>
      </c>
      <c r="AC33" s="10">
        <v>37.090000000000003</v>
      </c>
      <c r="AD33" s="2">
        <f t="shared" si="0"/>
        <v>1.7700000000000031</v>
      </c>
      <c r="AE33" s="138">
        <f t="shared" si="1"/>
        <v>5.5192034139402768E-2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42738</v>
      </c>
      <c r="X34" s="10">
        <v>34.979999999999997</v>
      </c>
      <c r="Y34" s="10">
        <v>35.57</v>
      </c>
      <c r="Z34" s="10">
        <v>34.840000000000003</v>
      </c>
      <c r="AA34" s="10">
        <v>35.15</v>
      </c>
      <c r="AB34" s="95">
        <v>10901100</v>
      </c>
      <c r="AC34" s="10">
        <v>35.15</v>
      </c>
      <c r="AD34" s="2">
        <f t="shared" si="0"/>
        <v>0.72999999999999687</v>
      </c>
      <c r="AE34" s="138">
        <f t="shared" si="1"/>
        <v>8.897818599310936E-3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42734</v>
      </c>
      <c r="X35" s="10">
        <v>35.21</v>
      </c>
      <c r="Y35" s="10">
        <v>35.31</v>
      </c>
      <c r="Z35" s="10">
        <v>34.67</v>
      </c>
      <c r="AA35" s="10">
        <v>34.840000000000003</v>
      </c>
      <c r="AB35" s="95">
        <v>7644100</v>
      </c>
      <c r="AC35" s="10">
        <v>34.840000000000003</v>
      </c>
      <c r="AD35" s="2">
        <f t="shared" si="0"/>
        <v>0.64000000000000057</v>
      </c>
      <c r="AE35" s="138">
        <f t="shared" si="1"/>
        <v>-8.5372794536140439E-3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42733</v>
      </c>
      <c r="X36" s="10">
        <v>35.25</v>
      </c>
      <c r="Y36" s="10">
        <v>35.479999999999997</v>
      </c>
      <c r="Z36" s="10">
        <v>35.119999999999997</v>
      </c>
      <c r="AA36" s="10">
        <v>35.14</v>
      </c>
      <c r="AB36" s="95">
        <v>4415300</v>
      </c>
      <c r="AC36" s="10">
        <v>35.14</v>
      </c>
      <c r="AD36" s="2">
        <f t="shared" si="0"/>
        <v>0.35999999999999943</v>
      </c>
      <c r="AE36" s="138">
        <f t="shared" si="1"/>
        <v>-2.8449502133709448E-4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42732</v>
      </c>
      <c r="X37" s="10">
        <v>35.74</v>
      </c>
      <c r="Y37" s="10">
        <v>35.799999999999997</v>
      </c>
      <c r="Z37" s="10">
        <v>35.130000000000003</v>
      </c>
      <c r="AA37" s="10">
        <v>35.15</v>
      </c>
      <c r="AB37" s="95">
        <v>8395400</v>
      </c>
      <c r="AC37" s="10">
        <v>35.15</v>
      </c>
      <c r="AD37" s="2">
        <f t="shared" si="0"/>
        <v>0.6699999999999946</v>
      </c>
      <c r="AE37" s="138">
        <f t="shared" si="1"/>
        <v>-1.097355092853125E-2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42731</v>
      </c>
      <c r="X38" s="10">
        <v>35.799999999999997</v>
      </c>
      <c r="Y38" s="10">
        <v>35.93</v>
      </c>
      <c r="Z38" s="10">
        <v>35.5</v>
      </c>
      <c r="AA38" s="10">
        <v>35.54</v>
      </c>
      <c r="AB38" s="95">
        <v>5983700</v>
      </c>
      <c r="AC38" s="10">
        <v>35.54</v>
      </c>
      <c r="AD38" s="2">
        <f t="shared" si="0"/>
        <v>0.42999999999999972</v>
      </c>
      <c r="AE38" s="138">
        <f t="shared" si="1"/>
        <v>-4.2028579434014723E-3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42727</v>
      </c>
      <c r="X39" s="10">
        <v>35.83</v>
      </c>
      <c r="Y39" s="10">
        <v>35.869999999999997</v>
      </c>
      <c r="Z39" s="10">
        <v>35.54</v>
      </c>
      <c r="AA39" s="10">
        <v>35.69</v>
      </c>
      <c r="AB39" s="95">
        <v>9044300</v>
      </c>
      <c r="AC39" s="10">
        <v>35.69</v>
      </c>
      <c r="AD39" s="2">
        <f t="shared" si="0"/>
        <v>0.32999999999999829</v>
      </c>
      <c r="AE39" s="138">
        <f t="shared" si="1"/>
        <v>0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42726</v>
      </c>
      <c r="X40" s="10">
        <v>36.29</v>
      </c>
      <c r="Y40" s="10">
        <v>36.4</v>
      </c>
      <c r="Z40" s="10">
        <v>35.630000000000003</v>
      </c>
      <c r="AA40" s="10">
        <v>35.69</v>
      </c>
      <c r="AB40" s="95">
        <v>9851400</v>
      </c>
      <c r="AC40" s="10">
        <v>35.69</v>
      </c>
      <c r="AD40" s="2">
        <f t="shared" si="0"/>
        <v>0.76999999999999602</v>
      </c>
      <c r="AE40" s="138">
        <f t="shared" si="1"/>
        <v>-2.0043931905546541E-2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4" t="s">
        <v>78</v>
      </c>
      <c r="P41" s="644"/>
      <c r="W41" s="133">
        <v>42725</v>
      </c>
      <c r="X41" s="10">
        <v>36.5</v>
      </c>
      <c r="Y41" s="10">
        <v>36.69</v>
      </c>
      <c r="Z41" s="10">
        <v>36.35</v>
      </c>
      <c r="AA41" s="10">
        <v>36.42</v>
      </c>
      <c r="AB41" s="95">
        <v>6667900</v>
      </c>
      <c r="AC41" s="10">
        <v>36.42</v>
      </c>
      <c r="AD41" s="2">
        <f t="shared" si="0"/>
        <v>0.33999999999999631</v>
      </c>
      <c r="AE41" s="138">
        <f t="shared" si="1"/>
        <v>-5.1898388418464281E-3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40.942</v>
      </c>
      <c r="Q42" s="2"/>
      <c r="T42" s="91" t="s">
        <v>113</v>
      </c>
      <c r="W42" s="133">
        <v>42724</v>
      </c>
      <c r="X42" s="10">
        <v>36.4</v>
      </c>
      <c r="Y42" s="10">
        <v>36.729999999999997</v>
      </c>
      <c r="Z42" s="10">
        <v>36.229999999999997</v>
      </c>
      <c r="AA42" s="10">
        <v>36.61</v>
      </c>
      <c r="AB42" s="95">
        <v>8769100</v>
      </c>
      <c r="AC42" s="10">
        <v>36.61</v>
      </c>
      <c r="AD42" s="2">
        <f t="shared" si="0"/>
        <v>0.5</v>
      </c>
      <c r="AE42" s="138">
        <f t="shared" si="1"/>
        <v>5.7692307692307487E-3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40.569800000000001</v>
      </c>
      <c r="Q43" s="2"/>
      <c r="T43" s="161" t="s">
        <v>98</v>
      </c>
      <c r="U43" s="161">
        <v>37.03</v>
      </c>
      <c r="W43" s="133">
        <v>42723</v>
      </c>
      <c r="X43" s="10">
        <v>36.49</v>
      </c>
      <c r="Y43" s="10">
        <v>36.729999999999997</v>
      </c>
      <c r="Z43" s="10">
        <v>36.15</v>
      </c>
      <c r="AA43" s="10">
        <v>36.4</v>
      </c>
      <c r="AB43" s="95">
        <v>10404200</v>
      </c>
      <c r="AC43" s="10">
        <v>36.4</v>
      </c>
      <c r="AD43" s="2">
        <f t="shared" si="0"/>
        <v>0.57999999999999829</v>
      </c>
      <c r="AE43" s="138">
        <f t="shared" si="1"/>
        <v>8.2485565026124696E-4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40.197600000000001</v>
      </c>
      <c r="Q44" s="2"/>
      <c r="T44" s="10" t="s">
        <v>99</v>
      </c>
      <c r="U44" s="10">
        <v>36.79</v>
      </c>
      <c r="W44" s="133">
        <v>42720</v>
      </c>
      <c r="X44" s="10">
        <v>36.4</v>
      </c>
      <c r="Y44" s="10">
        <v>36.409999999999997</v>
      </c>
      <c r="Z44" s="10">
        <v>36.1</v>
      </c>
      <c r="AA44" s="10">
        <v>36.369999999999997</v>
      </c>
      <c r="AB44" s="95">
        <v>23566000</v>
      </c>
      <c r="AC44" s="10">
        <v>36.369999999999997</v>
      </c>
      <c r="AD44" s="2">
        <f t="shared" si="0"/>
        <v>0.30999999999999517</v>
      </c>
      <c r="AE44" s="138">
        <f t="shared" si="1"/>
        <v>3.587196467990994E-3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39.825400000000002</v>
      </c>
      <c r="Q45" s="2"/>
      <c r="T45" s="10" t="s">
        <v>100</v>
      </c>
      <c r="U45" s="10" t="s">
        <v>129</v>
      </c>
      <c r="W45" s="133">
        <v>42719</v>
      </c>
      <c r="X45" s="10">
        <v>35.869999999999997</v>
      </c>
      <c r="Y45" s="10">
        <v>36.39</v>
      </c>
      <c r="Z45" s="10">
        <v>35.78</v>
      </c>
      <c r="AA45" s="10">
        <v>36.24</v>
      </c>
      <c r="AB45" s="95">
        <v>18154500</v>
      </c>
      <c r="AC45" s="10">
        <v>36.24</v>
      </c>
      <c r="AD45" s="2">
        <f t="shared" si="0"/>
        <v>0.60999999999999943</v>
      </c>
      <c r="AE45" s="138">
        <f t="shared" si="1"/>
        <v>8.0667593880390243E-3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39.453200000000002</v>
      </c>
      <c r="Q46" s="2"/>
      <c r="T46" s="10" t="s">
        <v>101</v>
      </c>
      <c r="U46" s="10" t="s">
        <v>129</v>
      </c>
      <c r="W46" s="133">
        <v>42718</v>
      </c>
      <c r="X46" s="10">
        <v>36.299999999999997</v>
      </c>
      <c r="Y46" s="10">
        <v>36.78</v>
      </c>
      <c r="Z46" s="10">
        <v>35.93</v>
      </c>
      <c r="AA46" s="10">
        <v>35.950000000000003</v>
      </c>
      <c r="AB46" s="95">
        <v>19645800</v>
      </c>
      <c r="AC46" s="10">
        <v>35.950000000000003</v>
      </c>
      <c r="AD46" s="2">
        <f t="shared" si="0"/>
        <v>0.85000000000000142</v>
      </c>
      <c r="AE46" s="138">
        <f t="shared" si="1"/>
        <v>-3.7740899357601609E-2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39.081000000000003</v>
      </c>
      <c r="Q47" s="2"/>
      <c r="T47" s="10" t="s">
        <v>102</v>
      </c>
      <c r="U47" s="10">
        <v>39.380000000000003</v>
      </c>
      <c r="W47" s="133">
        <v>42717</v>
      </c>
      <c r="X47" s="10">
        <v>37.15</v>
      </c>
      <c r="Y47" s="10">
        <v>37.44</v>
      </c>
      <c r="Z47" s="10">
        <v>36.950000000000003</v>
      </c>
      <c r="AA47" s="10">
        <v>37.36</v>
      </c>
      <c r="AB47" s="95">
        <v>8930200</v>
      </c>
      <c r="AC47" s="10">
        <v>37.36</v>
      </c>
      <c r="AD47" s="2">
        <f t="shared" si="0"/>
        <v>0.48999999999999488</v>
      </c>
      <c r="AE47" s="138">
        <f t="shared" si="1"/>
        <v>7.008086253369239E-3</v>
      </c>
    </row>
    <row r="48" spans="1:31" x14ac:dyDescent="0.25">
      <c r="O48" s="83">
        <v>1.04</v>
      </c>
      <c r="P48" s="83">
        <f t="shared" si="2"/>
        <v>38.708800000000004</v>
      </c>
      <c r="Q48" s="2"/>
      <c r="T48" s="10" t="s">
        <v>103</v>
      </c>
      <c r="U48" s="10">
        <v>1.6195999999999999</v>
      </c>
      <c r="W48" s="133">
        <v>42716</v>
      </c>
      <c r="X48" s="10">
        <v>37.51</v>
      </c>
      <c r="Y48" s="10">
        <v>37.74</v>
      </c>
      <c r="Z48" s="10">
        <v>37.01</v>
      </c>
      <c r="AA48" s="10">
        <v>37.1</v>
      </c>
      <c r="AB48" s="95">
        <v>15573400</v>
      </c>
      <c r="AC48" s="10">
        <v>37.1</v>
      </c>
      <c r="AD48" s="2">
        <f t="shared" si="0"/>
        <v>0.73000000000000398</v>
      </c>
      <c r="AE48" s="138">
        <f t="shared" si="1"/>
        <v>-1.4869888475836257E-2</v>
      </c>
    </row>
    <row r="49" spans="15:31" x14ac:dyDescent="0.25">
      <c r="O49" s="83">
        <v>1.03</v>
      </c>
      <c r="P49" s="83">
        <f t="shared" si="2"/>
        <v>38.336599999999997</v>
      </c>
      <c r="Q49" s="2"/>
      <c r="T49" s="10" t="s">
        <v>122</v>
      </c>
      <c r="U49" s="10" t="s">
        <v>430</v>
      </c>
      <c r="W49" s="133">
        <v>42713</v>
      </c>
      <c r="X49" s="10">
        <v>36.409999999999997</v>
      </c>
      <c r="Y49" s="10">
        <v>37.68</v>
      </c>
      <c r="Z49" s="10">
        <v>36.409999999999997</v>
      </c>
      <c r="AA49" s="10">
        <v>37.659999999999997</v>
      </c>
      <c r="AB49" s="95">
        <v>26427100</v>
      </c>
      <c r="AC49" s="10">
        <v>37.659999999999997</v>
      </c>
      <c r="AD49" s="2">
        <f t="shared" si="0"/>
        <v>1.2700000000000031</v>
      </c>
      <c r="AE49" s="138">
        <f t="shared" si="1"/>
        <v>3.4047226798462171E-2</v>
      </c>
    </row>
    <row r="50" spans="15:31" x14ac:dyDescent="0.25">
      <c r="O50" s="83">
        <v>1.02</v>
      </c>
      <c r="P50" s="83">
        <f t="shared" si="2"/>
        <v>37.964399999999998</v>
      </c>
      <c r="Q50" s="2"/>
      <c r="T50" s="10"/>
      <c r="U50" s="10"/>
      <c r="W50" s="133">
        <v>42712</v>
      </c>
      <c r="X50" s="10">
        <v>36.19</v>
      </c>
      <c r="Y50" s="10">
        <v>36.46</v>
      </c>
      <c r="Z50" s="10">
        <v>36.04</v>
      </c>
      <c r="AA50" s="10">
        <v>36.42</v>
      </c>
      <c r="AB50" s="95">
        <v>14442200</v>
      </c>
      <c r="AC50" s="10">
        <v>36.42</v>
      </c>
      <c r="AD50" s="2">
        <f t="shared" si="0"/>
        <v>0.42000000000000171</v>
      </c>
      <c r="AE50" s="138">
        <f t="shared" si="1"/>
        <v>3.3057851239670644E-3</v>
      </c>
    </row>
    <row r="51" spans="15:31" x14ac:dyDescent="0.25">
      <c r="O51" s="83">
        <v>1.01</v>
      </c>
      <c r="P51" s="83">
        <f t="shared" si="2"/>
        <v>37.592199999999998</v>
      </c>
      <c r="Q51" s="2"/>
      <c r="T51" s="10" t="s">
        <v>105</v>
      </c>
      <c r="U51" s="10" t="s">
        <v>698</v>
      </c>
      <c r="W51" s="133">
        <v>42711</v>
      </c>
      <c r="X51" s="10">
        <v>35.18</v>
      </c>
      <c r="Y51" s="10">
        <v>36.54</v>
      </c>
      <c r="Z51" s="10">
        <v>35.090000000000003</v>
      </c>
      <c r="AA51" s="10">
        <v>36.299999999999997</v>
      </c>
      <c r="AB51" s="95">
        <v>26600700</v>
      </c>
      <c r="AC51" s="10">
        <v>36.299999999999997</v>
      </c>
      <c r="AD51" s="2">
        <f t="shared" si="0"/>
        <v>1.4499999999999957</v>
      </c>
      <c r="AE51" s="138">
        <f t="shared" si="1"/>
        <v>3.5072711719418281E-2</v>
      </c>
    </row>
    <row r="52" spans="15:31" x14ac:dyDescent="0.25">
      <c r="O52" s="83">
        <v>1</v>
      </c>
      <c r="P52" s="83">
        <f t="shared" si="2"/>
        <v>37.22</v>
      </c>
      <c r="Q52" s="2"/>
      <c r="T52" s="10" t="s">
        <v>106</v>
      </c>
      <c r="U52" s="10" t="s">
        <v>504</v>
      </c>
      <c r="W52" s="133">
        <v>42710</v>
      </c>
      <c r="X52" s="10">
        <v>35.090000000000003</v>
      </c>
      <c r="Y52" s="10">
        <v>35.159999999999997</v>
      </c>
      <c r="Z52" s="10">
        <v>34.909999999999997</v>
      </c>
      <c r="AA52" s="10">
        <v>35.07</v>
      </c>
      <c r="AB52" s="95">
        <v>11786700</v>
      </c>
      <c r="AC52" s="10">
        <v>35.07</v>
      </c>
      <c r="AD52" s="2">
        <f t="shared" si="0"/>
        <v>0.25</v>
      </c>
      <c r="AE52" s="138">
        <f t="shared" si="1"/>
        <v>3.7206639954208143E-3</v>
      </c>
    </row>
    <row r="53" spans="15:31" x14ac:dyDescent="0.25">
      <c r="O53" s="83">
        <v>0.99</v>
      </c>
      <c r="P53" s="83">
        <f t="shared" si="2"/>
        <v>36.847799999999999</v>
      </c>
      <c r="Q53" s="2"/>
      <c r="T53" s="10" t="s">
        <v>107</v>
      </c>
      <c r="U53" s="95">
        <v>15777399</v>
      </c>
      <c r="W53" s="133">
        <v>42709</v>
      </c>
      <c r="X53" s="10">
        <v>35.35</v>
      </c>
      <c r="Y53" s="10">
        <v>35.46</v>
      </c>
      <c r="Z53" s="10">
        <v>34.909999999999997</v>
      </c>
      <c r="AA53" s="10">
        <v>34.94</v>
      </c>
      <c r="AB53" s="95">
        <v>12440400</v>
      </c>
      <c r="AC53" s="10">
        <v>34.94</v>
      </c>
      <c r="AD53" s="2">
        <f t="shared" si="0"/>
        <v>0.55000000000000426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2"/>
        <v>36.4756</v>
      </c>
      <c r="Q54" s="2"/>
      <c r="T54" s="10" t="s">
        <v>110</v>
      </c>
      <c r="U54" s="95">
        <v>14544800</v>
      </c>
      <c r="W54" s="133">
        <v>42709</v>
      </c>
      <c r="X54" s="10" t="s">
        <v>187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2"/>
        <v>36.103400000000001</v>
      </c>
      <c r="T55" s="10" t="s">
        <v>108</v>
      </c>
      <c r="U55" s="10" t="s">
        <v>699</v>
      </c>
      <c r="W55" s="133">
        <v>42706</v>
      </c>
      <c r="X55" s="10">
        <v>36.25</v>
      </c>
      <c r="Y55" s="10">
        <v>36.299999999999997</v>
      </c>
      <c r="Z55" s="10">
        <v>35.299999999999997</v>
      </c>
      <c r="AA55" s="10">
        <v>35.409999999999997</v>
      </c>
      <c r="AB55" s="95">
        <v>22753400</v>
      </c>
      <c r="AC55" s="10">
        <v>35.03</v>
      </c>
      <c r="AD55" s="2">
        <f t="shared" si="0"/>
        <v>1</v>
      </c>
      <c r="AE55" s="138">
        <f t="shared" si="1"/>
        <v>-2.802441731409544E-2</v>
      </c>
    </row>
    <row r="56" spans="15:31" x14ac:dyDescent="0.25">
      <c r="O56" s="83">
        <v>0.96</v>
      </c>
      <c r="P56" s="83">
        <f t="shared" si="2"/>
        <v>35.731199999999994</v>
      </c>
      <c r="T56" s="10" t="s">
        <v>111</v>
      </c>
      <c r="U56" s="10">
        <v>6.2</v>
      </c>
      <c r="W56" s="133">
        <v>42705</v>
      </c>
      <c r="X56" s="10">
        <v>34.81</v>
      </c>
      <c r="Y56" s="10">
        <v>36.659999999999997</v>
      </c>
      <c r="Z56" s="10">
        <v>34.79</v>
      </c>
      <c r="AA56" s="10">
        <v>36.43</v>
      </c>
      <c r="AB56" s="95">
        <v>37092300</v>
      </c>
      <c r="AC56" s="10">
        <v>36.04</v>
      </c>
      <c r="AD56" s="2">
        <f t="shared" si="0"/>
        <v>1.8699999999999974</v>
      </c>
      <c r="AE56" s="138">
        <f t="shared" si="1"/>
        <v>5.5035128805620781E-2</v>
      </c>
    </row>
    <row r="57" spans="15:31" x14ac:dyDescent="0.25">
      <c r="O57" s="83">
        <v>0.95</v>
      </c>
      <c r="P57" s="83">
        <f t="shared" si="2"/>
        <v>35.358999999999995</v>
      </c>
      <c r="T57" s="10" t="s">
        <v>112</v>
      </c>
      <c r="U57" s="10">
        <v>6</v>
      </c>
      <c r="W57" s="133">
        <v>42704</v>
      </c>
      <c r="X57" s="10">
        <v>34.700000000000003</v>
      </c>
      <c r="Y57" s="10">
        <v>34.979999999999997</v>
      </c>
      <c r="Z57" s="10">
        <v>34.450000000000003</v>
      </c>
      <c r="AA57" s="10">
        <v>34.53</v>
      </c>
      <c r="AB57" s="95">
        <v>15681700</v>
      </c>
      <c r="AC57" s="10">
        <v>34.159999999999997</v>
      </c>
      <c r="AD57" s="2">
        <f t="shared" si="0"/>
        <v>0.52999999999999403</v>
      </c>
      <c r="AE57" s="138">
        <f t="shared" si="1"/>
        <v>-1.1695906432750425E-3</v>
      </c>
    </row>
    <row r="58" spans="15:31" x14ac:dyDescent="0.25">
      <c r="O58" s="83">
        <v>0.94</v>
      </c>
      <c r="P58" s="83">
        <f t="shared" si="2"/>
        <v>34.986799999999995</v>
      </c>
      <c r="T58" s="10" t="s">
        <v>109</v>
      </c>
      <c r="U58" s="10" t="s">
        <v>700</v>
      </c>
      <c r="W58" s="133">
        <v>42703</v>
      </c>
      <c r="X58" s="10">
        <v>34.03</v>
      </c>
      <c r="Y58" s="10">
        <v>34.58</v>
      </c>
      <c r="Z58" s="10">
        <v>33.86</v>
      </c>
      <c r="AA58" s="10">
        <v>34.57</v>
      </c>
      <c r="AB58" s="95">
        <v>12610000</v>
      </c>
      <c r="AC58" s="10">
        <v>34.200000000000003</v>
      </c>
      <c r="AD58" s="2">
        <f t="shared" si="0"/>
        <v>0.71999999999999886</v>
      </c>
      <c r="AE58" s="138">
        <f t="shared" si="1"/>
        <v>1.5439429928741255E-2</v>
      </c>
    </row>
    <row r="59" spans="15:31" x14ac:dyDescent="0.25">
      <c r="O59" s="83">
        <v>0.93</v>
      </c>
      <c r="P59" s="83">
        <f t="shared" si="2"/>
        <v>34.614600000000003</v>
      </c>
      <c r="W59" s="133">
        <v>42702</v>
      </c>
      <c r="X59" s="10">
        <v>34.35</v>
      </c>
      <c r="Y59" s="10">
        <v>34.380000000000003</v>
      </c>
      <c r="Z59" s="10">
        <v>33.96</v>
      </c>
      <c r="AA59" s="10">
        <v>34.049999999999997</v>
      </c>
      <c r="AB59" s="95">
        <v>11516600</v>
      </c>
      <c r="AC59" s="10">
        <v>33.68</v>
      </c>
      <c r="AD59" s="2">
        <f t="shared" si="0"/>
        <v>0.42000000000000171</v>
      </c>
      <c r="AE59" s="138">
        <f t="shared" si="1"/>
        <v>-5.9031877213696626E-3</v>
      </c>
    </row>
    <row r="60" spans="15:31" x14ac:dyDescent="0.25">
      <c r="O60" s="83">
        <v>0.92</v>
      </c>
      <c r="P60" s="83">
        <f t="shared" si="2"/>
        <v>34.242400000000004</v>
      </c>
      <c r="W60" s="133">
        <v>42699</v>
      </c>
      <c r="X60" s="10">
        <v>34</v>
      </c>
      <c r="Y60" s="10">
        <v>34.32</v>
      </c>
      <c r="Z60" s="10">
        <v>33.93</v>
      </c>
      <c r="AA60" s="10">
        <v>34.25</v>
      </c>
      <c r="AB60" s="95">
        <v>5317700</v>
      </c>
      <c r="AC60" s="10">
        <v>33.880000000000003</v>
      </c>
      <c r="AD60" s="2">
        <f t="shared" si="0"/>
        <v>0.39000000000000057</v>
      </c>
      <c r="AE60" s="138">
        <f t="shared" si="1"/>
        <v>1.1343283582089692E-2</v>
      </c>
    </row>
    <row r="61" spans="15:31" x14ac:dyDescent="0.25">
      <c r="O61" s="83">
        <v>0.91</v>
      </c>
      <c r="P61" s="83">
        <f t="shared" si="2"/>
        <v>33.870199999999997</v>
      </c>
      <c r="W61" s="133">
        <v>42697</v>
      </c>
      <c r="X61" s="10">
        <v>33.74</v>
      </c>
      <c r="Y61" s="10">
        <v>33.99</v>
      </c>
      <c r="Z61" s="10">
        <v>33.69</v>
      </c>
      <c r="AA61" s="10">
        <v>33.86</v>
      </c>
      <c r="AB61" s="95">
        <v>8708800</v>
      </c>
      <c r="AC61" s="10">
        <v>33.5</v>
      </c>
      <c r="AD61" s="2">
        <f t="shared" si="0"/>
        <v>0.30000000000000426</v>
      </c>
      <c r="AE61" s="138">
        <f t="shared" si="1"/>
        <v>1.494768310911665E-3</v>
      </c>
    </row>
    <row r="62" spans="15:31" x14ac:dyDescent="0.25">
      <c r="O62" s="83">
        <v>0.9</v>
      </c>
      <c r="P62" s="83">
        <f t="shared" si="2"/>
        <v>33.497999999999998</v>
      </c>
      <c r="W62" s="133">
        <v>42696</v>
      </c>
      <c r="X62" s="10">
        <v>32.82</v>
      </c>
      <c r="Y62" s="10">
        <v>33.82</v>
      </c>
      <c r="Z62" s="10">
        <v>32.770000000000003</v>
      </c>
      <c r="AA62" s="10">
        <v>33.81</v>
      </c>
      <c r="AB62" s="95">
        <v>12283800</v>
      </c>
      <c r="AC62" s="10">
        <v>33.450000000000003</v>
      </c>
      <c r="AD62" s="2">
        <f t="shared" si="0"/>
        <v>1.0499999999999972</v>
      </c>
      <c r="AE62" s="138">
        <f t="shared" si="1"/>
        <v>2.4188609920392068E-2</v>
      </c>
    </row>
    <row r="63" spans="15:31" x14ac:dyDescent="0.25">
      <c r="W63" s="133">
        <v>42695</v>
      </c>
      <c r="X63" s="10">
        <v>33.229999999999997</v>
      </c>
      <c r="Y63" s="10">
        <v>33.28</v>
      </c>
      <c r="Z63" s="10">
        <v>32.979999999999997</v>
      </c>
      <c r="AA63" s="10">
        <v>33.01</v>
      </c>
      <c r="AB63" s="95">
        <v>11667100</v>
      </c>
      <c r="AC63" s="10">
        <v>32.659999999999997</v>
      </c>
      <c r="AD63" s="2">
        <f t="shared" si="0"/>
        <v>0.30000000000000426</v>
      </c>
      <c r="AE63" s="138">
        <f t="shared" si="1"/>
        <v>3.0627871362942649E-4</v>
      </c>
    </row>
    <row r="64" spans="15:31" x14ac:dyDescent="0.25">
      <c r="W64" s="133">
        <v>42692</v>
      </c>
      <c r="X64" s="10">
        <v>33.4</v>
      </c>
      <c r="Y64" s="10">
        <v>33.42</v>
      </c>
      <c r="Z64" s="10">
        <v>32.96</v>
      </c>
      <c r="AA64" s="10">
        <v>33</v>
      </c>
      <c r="AB64" s="95">
        <v>8617200</v>
      </c>
      <c r="AC64" s="10">
        <v>32.65</v>
      </c>
      <c r="AD64" s="2">
        <f t="shared" si="0"/>
        <v>0.46000000000000085</v>
      </c>
      <c r="AE64" s="138">
        <f t="shared" si="1"/>
        <v>-1.2401693889897314E-2</v>
      </c>
    </row>
    <row r="65" spans="23:31" x14ac:dyDescent="0.25">
      <c r="W65" s="133">
        <v>42691</v>
      </c>
      <c r="X65" s="10">
        <v>32.97</v>
      </c>
      <c r="Y65" s="10">
        <v>33.44</v>
      </c>
      <c r="Z65" s="10">
        <v>32.75</v>
      </c>
      <c r="AA65" s="10">
        <v>33.42</v>
      </c>
      <c r="AB65" s="95">
        <v>11728600</v>
      </c>
      <c r="AC65" s="10">
        <v>33.06</v>
      </c>
      <c r="AD65" s="2">
        <f t="shared" si="0"/>
        <v>0.68999999999999773</v>
      </c>
      <c r="AE65" s="138">
        <f t="shared" si="1"/>
        <v>5.7803468208093012E-3</v>
      </c>
    </row>
    <row r="66" spans="23:31" x14ac:dyDescent="0.25">
      <c r="W66" s="133">
        <v>42690</v>
      </c>
      <c r="X66" s="10">
        <v>33.36</v>
      </c>
      <c r="Y66" s="10">
        <v>33.36</v>
      </c>
      <c r="Z66" s="10">
        <v>33.07</v>
      </c>
      <c r="AA66" s="10">
        <v>33.229999999999997</v>
      </c>
      <c r="AB66" s="95">
        <v>8821300</v>
      </c>
      <c r="AC66" s="10">
        <v>32.869999999999997</v>
      </c>
      <c r="AD66" s="2">
        <f t="shared" si="0"/>
        <v>0.28999999999999915</v>
      </c>
      <c r="AE66" s="138">
        <f t="shared" si="1"/>
        <v>-6.0477774417901919E-3</v>
      </c>
    </row>
    <row r="67" spans="23:31" x14ac:dyDescent="0.25">
      <c r="W67" s="133">
        <v>42689</v>
      </c>
      <c r="X67" s="10">
        <v>33.299999999999997</v>
      </c>
      <c r="Y67" s="10">
        <v>33.6</v>
      </c>
      <c r="Z67" s="10">
        <v>33.1</v>
      </c>
      <c r="AA67" s="10">
        <v>33.43</v>
      </c>
      <c r="AB67" s="95">
        <v>10906600</v>
      </c>
      <c r="AC67" s="10">
        <v>33.07</v>
      </c>
      <c r="AD67" s="2">
        <f>Y67-Z67</f>
        <v>0.5</v>
      </c>
      <c r="AE67" s="138">
        <f>AC67/AC68-1</f>
        <v>4.5565006075334313E-3</v>
      </c>
    </row>
    <row r="68" spans="23:31" x14ac:dyDescent="0.25">
      <c r="W68" s="133">
        <v>42688</v>
      </c>
      <c r="X68" s="10">
        <v>33.9</v>
      </c>
      <c r="Y68" s="10">
        <v>34.42</v>
      </c>
      <c r="Z68" s="10">
        <v>33.049999999999997</v>
      </c>
      <c r="AA68" s="10">
        <v>33.28</v>
      </c>
      <c r="AB68" s="95">
        <v>20214700</v>
      </c>
      <c r="AC68" s="10">
        <v>32.92</v>
      </c>
      <c r="AD68" s="2">
        <f>Y68-Z68</f>
        <v>1.3700000000000045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42783</v>
      </c>
      <c r="X2" s="10">
        <v>157.62</v>
      </c>
      <c r="Y2" s="10">
        <v>159.30000000000001</v>
      </c>
      <c r="Z2" s="10">
        <v>157.38999999999999</v>
      </c>
      <c r="AA2" s="10">
        <v>158.63999999999999</v>
      </c>
      <c r="AB2" s="95">
        <v>1207400</v>
      </c>
      <c r="AC2" s="10">
        <v>158.63999999999999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42782</v>
      </c>
      <c r="X3" s="10">
        <v>158.01</v>
      </c>
      <c r="Y3" s="10">
        <v>158.55000000000001</v>
      </c>
      <c r="Z3" s="10">
        <v>157.44</v>
      </c>
      <c r="AA3" s="10">
        <v>157.71</v>
      </c>
      <c r="AB3" s="95">
        <v>1252700</v>
      </c>
      <c r="AC3" s="10">
        <v>157.71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158.63999999999999</v>
      </c>
      <c r="R4" s="502">
        <v>5.8999999999999999E-3</v>
      </c>
      <c r="W4" s="133">
        <v>42781</v>
      </c>
      <c r="X4" s="10">
        <v>156.49</v>
      </c>
      <c r="Y4" s="10">
        <v>158.37</v>
      </c>
      <c r="Z4" s="10">
        <v>156.47999999999999</v>
      </c>
      <c r="AA4" s="10">
        <v>158.26</v>
      </c>
      <c r="AB4" s="95">
        <v>1414300</v>
      </c>
      <c r="AC4" s="10">
        <v>158.26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1586.3999999999999</v>
      </c>
      <c r="W5" s="133">
        <v>42780</v>
      </c>
      <c r="X5" s="10">
        <v>155.94</v>
      </c>
      <c r="Y5" s="10">
        <v>157.33000000000001</v>
      </c>
      <c r="Z5" s="10">
        <v>155.41999999999999</v>
      </c>
      <c r="AA5" s="10">
        <v>157.28</v>
      </c>
      <c r="AB5" s="95">
        <v>1429700</v>
      </c>
      <c r="AC5" s="10">
        <v>157.28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42779</v>
      </c>
      <c r="X6" s="10">
        <v>155</v>
      </c>
      <c r="Y6" s="10">
        <v>156.80000000000001</v>
      </c>
      <c r="Z6" s="10">
        <v>154.49</v>
      </c>
      <c r="AA6" s="10">
        <v>156.35</v>
      </c>
      <c r="AB6" s="95">
        <v>1635900</v>
      </c>
      <c r="AC6" s="10">
        <v>156.35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473.00999999999976</v>
      </c>
      <c r="R7" s="30">
        <v>42800</v>
      </c>
      <c r="W7" s="133">
        <v>42776</v>
      </c>
      <c r="X7" s="10">
        <v>154.68</v>
      </c>
      <c r="Y7" s="10">
        <v>155.49</v>
      </c>
      <c r="Z7" s="10">
        <v>154.27000000000001</v>
      </c>
      <c r="AA7" s="10">
        <v>154.88999999999999</v>
      </c>
      <c r="AB7" s="95">
        <v>1481500</v>
      </c>
      <c r="AC7" s="10">
        <v>154.88999999999999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301.53999999999974</v>
      </c>
      <c r="W8" s="133">
        <v>42775</v>
      </c>
      <c r="X8" s="10">
        <v>153.5</v>
      </c>
      <c r="Y8" s="10">
        <v>155.27000000000001</v>
      </c>
      <c r="Z8" s="10">
        <v>153.38</v>
      </c>
      <c r="AA8" s="10">
        <v>154.74</v>
      </c>
      <c r="AB8" s="95">
        <v>1505000</v>
      </c>
      <c r="AC8" s="10">
        <v>154.74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8">
        <f>IF(Q2=0, 0, Q8/Q6)</f>
        <v>0.23468704761608244</v>
      </c>
      <c r="W9" s="133">
        <v>42774</v>
      </c>
      <c r="X9" s="10">
        <v>152.38</v>
      </c>
      <c r="Y9" s="10">
        <v>154.22999999999999</v>
      </c>
      <c r="Z9" s="10">
        <v>151.69</v>
      </c>
      <c r="AA9" s="10">
        <v>153.5</v>
      </c>
      <c r="AB9" s="95">
        <v>1467100</v>
      </c>
      <c r="AC9" s="10">
        <v>153.5</v>
      </c>
      <c r="AD9" s="2"/>
      <c r="AE9" s="138"/>
    </row>
    <row r="10" spans="1:43" x14ac:dyDescent="0.25">
      <c r="O10" s="11" t="s">
        <v>212</v>
      </c>
      <c r="P10" s="34"/>
      <c r="Q10" s="2">
        <f>M43</f>
        <v>171.47000000000003</v>
      </c>
      <c r="W10" s="133">
        <v>42773</v>
      </c>
      <c r="X10" s="10">
        <v>152.12</v>
      </c>
      <c r="Y10" s="10">
        <v>153.19999999999999</v>
      </c>
      <c r="Z10" s="10">
        <v>151.79</v>
      </c>
      <c r="AA10" s="10">
        <v>153.01</v>
      </c>
      <c r="AB10" s="95">
        <v>1477000</v>
      </c>
      <c r="AC10" s="10">
        <v>153.01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3.8E-3</v>
      </c>
      <c r="W11" s="133">
        <v>42772</v>
      </c>
      <c r="X11" s="10">
        <v>151.06</v>
      </c>
      <c r="Y11" s="10">
        <v>152.15</v>
      </c>
      <c r="Z11" s="10">
        <v>150.41999999999999</v>
      </c>
      <c r="AA11" s="10">
        <v>152.08000000000001</v>
      </c>
      <c r="AB11" s="95">
        <v>1613500</v>
      </c>
      <c r="AC11" s="10">
        <v>152.08000000000001</v>
      </c>
      <c r="AD11" s="2"/>
      <c r="AE11" s="138"/>
    </row>
    <row r="12" spans="1:43" x14ac:dyDescent="0.25">
      <c r="W12" s="133">
        <v>42769</v>
      </c>
      <c r="X12" s="10">
        <v>152.15</v>
      </c>
      <c r="Y12" s="10">
        <v>152.37</v>
      </c>
      <c r="Z12" s="10">
        <v>150.38999999999999</v>
      </c>
      <c r="AA12" s="10">
        <v>151.43</v>
      </c>
      <c r="AB12" s="95">
        <v>1817100</v>
      </c>
      <c r="AC12" s="10">
        <v>151.43</v>
      </c>
      <c r="AD12" s="2"/>
      <c r="AE12" s="138"/>
    </row>
    <row r="13" spans="1:43" x14ac:dyDescent="0.25">
      <c r="W13" s="133">
        <v>42768</v>
      </c>
      <c r="X13" s="10">
        <v>152.41</v>
      </c>
      <c r="Y13" s="10">
        <v>152.41</v>
      </c>
      <c r="Z13" s="10">
        <v>150.22999999999999</v>
      </c>
      <c r="AA13" s="10">
        <v>151.66999999999999</v>
      </c>
      <c r="AB13" s="95">
        <v>1751200</v>
      </c>
      <c r="AC13" s="10">
        <v>151.66999999999999</v>
      </c>
      <c r="AD13" s="2"/>
      <c r="AE13" s="138"/>
    </row>
    <row r="14" spans="1:43" x14ac:dyDescent="0.25">
      <c r="W14" s="133">
        <v>42767</v>
      </c>
      <c r="X14" s="10">
        <v>152.27000000000001</v>
      </c>
      <c r="Y14" s="10">
        <v>155.1</v>
      </c>
      <c r="Z14" s="10">
        <v>151.47999999999999</v>
      </c>
      <c r="AA14" s="10">
        <v>152.94</v>
      </c>
      <c r="AB14" s="95">
        <v>3601900</v>
      </c>
      <c r="AC14" s="10">
        <v>152.94</v>
      </c>
      <c r="AD14" s="2"/>
      <c r="AE14" s="138"/>
    </row>
    <row r="15" spans="1:43" x14ac:dyDescent="0.25">
      <c r="W15" s="133">
        <v>42766</v>
      </c>
      <c r="X15" s="10">
        <v>146.65</v>
      </c>
      <c r="Y15" s="10">
        <v>152.5</v>
      </c>
      <c r="Z15" s="10">
        <v>146.08000000000001</v>
      </c>
      <c r="AA15" s="10">
        <v>152.38999999999999</v>
      </c>
      <c r="AB15" s="95">
        <v>5329200</v>
      </c>
      <c r="AC15" s="10">
        <v>152.38999999999999</v>
      </c>
      <c r="AD15" s="2"/>
      <c r="AE15" s="138"/>
    </row>
    <row r="16" spans="1:43" x14ac:dyDescent="0.25">
      <c r="W16" s="133">
        <v>42765</v>
      </c>
      <c r="X16" s="10">
        <v>145.53</v>
      </c>
      <c r="Y16" s="10">
        <v>145.56</v>
      </c>
      <c r="Z16" s="10">
        <v>142.66</v>
      </c>
      <c r="AA16" s="10">
        <v>143.29</v>
      </c>
      <c r="AB16" s="95">
        <v>3153400</v>
      </c>
      <c r="AC16" s="10">
        <v>143.29</v>
      </c>
      <c r="AD16" s="2"/>
      <c r="AE16" s="138"/>
    </row>
    <row r="17" spans="1:31" x14ac:dyDescent="0.25">
      <c r="W17" s="133">
        <v>42762</v>
      </c>
      <c r="X17" s="10">
        <v>144.01</v>
      </c>
      <c r="Y17" s="10">
        <v>145.86000000000001</v>
      </c>
      <c r="Z17" s="10">
        <v>143.76</v>
      </c>
      <c r="AA17" s="10">
        <v>145.44999999999999</v>
      </c>
      <c r="AB17" s="95">
        <v>2051800</v>
      </c>
      <c r="AC17" s="10">
        <v>145.44999999999999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42761</v>
      </c>
      <c r="X18" s="10">
        <v>142.52000000000001</v>
      </c>
      <c r="Y18" s="10">
        <v>143.47</v>
      </c>
      <c r="Z18" s="10">
        <v>141.97</v>
      </c>
      <c r="AA18" s="10">
        <v>143.1</v>
      </c>
      <c r="AB18" s="95">
        <v>2934000</v>
      </c>
      <c r="AC18" s="10">
        <v>143.1</v>
      </c>
      <c r="AD18" s="2"/>
      <c r="AE18" s="138"/>
    </row>
    <row r="19" spans="1:31" x14ac:dyDescent="0.25">
      <c r="W19" s="133">
        <v>42760</v>
      </c>
      <c r="X19" s="10">
        <v>141.5</v>
      </c>
      <c r="Y19" s="10">
        <v>143.02000000000001</v>
      </c>
      <c r="Z19" s="10">
        <v>140.77000000000001</v>
      </c>
      <c r="AA19" s="10">
        <v>142.43</v>
      </c>
      <c r="AB19" s="95">
        <v>2223700</v>
      </c>
      <c r="AC19" s="10">
        <v>142.43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42759</v>
      </c>
      <c r="X20" s="10">
        <v>143.22999999999999</v>
      </c>
      <c r="Y20" s="10">
        <v>143.66</v>
      </c>
      <c r="Z20" s="10">
        <v>140</v>
      </c>
      <c r="AA20" s="10">
        <v>140.97999999999999</v>
      </c>
      <c r="AB20" s="95">
        <v>2983000</v>
      </c>
      <c r="AC20" s="10">
        <v>140.97999999999999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42758</v>
      </c>
      <c r="X21" s="10">
        <v>143.16</v>
      </c>
      <c r="Y21" s="10">
        <v>144.41999999999999</v>
      </c>
      <c r="Z21" s="10">
        <v>142.57</v>
      </c>
      <c r="AA21" s="10">
        <v>142.79</v>
      </c>
      <c r="AB21" s="95">
        <v>1496100</v>
      </c>
      <c r="AC21" s="10">
        <v>142.79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42755</v>
      </c>
      <c r="X22" s="10">
        <v>144.91</v>
      </c>
      <c r="Y22" s="10">
        <v>145.13999999999999</v>
      </c>
      <c r="Z22" s="10">
        <v>143.32</v>
      </c>
      <c r="AA22" s="10">
        <v>143.51</v>
      </c>
      <c r="AB22" s="95">
        <v>1710000</v>
      </c>
      <c r="AC22" s="10">
        <v>143.51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42754</v>
      </c>
      <c r="X23" s="10">
        <v>144.38</v>
      </c>
      <c r="Y23" s="10">
        <v>144.72</v>
      </c>
      <c r="Z23" s="10">
        <v>143.44</v>
      </c>
      <c r="AA23" s="10">
        <v>144.32</v>
      </c>
      <c r="AB23" s="95">
        <v>1435900</v>
      </c>
      <c r="AC23" s="10">
        <v>144.32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42753</v>
      </c>
      <c r="X24" s="10">
        <v>145.84</v>
      </c>
      <c r="Y24" s="10">
        <v>146</v>
      </c>
      <c r="Z24" s="10">
        <v>143.56</v>
      </c>
      <c r="AA24" s="10">
        <v>144.66</v>
      </c>
      <c r="AB24" s="95">
        <v>1358400</v>
      </c>
      <c r="AC24" s="10">
        <v>144.66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42752</v>
      </c>
      <c r="X25" s="10">
        <v>145.66999999999999</v>
      </c>
      <c r="Y25" s="10">
        <v>145.87</v>
      </c>
      <c r="Z25" s="10">
        <v>144.55000000000001</v>
      </c>
      <c r="AA25" s="10">
        <v>145.05000000000001</v>
      </c>
      <c r="AB25" s="95">
        <v>1649300</v>
      </c>
      <c r="AC25" s="10">
        <v>145.05000000000001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42748</v>
      </c>
      <c r="X26" s="10">
        <v>146.09</v>
      </c>
      <c r="Y26" s="10">
        <v>147.03</v>
      </c>
      <c r="Z26" s="10">
        <v>145.52000000000001</v>
      </c>
      <c r="AA26" s="10">
        <v>146.29</v>
      </c>
      <c r="AB26" s="95">
        <v>1839600</v>
      </c>
      <c r="AC26" s="10">
        <v>146.29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42747</v>
      </c>
      <c r="X27" s="10">
        <v>146.18</v>
      </c>
      <c r="Y27" s="10">
        <v>146.99</v>
      </c>
      <c r="Z27" s="10">
        <v>145.13</v>
      </c>
      <c r="AA27" s="10">
        <v>145.97</v>
      </c>
      <c r="AB27" s="95">
        <v>2237300</v>
      </c>
      <c r="AC27" s="10">
        <v>145.97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42746</v>
      </c>
      <c r="X28" s="10">
        <v>147.79</v>
      </c>
      <c r="Y28" s="10">
        <v>148.33000000000001</v>
      </c>
      <c r="Z28" s="10">
        <v>143.87</v>
      </c>
      <c r="AA28" s="10">
        <v>146.22</v>
      </c>
      <c r="AB28" s="95">
        <v>2760300</v>
      </c>
      <c r="AC28" s="10">
        <v>146.22</v>
      </c>
      <c r="AD28" s="2"/>
      <c r="AE28" s="138"/>
    </row>
    <row r="29" spans="1:31" x14ac:dyDescent="0.25">
      <c r="A29" t="s">
        <v>406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42745</v>
      </c>
      <c r="X29" s="10">
        <v>147.80000000000001</v>
      </c>
      <c r="Y29" s="10">
        <v>149.32</v>
      </c>
      <c r="Z29" s="10">
        <v>147.30000000000001</v>
      </c>
      <c r="AA29" s="10">
        <v>147.78</v>
      </c>
      <c r="AB29" s="95">
        <v>1804700</v>
      </c>
      <c r="AC29" s="10">
        <v>147.78</v>
      </c>
      <c r="AD29" s="2"/>
      <c r="AE29" s="138"/>
    </row>
    <row r="30" spans="1:31" x14ac:dyDescent="0.25">
      <c r="A30" t="s">
        <v>406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42744</v>
      </c>
      <c r="X30" s="10">
        <v>147.01</v>
      </c>
      <c r="Y30" s="10">
        <v>148.63999999999999</v>
      </c>
      <c r="Z30" s="10">
        <v>147.01</v>
      </c>
      <c r="AA30" s="10">
        <v>147.49</v>
      </c>
      <c r="AB30" s="95">
        <v>1966300</v>
      </c>
      <c r="AC30" s="10">
        <v>147.49</v>
      </c>
      <c r="AD30" s="2"/>
      <c r="AE30" s="138"/>
    </row>
    <row r="31" spans="1:31" x14ac:dyDescent="0.25">
      <c r="A31" t="s">
        <v>442</v>
      </c>
      <c r="B31" s="628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42741</v>
      </c>
      <c r="X31" s="10">
        <v>145.28</v>
      </c>
      <c r="Y31" s="10">
        <v>147.49</v>
      </c>
      <c r="Z31" s="10">
        <v>145.13999999999999</v>
      </c>
      <c r="AA31" s="10">
        <v>147.27000000000001</v>
      </c>
      <c r="AB31" s="95">
        <v>1968500</v>
      </c>
      <c r="AC31" s="10">
        <v>147.27000000000001</v>
      </c>
      <c r="AD31" s="2"/>
      <c r="AE31" s="138"/>
    </row>
    <row r="32" spans="1:31" x14ac:dyDescent="0.25">
      <c r="A32" t="s">
        <v>448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42740</v>
      </c>
      <c r="X32" s="10">
        <v>145.38</v>
      </c>
      <c r="Y32" s="10">
        <v>145.77000000000001</v>
      </c>
      <c r="Z32" s="10">
        <v>144.78</v>
      </c>
      <c r="AA32" s="10">
        <v>145.38</v>
      </c>
      <c r="AB32" s="95">
        <v>1683500</v>
      </c>
      <c r="AC32" s="10">
        <v>145.38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42739</v>
      </c>
      <c r="X33" s="10">
        <v>143.94999999999999</v>
      </c>
      <c r="Y33" s="10">
        <v>146.06</v>
      </c>
      <c r="Z33" s="10">
        <v>143.29</v>
      </c>
      <c r="AA33" s="10">
        <v>145.16</v>
      </c>
      <c r="AB33" s="95">
        <v>2160500</v>
      </c>
      <c r="AC33" s="10">
        <v>145.16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42738</v>
      </c>
      <c r="X34" s="10">
        <v>142.38999999999999</v>
      </c>
      <c r="Y34" s="10">
        <v>143.83000000000001</v>
      </c>
      <c r="Z34" s="10">
        <v>142.22999999999999</v>
      </c>
      <c r="AA34" s="10">
        <v>143.66999999999999</v>
      </c>
      <c r="AB34" s="95">
        <v>1966400</v>
      </c>
      <c r="AC34" s="10">
        <v>143.66999999999999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42734</v>
      </c>
      <c r="X35" s="10">
        <v>142.16</v>
      </c>
      <c r="Y35" s="10">
        <v>142.34</v>
      </c>
      <c r="Z35" s="10">
        <v>140.44999999999999</v>
      </c>
      <c r="AA35" s="10">
        <v>141.1</v>
      </c>
      <c r="AB35" s="95">
        <v>1063200</v>
      </c>
      <c r="AC35" s="10">
        <v>141.1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42733</v>
      </c>
      <c r="X36" s="10">
        <v>141.01</v>
      </c>
      <c r="Y36" s="10">
        <v>142.38</v>
      </c>
      <c r="Z36" s="10">
        <v>141</v>
      </c>
      <c r="AA36" s="10">
        <v>141.47999999999999</v>
      </c>
      <c r="AB36" s="95">
        <v>767400</v>
      </c>
      <c r="AC36" s="10">
        <v>141.47999999999999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42732</v>
      </c>
      <c r="X37" s="10">
        <v>142.56</v>
      </c>
      <c r="Y37" s="10">
        <v>142.78</v>
      </c>
      <c r="Z37" s="10">
        <v>141.11000000000001</v>
      </c>
      <c r="AA37" s="10">
        <v>141.22</v>
      </c>
      <c r="AB37" s="95">
        <v>999700</v>
      </c>
      <c r="AC37" s="10">
        <v>141.22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42731</v>
      </c>
      <c r="X38" s="10">
        <v>142.16999999999999</v>
      </c>
      <c r="Y38" s="10">
        <v>143.19</v>
      </c>
      <c r="Z38" s="10">
        <v>141.87</v>
      </c>
      <c r="AA38" s="10">
        <v>142.41</v>
      </c>
      <c r="AB38" s="95">
        <v>878000</v>
      </c>
      <c r="AC38" s="10">
        <v>142.41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42727</v>
      </c>
      <c r="X39" s="10">
        <v>140.85</v>
      </c>
      <c r="Y39" s="10">
        <v>141.99</v>
      </c>
      <c r="Z39" s="10">
        <v>139.88</v>
      </c>
      <c r="AA39" s="10">
        <v>141.84</v>
      </c>
      <c r="AB39" s="95">
        <v>1044900</v>
      </c>
      <c r="AC39" s="10">
        <v>141.84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42726</v>
      </c>
      <c r="X40" s="10">
        <v>140.94999999999999</v>
      </c>
      <c r="Y40" s="10">
        <v>141.09</v>
      </c>
      <c r="Z40" s="10">
        <v>139.88</v>
      </c>
      <c r="AA40" s="10">
        <v>140.52000000000001</v>
      </c>
      <c r="AB40" s="95">
        <v>1191100</v>
      </c>
      <c r="AC40" s="10">
        <v>140.52000000000001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42725</v>
      </c>
      <c r="X41" s="10">
        <v>141.74</v>
      </c>
      <c r="Y41" s="10">
        <v>141.80000000000001</v>
      </c>
      <c r="Z41" s="10">
        <v>140.41999999999999</v>
      </c>
      <c r="AA41" s="10">
        <v>140.77000000000001</v>
      </c>
      <c r="AB41" s="95">
        <v>1502600</v>
      </c>
      <c r="AC41" s="10">
        <v>140.77000000000001</v>
      </c>
      <c r="AD41" s="2"/>
      <c r="AE41" s="138"/>
    </row>
    <row r="42" spans="1:31" ht="20.25" thickBot="1" x14ac:dyDescent="0.35">
      <c r="T42" s="91" t="s">
        <v>113</v>
      </c>
      <c r="W42" s="133">
        <v>42724</v>
      </c>
      <c r="X42" s="10">
        <v>141.58000000000001</v>
      </c>
      <c r="Y42" s="10">
        <v>142.59</v>
      </c>
      <c r="Z42" s="10">
        <v>140.71</v>
      </c>
      <c r="AA42" s="10">
        <v>141.80000000000001</v>
      </c>
      <c r="AB42" s="95">
        <v>1871300</v>
      </c>
      <c r="AC42" s="10">
        <v>141.80000000000001</v>
      </c>
      <c r="AD42" s="2"/>
      <c r="AE42" s="138"/>
    </row>
    <row r="43" spans="1:31" ht="15.75" thickTop="1" x14ac:dyDescent="0.25">
      <c r="L43" t="s">
        <v>212</v>
      </c>
      <c r="M43" s="2">
        <f>M54+K54-F54</f>
        <v>171.47000000000003</v>
      </c>
      <c r="T43" s="128" t="s">
        <v>98</v>
      </c>
      <c r="U43" s="583">
        <v>157.71</v>
      </c>
      <c r="W43" s="133">
        <v>42723</v>
      </c>
      <c r="X43" s="10">
        <v>142.34</v>
      </c>
      <c r="Y43" s="10">
        <v>143.41</v>
      </c>
      <c r="Z43" s="10">
        <v>140.72</v>
      </c>
      <c r="AA43" s="10">
        <v>141.25</v>
      </c>
      <c r="AB43" s="95">
        <v>1591400</v>
      </c>
      <c r="AC43" s="10">
        <v>141.25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157.62</v>
      </c>
      <c r="W44" s="133">
        <v>42720</v>
      </c>
      <c r="X44" s="10">
        <v>143.47999999999999</v>
      </c>
      <c r="Y44" s="10">
        <v>145.31</v>
      </c>
      <c r="Z44" s="10">
        <v>142.25</v>
      </c>
      <c r="AA44" s="10">
        <v>142.54</v>
      </c>
      <c r="AB44" s="95">
        <v>2710500</v>
      </c>
      <c r="AC44" s="10">
        <v>142.54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4" t="s">
        <v>78</v>
      </c>
      <c r="P45" s="644"/>
      <c r="T45" s="93" t="s">
        <v>100</v>
      </c>
      <c r="U45" s="434" t="s">
        <v>129</v>
      </c>
      <c r="W45" s="133">
        <v>42719</v>
      </c>
      <c r="X45" s="10">
        <v>144</v>
      </c>
      <c r="Y45" s="10">
        <v>144.33000000000001</v>
      </c>
      <c r="Z45" s="10">
        <v>142.87</v>
      </c>
      <c r="AA45" s="10">
        <v>143.5</v>
      </c>
      <c r="AB45" s="95">
        <v>1849300</v>
      </c>
      <c r="AC45" s="10">
        <v>143.5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174.50399999999999</v>
      </c>
      <c r="Q46" s="2"/>
      <c r="T46" s="93" t="s">
        <v>101</v>
      </c>
      <c r="U46" s="434" t="s">
        <v>129</v>
      </c>
      <c r="W46" s="133">
        <v>42718</v>
      </c>
      <c r="X46" s="10">
        <v>145.57</v>
      </c>
      <c r="Y46" s="10">
        <v>146.03</v>
      </c>
      <c r="Z46" s="10">
        <v>143.22999999999999</v>
      </c>
      <c r="AA46" s="10">
        <v>143.80000000000001</v>
      </c>
      <c r="AB46" s="95">
        <v>1657300</v>
      </c>
      <c r="AC46" s="10">
        <v>143.80000000000001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172.91759999999999</v>
      </c>
      <c r="Q47" s="2"/>
      <c r="T47" s="93" t="s">
        <v>102</v>
      </c>
      <c r="U47" s="434">
        <v>172.79</v>
      </c>
      <c r="W47" s="133">
        <v>42717</v>
      </c>
      <c r="X47" s="10">
        <v>145.56</v>
      </c>
      <c r="Y47" s="10">
        <v>146.47999999999999</v>
      </c>
      <c r="Z47" s="10">
        <v>145.21</v>
      </c>
      <c r="AA47" s="10">
        <v>145.9</v>
      </c>
      <c r="AB47" s="95">
        <v>1254300</v>
      </c>
      <c r="AC47" s="10">
        <v>145.9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171.3312</v>
      </c>
      <c r="Q48" s="2"/>
      <c r="T48" s="93" t="s">
        <v>103</v>
      </c>
      <c r="U48" s="434">
        <v>1.0085900000000001</v>
      </c>
      <c r="W48" s="133">
        <v>42717</v>
      </c>
      <c r="X48" s="10" t="s">
        <v>179</v>
      </c>
      <c r="Y48" s="10"/>
      <c r="Z48" s="10"/>
      <c r="AA48" s="10"/>
      <c r="AB48" s="95"/>
      <c r="AC48" s="10"/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169.7448</v>
      </c>
      <c r="Q49" s="2"/>
      <c r="T49" s="93" t="s">
        <v>122</v>
      </c>
      <c r="U49" s="434" t="s">
        <v>432</v>
      </c>
      <c r="W49" s="133">
        <v>42716</v>
      </c>
      <c r="X49" s="10">
        <v>144.27000000000001</v>
      </c>
      <c r="Y49" s="10">
        <v>146.05000000000001</v>
      </c>
      <c r="Z49" s="10">
        <v>144.27000000000001</v>
      </c>
      <c r="AA49" s="10">
        <v>145.18</v>
      </c>
      <c r="AB49" s="95">
        <v>1390800</v>
      </c>
      <c r="AC49" s="10">
        <v>145.03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168.1584</v>
      </c>
      <c r="Q50" s="2"/>
      <c r="T50" s="93"/>
      <c r="U50" s="434"/>
      <c r="W50" s="133">
        <v>42713</v>
      </c>
      <c r="X50" s="10">
        <v>143.81</v>
      </c>
      <c r="Y50" s="10">
        <v>145.65</v>
      </c>
      <c r="Z50" s="10">
        <v>143.75</v>
      </c>
      <c r="AA50" s="10">
        <v>145.41</v>
      </c>
      <c r="AB50" s="95">
        <v>1620400</v>
      </c>
      <c r="AC50" s="10">
        <v>145.26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166.572</v>
      </c>
      <c r="Q51" s="2"/>
      <c r="T51" s="93" t="s">
        <v>105</v>
      </c>
      <c r="U51" s="434" t="s">
        <v>701</v>
      </c>
      <c r="W51" s="133">
        <v>42712</v>
      </c>
      <c r="X51" s="10">
        <v>141.78</v>
      </c>
      <c r="Y51" s="10">
        <v>143.78</v>
      </c>
      <c r="Z51" s="10">
        <v>140.99</v>
      </c>
      <c r="AA51" s="10">
        <v>143.07</v>
      </c>
      <c r="AB51" s="95">
        <v>1819400</v>
      </c>
      <c r="AC51" s="10">
        <v>142.91999999999999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164.98560000000001</v>
      </c>
      <c r="Q52" s="2"/>
      <c r="T52" s="93" t="s">
        <v>106</v>
      </c>
      <c r="U52" s="434" t="s">
        <v>702</v>
      </c>
      <c r="W52" s="133">
        <v>42711</v>
      </c>
      <c r="X52" s="10">
        <v>142.88</v>
      </c>
      <c r="Y52" s="10">
        <v>142.91999999999999</v>
      </c>
      <c r="Z52" s="10">
        <v>140.06</v>
      </c>
      <c r="AA52" s="10">
        <v>141.85</v>
      </c>
      <c r="AB52" s="95">
        <v>2413500</v>
      </c>
      <c r="AC52" s="10">
        <v>141.69999999999999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163.39919999999998</v>
      </c>
      <c r="Q53" s="2"/>
      <c r="T53" s="93" t="s">
        <v>107</v>
      </c>
      <c r="U53" s="435">
        <v>1207502</v>
      </c>
      <c r="W53" s="133">
        <v>42710</v>
      </c>
      <c r="X53" s="10">
        <v>141.57</v>
      </c>
      <c r="Y53" s="10">
        <v>144.41999999999999</v>
      </c>
      <c r="Z53" s="10">
        <v>141.28</v>
      </c>
      <c r="AA53" s="10">
        <v>143.59</v>
      </c>
      <c r="AB53" s="95">
        <v>3759200</v>
      </c>
      <c r="AC53" s="10">
        <v>143.44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161.81279999999998</v>
      </c>
      <c r="Q54" s="2"/>
      <c r="T54" s="93" t="s">
        <v>110</v>
      </c>
      <c r="U54" s="435">
        <v>2023970</v>
      </c>
      <c r="W54" s="133">
        <v>42709</v>
      </c>
      <c r="X54" s="10">
        <v>143.05000000000001</v>
      </c>
      <c r="Y54" s="10">
        <v>144.85</v>
      </c>
      <c r="Z54" s="10">
        <v>141.13999999999999</v>
      </c>
      <c r="AA54" s="10">
        <v>141.38</v>
      </c>
      <c r="AB54" s="95">
        <v>2920800</v>
      </c>
      <c r="AC54" s="10">
        <v>141.22999999999999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160.22639999999998</v>
      </c>
      <c r="Q55" s="2"/>
      <c r="T55" s="93" t="s">
        <v>108</v>
      </c>
      <c r="U55" s="434" t="s">
        <v>703</v>
      </c>
      <c r="W55" s="133">
        <v>42706</v>
      </c>
      <c r="X55" s="10">
        <v>139.6</v>
      </c>
      <c r="Y55" s="10">
        <v>143.16</v>
      </c>
      <c r="Z55" s="10">
        <v>139.32</v>
      </c>
      <c r="AA55" s="10">
        <v>141.91</v>
      </c>
      <c r="AB55" s="95">
        <v>3166100</v>
      </c>
      <c r="AC55" s="10">
        <v>141.76</v>
      </c>
      <c r="AD55" s="2"/>
      <c r="AE55" s="138"/>
    </row>
    <row r="56" spans="1:31" x14ac:dyDescent="0.25">
      <c r="O56" s="83">
        <v>1</v>
      </c>
      <c r="P56" s="83">
        <f t="shared" si="3"/>
        <v>158.63999999999999</v>
      </c>
      <c r="Q56" s="2"/>
      <c r="T56" s="93" t="s">
        <v>111</v>
      </c>
      <c r="U56" s="434">
        <v>31.16</v>
      </c>
      <c r="W56" s="133">
        <v>42705</v>
      </c>
      <c r="X56" s="10">
        <v>140.47</v>
      </c>
      <c r="Y56" s="10">
        <v>140.66</v>
      </c>
      <c r="Z56" s="10">
        <v>139.07</v>
      </c>
      <c r="AA56" s="10">
        <v>139.63</v>
      </c>
      <c r="AB56" s="95">
        <v>2703400</v>
      </c>
      <c r="AC56" s="10">
        <v>139.49</v>
      </c>
      <c r="AD56" s="2"/>
      <c r="AE56" s="138"/>
    </row>
    <row r="57" spans="1:31" x14ac:dyDescent="0.25">
      <c r="O57" s="83">
        <v>0.99</v>
      </c>
      <c r="P57" s="83">
        <f t="shared" si="3"/>
        <v>157.05359999999999</v>
      </c>
      <c r="Q57" s="2"/>
      <c r="T57" s="93" t="s">
        <v>112</v>
      </c>
      <c r="U57" s="434">
        <v>5.09</v>
      </c>
      <c r="W57" s="133">
        <v>42704</v>
      </c>
      <c r="X57" s="10">
        <v>142.03</v>
      </c>
      <c r="Y57" s="10">
        <v>142.41999999999999</v>
      </c>
      <c r="Z57" s="10">
        <v>139.94</v>
      </c>
      <c r="AA57" s="10">
        <v>140.11000000000001</v>
      </c>
      <c r="AB57" s="95">
        <v>2166600</v>
      </c>
      <c r="AC57" s="10">
        <v>139.97</v>
      </c>
      <c r="AD57" s="2"/>
      <c r="AE57" s="138"/>
    </row>
    <row r="58" spans="1:31" x14ac:dyDescent="0.25">
      <c r="O58" s="83">
        <v>0.98</v>
      </c>
      <c r="P58" s="83">
        <f t="shared" si="3"/>
        <v>155.46719999999999</v>
      </c>
      <c r="Q58" s="2"/>
      <c r="T58" s="93" t="s">
        <v>109</v>
      </c>
      <c r="U58" s="434" t="s">
        <v>704</v>
      </c>
      <c r="W58" s="133">
        <v>42703</v>
      </c>
      <c r="X58" s="10">
        <v>140.69999999999999</v>
      </c>
      <c r="Y58" s="10">
        <v>142</v>
      </c>
      <c r="Z58" s="10">
        <v>139.74</v>
      </c>
      <c r="AA58" s="10">
        <v>141.27000000000001</v>
      </c>
      <c r="AB58" s="95">
        <v>2576600</v>
      </c>
      <c r="AC58" s="10">
        <v>141.12</v>
      </c>
      <c r="AD58" s="2"/>
      <c r="AE58" s="138"/>
    </row>
    <row r="59" spans="1:31" x14ac:dyDescent="0.25">
      <c r="O59" s="83">
        <v>0.97</v>
      </c>
      <c r="P59" s="83">
        <f t="shared" si="3"/>
        <v>153.88079999999999</v>
      </c>
      <c r="W59" s="133">
        <v>42702</v>
      </c>
      <c r="X59" s="10">
        <v>142.94</v>
      </c>
      <c r="Y59" s="10">
        <v>143.38</v>
      </c>
      <c r="Z59" s="10">
        <v>139.53</v>
      </c>
      <c r="AA59" s="10">
        <v>140.32</v>
      </c>
      <c r="AB59" s="95">
        <v>3667300</v>
      </c>
      <c r="AC59" s="10">
        <v>140.18</v>
      </c>
      <c r="AD59" s="2"/>
      <c r="AE59" s="138"/>
    </row>
    <row r="60" spans="1:31" x14ac:dyDescent="0.25">
      <c r="O60" s="83">
        <v>0.96</v>
      </c>
      <c r="P60" s="83">
        <f t="shared" si="3"/>
        <v>152.29439999999997</v>
      </c>
      <c r="W60" s="133">
        <v>42699</v>
      </c>
      <c r="X60" s="10">
        <v>143.47</v>
      </c>
      <c r="Y60" s="10">
        <v>144.21</v>
      </c>
      <c r="Z60" s="10">
        <v>142.72</v>
      </c>
      <c r="AA60" s="10">
        <v>144.18</v>
      </c>
      <c r="AB60" s="95">
        <v>803900</v>
      </c>
      <c r="AC60" s="10">
        <v>144.03</v>
      </c>
      <c r="AD60" s="2"/>
      <c r="AE60" s="138"/>
    </row>
    <row r="61" spans="1:31" x14ac:dyDescent="0.25">
      <c r="O61" s="83">
        <v>0.95</v>
      </c>
      <c r="P61" s="83">
        <f t="shared" si="3"/>
        <v>150.70799999999997</v>
      </c>
      <c r="W61" s="133">
        <v>42697</v>
      </c>
      <c r="X61" s="10">
        <v>142.1</v>
      </c>
      <c r="Y61" s="10">
        <v>143.61000000000001</v>
      </c>
      <c r="Z61" s="10">
        <v>141.46</v>
      </c>
      <c r="AA61" s="10">
        <v>143.51</v>
      </c>
      <c r="AB61" s="95">
        <v>2582700</v>
      </c>
      <c r="AC61" s="10">
        <v>143.36000000000001</v>
      </c>
      <c r="AD61" s="2"/>
      <c r="AE61" s="138"/>
    </row>
    <row r="62" spans="1:31" x14ac:dyDescent="0.25">
      <c r="O62" s="83">
        <v>0.94</v>
      </c>
      <c r="P62" s="83">
        <f t="shared" si="3"/>
        <v>149.12159999999997</v>
      </c>
      <c r="W62" s="133">
        <v>42696</v>
      </c>
      <c r="X62" s="10">
        <v>146.55000000000001</v>
      </c>
      <c r="Y62" s="10">
        <v>146.55000000000001</v>
      </c>
      <c r="Z62" s="10">
        <v>141.75</v>
      </c>
      <c r="AA62" s="10">
        <v>143</v>
      </c>
      <c r="AB62" s="95">
        <v>3277500</v>
      </c>
      <c r="AC62" s="10">
        <v>142.85</v>
      </c>
      <c r="AD62" s="2"/>
      <c r="AE62" s="138"/>
    </row>
    <row r="63" spans="1:31" x14ac:dyDescent="0.25">
      <c r="O63" s="83">
        <v>0.93</v>
      </c>
      <c r="P63" s="83">
        <f t="shared" si="3"/>
        <v>147.5352</v>
      </c>
      <c r="W63" s="133">
        <v>42695</v>
      </c>
      <c r="X63" s="10">
        <v>146.49</v>
      </c>
      <c r="Y63" s="10">
        <v>146.5</v>
      </c>
      <c r="Z63" s="10">
        <v>144.74</v>
      </c>
      <c r="AA63" s="10">
        <v>146.16999999999999</v>
      </c>
      <c r="AB63" s="95">
        <v>2975500</v>
      </c>
      <c r="AC63" s="10">
        <v>146.02000000000001</v>
      </c>
      <c r="AD63" s="2"/>
      <c r="AE63" s="138"/>
    </row>
    <row r="64" spans="1:31" x14ac:dyDescent="0.25">
      <c r="O64" s="83">
        <v>0.92</v>
      </c>
      <c r="P64" s="83">
        <f t="shared" si="3"/>
        <v>145.94880000000001</v>
      </c>
      <c r="W64" s="133">
        <v>42692</v>
      </c>
      <c r="X64" s="10">
        <v>148.77000000000001</v>
      </c>
      <c r="Y64" s="10">
        <v>149.19999999999999</v>
      </c>
      <c r="Z64" s="10">
        <v>145.63</v>
      </c>
      <c r="AA64" s="10">
        <v>145.81</v>
      </c>
      <c r="AB64" s="95">
        <v>2631700</v>
      </c>
      <c r="AC64" s="10">
        <v>145.66</v>
      </c>
      <c r="AD64" s="2"/>
      <c r="AE64" s="138"/>
    </row>
    <row r="65" spans="15:31" x14ac:dyDescent="0.25">
      <c r="O65" s="83">
        <v>0.91</v>
      </c>
      <c r="P65" s="83">
        <f t="shared" si="3"/>
        <v>144.36239999999998</v>
      </c>
      <c r="W65" s="133">
        <v>42691</v>
      </c>
      <c r="X65" s="10">
        <v>149.59</v>
      </c>
      <c r="Y65" s="10">
        <v>149.87</v>
      </c>
      <c r="Z65" s="10">
        <v>148.41999999999999</v>
      </c>
      <c r="AA65" s="10">
        <v>148.88</v>
      </c>
      <c r="AB65" s="95">
        <v>1552100</v>
      </c>
      <c r="AC65" s="10">
        <v>148.72999999999999</v>
      </c>
      <c r="AD65" s="2"/>
      <c r="AE65" s="138"/>
    </row>
    <row r="66" spans="15:31" x14ac:dyDescent="0.25">
      <c r="O66" s="83">
        <v>0.9</v>
      </c>
      <c r="P66" s="83">
        <f t="shared" si="3"/>
        <v>142.77599999999998</v>
      </c>
      <c r="W66" s="133">
        <v>42690</v>
      </c>
      <c r="X66" s="10">
        <v>148.88</v>
      </c>
      <c r="Y66" s="10">
        <v>150.12</v>
      </c>
      <c r="Z66" s="10">
        <v>148.63</v>
      </c>
      <c r="AA66" s="10">
        <v>149.49</v>
      </c>
      <c r="AB66" s="95">
        <v>1591500</v>
      </c>
      <c r="AC66" s="10">
        <v>149.34</v>
      </c>
      <c r="AD66" s="2"/>
      <c r="AE66" s="138"/>
    </row>
    <row r="67" spans="15:31" x14ac:dyDescent="0.25">
      <c r="W67" s="133">
        <v>42689</v>
      </c>
      <c r="X67" s="10">
        <v>148.49</v>
      </c>
      <c r="Y67" s="10">
        <v>149.05000000000001</v>
      </c>
      <c r="Z67" s="10">
        <v>147.06</v>
      </c>
      <c r="AA67" s="10">
        <v>148.66</v>
      </c>
      <c r="AB67" s="95">
        <v>2114300</v>
      </c>
      <c r="AC67" s="10">
        <v>148.51</v>
      </c>
      <c r="AD67" s="2"/>
      <c r="AE67" s="138"/>
    </row>
    <row r="68" spans="15:31" x14ac:dyDescent="0.25">
      <c r="W68" s="133">
        <v>42688</v>
      </c>
      <c r="X68" s="10">
        <v>152.52000000000001</v>
      </c>
      <c r="Y68" s="10">
        <v>153.05000000000001</v>
      </c>
      <c r="Z68" s="10">
        <v>147.72999999999999</v>
      </c>
      <c r="AA68" s="10">
        <v>148.02000000000001</v>
      </c>
      <c r="AB68" s="95">
        <v>2517100</v>
      </c>
      <c r="AC68" s="10">
        <v>147.87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42783</v>
      </c>
      <c r="X2" s="10">
        <v>44</v>
      </c>
      <c r="Y2" s="10">
        <v>44.6</v>
      </c>
      <c r="Z2" s="10">
        <v>43.7</v>
      </c>
      <c r="AA2" s="10">
        <v>44.5</v>
      </c>
      <c r="AB2" s="95">
        <v>555000</v>
      </c>
      <c r="AC2" s="10">
        <v>44.5</v>
      </c>
      <c r="AD2" s="2">
        <f>Y2-Z2</f>
        <v>0.89999999999999858</v>
      </c>
      <c r="AE2" s="138" t="e">
        <f>AC2/AC3-1</f>
        <v>#DIV/0!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44.5</v>
      </c>
      <c r="W3" s="133">
        <v>42783</v>
      </c>
      <c r="X3" s="10" t="s">
        <v>139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44.5</v>
      </c>
      <c r="R4" s="502">
        <v>4.7000000000000002E-3</v>
      </c>
      <c r="W4" s="133">
        <v>42782</v>
      </c>
      <c r="X4" s="10">
        <v>44.85</v>
      </c>
      <c r="Y4" s="10">
        <v>45.05</v>
      </c>
      <c r="Z4" s="10">
        <v>44.1</v>
      </c>
      <c r="AA4" s="10">
        <v>44.55</v>
      </c>
      <c r="AB4" s="95">
        <v>751900</v>
      </c>
      <c r="AC4" s="10">
        <v>44.29</v>
      </c>
      <c r="AD4" s="2">
        <f t="shared" si="0"/>
        <v>0.94999999999999574</v>
      </c>
      <c r="AE4" s="138">
        <f t="shared" si="1"/>
        <v>-8.950548221078547E-3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42781</v>
      </c>
      <c r="X5" s="10">
        <v>45.25</v>
      </c>
      <c r="Y5" s="10">
        <v>45.5</v>
      </c>
      <c r="Z5" s="10">
        <v>44.75</v>
      </c>
      <c r="AA5" s="10">
        <v>44.95</v>
      </c>
      <c r="AB5" s="95">
        <v>1094300</v>
      </c>
      <c r="AC5" s="10">
        <v>44.69</v>
      </c>
      <c r="AD5" s="2">
        <f t="shared" si="0"/>
        <v>0.75</v>
      </c>
      <c r="AE5" s="138">
        <f t="shared" si="1"/>
        <v>-8.8711465956976543E-3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42780</v>
      </c>
      <c r="X6" s="10">
        <v>45.3</v>
      </c>
      <c r="Y6" s="10">
        <v>45.45</v>
      </c>
      <c r="Z6" s="10">
        <v>44.75</v>
      </c>
      <c r="AA6" s="10">
        <v>45.35</v>
      </c>
      <c r="AB6" s="95">
        <v>560700</v>
      </c>
      <c r="AC6" s="10">
        <v>45.09</v>
      </c>
      <c r="AD6" s="2">
        <f t="shared" si="0"/>
        <v>0.70000000000000284</v>
      </c>
      <c r="AE6" s="138">
        <f t="shared" si="1"/>
        <v>-4.1961130742048658E-3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42779</v>
      </c>
      <c r="X7" s="10">
        <v>45.35</v>
      </c>
      <c r="Y7" s="10">
        <v>46.45</v>
      </c>
      <c r="Z7" s="10">
        <v>45.25</v>
      </c>
      <c r="AA7" s="10">
        <v>45.55</v>
      </c>
      <c r="AB7" s="95">
        <v>1555800</v>
      </c>
      <c r="AC7" s="10">
        <v>45.28</v>
      </c>
      <c r="AD7" s="2">
        <f t="shared" si="0"/>
        <v>1.2000000000000028</v>
      </c>
      <c r="AE7" s="138">
        <f t="shared" si="1"/>
        <v>8.6879037647582535E-3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3">
        <v>42776</v>
      </c>
      <c r="X8" s="10">
        <v>45</v>
      </c>
      <c r="Y8" s="10">
        <v>45.85</v>
      </c>
      <c r="Z8" s="10">
        <v>44.55</v>
      </c>
      <c r="AA8" s="10">
        <v>45.15</v>
      </c>
      <c r="AB8" s="95">
        <v>1300200</v>
      </c>
      <c r="AC8" s="10">
        <v>44.89</v>
      </c>
      <c r="AD8" s="2">
        <f t="shared" si="0"/>
        <v>1.3000000000000043</v>
      </c>
      <c r="AE8" s="138">
        <f t="shared" si="1"/>
        <v>1.9300635785649334E-2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8">
        <f>IF(Q2=0, 0, Q8/Q6)</f>
        <v>0</v>
      </c>
      <c r="W9" s="133">
        <v>42775</v>
      </c>
      <c r="X9" s="10">
        <v>44.45</v>
      </c>
      <c r="Y9" s="10">
        <v>45.1</v>
      </c>
      <c r="Z9" s="10">
        <v>42.55</v>
      </c>
      <c r="AA9" s="10">
        <v>44.3</v>
      </c>
      <c r="AB9" s="95">
        <v>1467200</v>
      </c>
      <c r="AC9" s="10">
        <v>44.04</v>
      </c>
      <c r="AD9" s="2">
        <f t="shared" si="0"/>
        <v>2.5500000000000043</v>
      </c>
      <c r="AE9" s="138">
        <f t="shared" si="1"/>
        <v>6.8587105624142719E-3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3">
        <v>42774</v>
      </c>
      <c r="X10" s="10">
        <v>44.4</v>
      </c>
      <c r="Y10" s="10">
        <v>44.4</v>
      </c>
      <c r="Z10" s="10">
        <v>43.3</v>
      </c>
      <c r="AA10" s="10">
        <v>44</v>
      </c>
      <c r="AB10" s="95">
        <v>1220000</v>
      </c>
      <c r="AC10" s="10">
        <v>43.74</v>
      </c>
      <c r="AD10" s="2">
        <f t="shared" si="0"/>
        <v>1.1000000000000014</v>
      </c>
      <c r="AE10" s="138">
        <f t="shared" si="1"/>
        <v>-1.1301989150090397E-2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2.3400000000000001E-2</v>
      </c>
      <c r="W11" s="133">
        <v>42773</v>
      </c>
      <c r="X11" s="10">
        <v>45.05</v>
      </c>
      <c r="Y11" s="10">
        <v>45.2</v>
      </c>
      <c r="Z11" s="10">
        <v>44.2</v>
      </c>
      <c r="AA11" s="10">
        <v>44.5</v>
      </c>
      <c r="AB11" s="95">
        <v>690900</v>
      </c>
      <c r="AC11" s="10">
        <v>44.24</v>
      </c>
      <c r="AD11" s="2">
        <f t="shared" si="0"/>
        <v>1</v>
      </c>
      <c r="AE11" s="138">
        <f t="shared" si="1"/>
        <v>-5.6192402787142992E-3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42772</v>
      </c>
      <c r="X12" s="10">
        <v>44.6</v>
      </c>
      <c r="Y12" s="10">
        <v>44.9</v>
      </c>
      <c r="Z12" s="10">
        <v>44.47</v>
      </c>
      <c r="AA12" s="10">
        <v>44.75</v>
      </c>
      <c r="AB12" s="95">
        <v>1225000</v>
      </c>
      <c r="AC12" s="10">
        <v>44.49</v>
      </c>
      <c r="AD12" s="2">
        <f t="shared" si="0"/>
        <v>0.42999999999999972</v>
      </c>
      <c r="AE12" s="138">
        <f t="shared" si="1"/>
        <v>3.3829499323410062E-3</v>
      </c>
    </row>
    <row r="13" spans="1:43" x14ac:dyDescent="0.25">
      <c r="W13" s="133">
        <v>42769</v>
      </c>
      <c r="X13" s="10">
        <v>44.3</v>
      </c>
      <c r="Y13" s="10">
        <v>44.8</v>
      </c>
      <c r="Z13" s="10">
        <v>44.1</v>
      </c>
      <c r="AA13" s="10">
        <v>44.6</v>
      </c>
      <c r="AB13" s="95">
        <v>790100</v>
      </c>
      <c r="AC13" s="10">
        <v>44.34</v>
      </c>
      <c r="AD13" s="2">
        <f t="shared" si="0"/>
        <v>0.69999999999999574</v>
      </c>
      <c r="AE13" s="138">
        <f t="shared" si="1"/>
        <v>9.1033227127903515E-3</v>
      </c>
    </row>
    <row r="14" spans="1:43" x14ac:dyDescent="0.25">
      <c r="W14" s="133">
        <v>42768</v>
      </c>
      <c r="X14" s="10">
        <v>44.6</v>
      </c>
      <c r="Y14" s="10">
        <v>44.85</v>
      </c>
      <c r="Z14" s="10">
        <v>43.9</v>
      </c>
      <c r="AA14" s="10">
        <v>44.2</v>
      </c>
      <c r="AB14" s="95">
        <v>535500</v>
      </c>
      <c r="AC14" s="10">
        <v>43.94</v>
      </c>
      <c r="AD14" s="2">
        <f t="shared" si="0"/>
        <v>0.95000000000000284</v>
      </c>
      <c r="AE14" s="138">
        <f t="shared" si="1"/>
        <v>-1.2362328613171547E-2</v>
      </c>
    </row>
    <row r="15" spans="1:43" x14ac:dyDescent="0.25">
      <c r="W15" s="133">
        <v>42767</v>
      </c>
      <c r="X15" s="10">
        <v>44.65</v>
      </c>
      <c r="Y15" s="10">
        <v>44.9</v>
      </c>
      <c r="Z15" s="10">
        <v>44.1</v>
      </c>
      <c r="AA15" s="10">
        <v>44.75</v>
      </c>
      <c r="AB15" s="95">
        <v>578300</v>
      </c>
      <c r="AC15" s="10">
        <v>44.49</v>
      </c>
      <c r="AD15" s="2">
        <f t="shared" si="0"/>
        <v>0.79999999999999716</v>
      </c>
      <c r="AE15" s="138">
        <f t="shared" si="1"/>
        <v>7.9293158133213471E-3</v>
      </c>
    </row>
    <row r="16" spans="1:43" x14ac:dyDescent="0.25">
      <c r="W16" s="133">
        <v>42766</v>
      </c>
      <c r="X16" s="10">
        <v>44.6</v>
      </c>
      <c r="Y16" s="10">
        <v>44.6</v>
      </c>
      <c r="Z16" s="10">
        <v>43.51</v>
      </c>
      <c r="AA16" s="10">
        <v>44.4</v>
      </c>
      <c r="AB16" s="95">
        <v>737100</v>
      </c>
      <c r="AC16" s="10">
        <v>44.14</v>
      </c>
      <c r="AD16" s="2">
        <f t="shared" si="0"/>
        <v>1.0900000000000034</v>
      </c>
      <c r="AE16" s="138">
        <f t="shared" si="1"/>
        <v>-7.8669363902000855E-3</v>
      </c>
    </row>
    <row r="17" spans="1:31" x14ac:dyDescent="0.25">
      <c r="W17" s="133">
        <v>42765</v>
      </c>
      <c r="X17" s="10">
        <v>45.1</v>
      </c>
      <c r="Y17" s="10">
        <v>45.15</v>
      </c>
      <c r="Z17" s="10">
        <v>44.55</v>
      </c>
      <c r="AA17" s="10">
        <v>44.75</v>
      </c>
      <c r="AB17" s="95">
        <v>1185000</v>
      </c>
      <c r="AC17" s="10">
        <v>44.49</v>
      </c>
      <c r="AD17" s="2">
        <f t="shared" si="0"/>
        <v>0.60000000000000142</v>
      </c>
      <c r="AE17" s="138">
        <f t="shared" si="1"/>
        <v>-1.4399645547186535E-2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42762</v>
      </c>
      <c r="X18" s="10">
        <v>44.65</v>
      </c>
      <c r="Y18" s="10">
        <v>45.6</v>
      </c>
      <c r="Z18" s="10">
        <v>44.65</v>
      </c>
      <c r="AA18" s="10">
        <v>45.4</v>
      </c>
      <c r="AB18" s="95">
        <v>2029400</v>
      </c>
      <c r="AC18" s="10">
        <v>45.14</v>
      </c>
      <c r="AD18" s="2">
        <f t="shared" si="0"/>
        <v>0.95000000000000284</v>
      </c>
      <c r="AE18" s="138">
        <f t="shared" si="1"/>
        <v>3.3188372625314821E-2</v>
      </c>
    </row>
    <row r="19" spans="1:31" x14ac:dyDescent="0.25">
      <c r="W19" s="133">
        <v>42761</v>
      </c>
      <c r="X19" s="10">
        <v>44.45</v>
      </c>
      <c r="Y19" s="10">
        <v>44.75</v>
      </c>
      <c r="Z19" s="10">
        <v>43.85</v>
      </c>
      <c r="AA19" s="10">
        <v>43.95</v>
      </c>
      <c r="AB19" s="95">
        <v>687800</v>
      </c>
      <c r="AC19" s="10">
        <v>43.69</v>
      </c>
      <c r="AD19" s="2">
        <f t="shared" si="0"/>
        <v>0.89999999999999858</v>
      </c>
      <c r="AE19" s="138">
        <f t="shared" si="1"/>
        <v>-1.6876687668766932E-2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42760</v>
      </c>
      <c r="X20" s="10">
        <v>44.4</v>
      </c>
      <c r="Y20" s="10">
        <v>44.75</v>
      </c>
      <c r="Z20" s="10">
        <v>44.05</v>
      </c>
      <c r="AA20" s="10">
        <v>44.7</v>
      </c>
      <c r="AB20" s="95">
        <v>901000</v>
      </c>
      <c r="AC20" s="10">
        <v>44.44</v>
      </c>
      <c r="AD20" s="2">
        <f t="shared" si="0"/>
        <v>0.70000000000000284</v>
      </c>
      <c r="AE20" s="138">
        <f t="shared" si="1"/>
        <v>1.2531328320801949E-2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42759</v>
      </c>
      <c r="X21" s="10">
        <v>43</v>
      </c>
      <c r="Y21" s="10">
        <v>44.38</v>
      </c>
      <c r="Z21" s="10">
        <v>42.6</v>
      </c>
      <c r="AA21" s="10">
        <v>44.15</v>
      </c>
      <c r="AB21" s="95">
        <v>890800</v>
      </c>
      <c r="AC21" s="10">
        <v>43.89</v>
      </c>
      <c r="AD21" s="2">
        <f t="shared" si="0"/>
        <v>1.7800000000000011</v>
      </c>
      <c r="AE21" s="138">
        <f t="shared" si="1"/>
        <v>3.7588652482269502E-2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42758</v>
      </c>
      <c r="X22" s="10">
        <v>42.75</v>
      </c>
      <c r="Y22" s="10">
        <v>42.95</v>
      </c>
      <c r="Z22" s="10">
        <v>42.03</v>
      </c>
      <c r="AA22" s="10">
        <v>42.55</v>
      </c>
      <c r="AB22" s="95">
        <v>595300</v>
      </c>
      <c r="AC22" s="10">
        <v>42.3</v>
      </c>
      <c r="AD22" s="2">
        <f t="shared" si="0"/>
        <v>0.92000000000000171</v>
      </c>
      <c r="AE22" s="138">
        <f t="shared" si="1"/>
        <v>-9.3676814988291612E-3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42755</v>
      </c>
      <c r="X23" s="10">
        <v>43.45</v>
      </c>
      <c r="Y23" s="10">
        <v>43.65</v>
      </c>
      <c r="Z23" s="10">
        <v>42.73</v>
      </c>
      <c r="AA23" s="10">
        <v>42.95</v>
      </c>
      <c r="AB23" s="95">
        <v>632900</v>
      </c>
      <c r="AC23" s="10">
        <v>42.7</v>
      </c>
      <c r="AD23" s="2">
        <f t="shared" si="0"/>
        <v>0.92000000000000171</v>
      </c>
      <c r="AE23" s="138">
        <f t="shared" si="1"/>
        <v>-9.2807424593966958E-3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42754</v>
      </c>
      <c r="X24" s="10">
        <v>44.25</v>
      </c>
      <c r="Y24" s="10">
        <v>44.3</v>
      </c>
      <c r="Z24" s="10">
        <v>43.2</v>
      </c>
      <c r="AA24" s="10">
        <v>43.35</v>
      </c>
      <c r="AB24" s="95">
        <v>690500</v>
      </c>
      <c r="AC24" s="10">
        <v>43.1</v>
      </c>
      <c r="AD24" s="2">
        <f t="shared" si="0"/>
        <v>1.0999999999999943</v>
      </c>
      <c r="AE24" s="138">
        <f t="shared" si="1"/>
        <v>-1.1241110346409733E-2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42753</v>
      </c>
      <c r="X25" s="10">
        <v>43.8</v>
      </c>
      <c r="Y25" s="10">
        <v>44.05</v>
      </c>
      <c r="Z25" s="10">
        <v>43.65</v>
      </c>
      <c r="AA25" s="10">
        <v>43.85</v>
      </c>
      <c r="AB25" s="95">
        <v>1013000</v>
      </c>
      <c r="AC25" s="10">
        <v>43.59</v>
      </c>
      <c r="AD25" s="2">
        <f t="shared" si="0"/>
        <v>0.39999999999999858</v>
      </c>
      <c r="AE25" s="138">
        <f t="shared" si="1"/>
        <v>1.1483693155720509E-3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42752</v>
      </c>
      <c r="X26" s="10">
        <v>43.85</v>
      </c>
      <c r="Y26" s="10">
        <v>44.2</v>
      </c>
      <c r="Z26" s="10">
        <v>43.55</v>
      </c>
      <c r="AA26" s="10">
        <v>43.8</v>
      </c>
      <c r="AB26" s="95">
        <v>1107200</v>
      </c>
      <c r="AC26" s="10">
        <v>43.54</v>
      </c>
      <c r="AD26" s="2">
        <f t="shared" si="0"/>
        <v>0.65000000000000568</v>
      </c>
      <c r="AE26" s="138">
        <f t="shared" si="1"/>
        <v>-9.1033227127901295E-3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42748</v>
      </c>
      <c r="X27" s="10">
        <v>43.1</v>
      </c>
      <c r="Y27" s="10">
        <v>44.55</v>
      </c>
      <c r="Z27" s="10">
        <v>43.05</v>
      </c>
      <c r="AA27" s="10">
        <v>44.2</v>
      </c>
      <c r="AB27" s="95">
        <v>832700</v>
      </c>
      <c r="AC27" s="10">
        <v>43.94</v>
      </c>
      <c r="AD27" s="2">
        <f t="shared" si="0"/>
        <v>1.5</v>
      </c>
      <c r="AE27" s="138">
        <f t="shared" si="1"/>
        <v>3.1455399061032674E-2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42747</v>
      </c>
      <c r="X28" s="10">
        <v>43.35</v>
      </c>
      <c r="Y28" s="10">
        <v>43.35</v>
      </c>
      <c r="Z28" s="10">
        <v>42.35</v>
      </c>
      <c r="AA28" s="10">
        <v>42.85</v>
      </c>
      <c r="AB28" s="95">
        <v>822500</v>
      </c>
      <c r="AC28" s="10">
        <v>42.6</v>
      </c>
      <c r="AD28" s="2">
        <f t="shared" si="0"/>
        <v>1</v>
      </c>
      <c r="AE28" s="138">
        <f t="shared" si="1"/>
        <v>-1.1600928074245953E-2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42746</v>
      </c>
      <c r="X29" s="10">
        <v>43.1</v>
      </c>
      <c r="Y29" s="10">
        <v>43.43</v>
      </c>
      <c r="Z29" s="10">
        <v>42.85</v>
      </c>
      <c r="AA29" s="10">
        <v>43.35</v>
      </c>
      <c r="AB29" s="95">
        <v>1160500</v>
      </c>
      <c r="AC29" s="10">
        <v>43.1</v>
      </c>
      <c r="AD29" s="2">
        <f t="shared" si="0"/>
        <v>0.57999999999999829</v>
      </c>
      <c r="AE29" s="138">
        <f t="shared" si="1"/>
        <v>2.3752969121140222E-2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42745</v>
      </c>
      <c r="X30" s="10">
        <v>41.8</v>
      </c>
      <c r="Y30" s="10">
        <v>42.45</v>
      </c>
      <c r="Z30" s="10">
        <v>41.2</v>
      </c>
      <c r="AA30" s="10">
        <v>42.35</v>
      </c>
      <c r="AB30" s="95">
        <v>1361300</v>
      </c>
      <c r="AC30" s="10">
        <v>42.1</v>
      </c>
      <c r="AD30" s="2">
        <f t="shared" si="0"/>
        <v>1.25</v>
      </c>
      <c r="AE30" s="138">
        <f t="shared" si="1"/>
        <v>1.7891682785299956E-2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42744</v>
      </c>
      <c r="X31" s="10">
        <v>41.9</v>
      </c>
      <c r="Y31" s="10">
        <v>42.1</v>
      </c>
      <c r="Z31" s="10">
        <v>41.2</v>
      </c>
      <c r="AA31" s="10">
        <v>41.6</v>
      </c>
      <c r="AB31" s="95">
        <v>804900</v>
      </c>
      <c r="AC31" s="10">
        <v>41.36</v>
      </c>
      <c r="AD31" s="2">
        <f t="shared" si="0"/>
        <v>0.89999999999999858</v>
      </c>
      <c r="AE31" s="138">
        <f t="shared" si="1"/>
        <v>-1.2887828162291171E-2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42741</v>
      </c>
      <c r="X32" s="10">
        <v>41.5</v>
      </c>
      <c r="Y32" s="10">
        <v>42.35</v>
      </c>
      <c r="Z32" s="10">
        <v>41.3</v>
      </c>
      <c r="AA32" s="10">
        <v>42.15</v>
      </c>
      <c r="AB32" s="95">
        <v>1547500</v>
      </c>
      <c r="AC32" s="10">
        <v>41.9</v>
      </c>
      <c r="AD32" s="2">
        <f t="shared" si="0"/>
        <v>1.0500000000000043</v>
      </c>
      <c r="AE32" s="138">
        <f t="shared" si="1"/>
        <v>1.551139117789635E-2</v>
      </c>
    </row>
    <row r="33" spans="1:31" x14ac:dyDescent="0.25">
      <c r="W33" s="133">
        <v>42740</v>
      </c>
      <c r="X33" s="10">
        <v>41.55</v>
      </c>
      <c r="Y33" s="10">
        <v>42.15</v>
      </c>
      <c r="Z33" s="10">
        <v>40.950000000000003</v>
      </c>
      <c r="AA33" s="10">
        <v>41.5</v>
      </c>
      <c r="AB33" s="95">
        <v>719700</v>
      </c>
      <c r="AC33" s="10">
        <v>41.26</v>
      </c>
      <c r="AD33" s="2">
        <f t="shared" si="0"/>
        <v>1.1999999999999957</v>
      </c>
      <c r="AE33" s="138">
        <f t="shared" si="1"/>
        <v>1.2132977432661729E-3</v>
      </c>
    </row>
    <row r="34" spans="1:31" x14ac:dyDescent="0.25">
      <c r="W34" s="133">
        <v>42739</v>
      </c>
      <c r="X34" s="10">
        <v>41.05</v>
      </c>
      <c r="Y34" s="10">
        <v>41.75</v>
      </c>
      <c r="Z34" s="10">
        <v>40.9</v>
      </c>
      <c r="AA34" s="10">
        <v>41.45</v>
      </c>
      <c r="AB34" s="95">
        <v>1304000</v>
      </c>
      <c r="AC34" s="10">
        <v>41.21</v>
      </c>
      <c r="AD34" s="2">
        <f t="shared" si="0"/>
        <v>0.85000000000000142</v>
      </c>
      <c r="AE34" s="138">
        <f t="shared" si="1"/>
        <v>1.2281994595922274E-2</v>
      </c>
    </row>
    <row r="35" spans="1:31" x14ac:dyDescent="0.25">
      <c r="W35" s="133">
        <v>42738</v>
      </c>
      <c r="X35" s="10">
        <v>40.25</v>
      </c>
      <c r="Y35" s="10">
        <v>41.15</v>
      </c>
      <c r="Z35" s="10">
        <v>40.049999999999997</v>
      </c>
      <c r="AA35" s="10">
        <v>40.950000000000003</v>
      </c>
      <c r="AB35" s="95">
        <v>1053800</v>
      </c>
      <c r="AC35" s="10">
        <v>40.71</v>
      </c>
      <c r="AD35" s="2">
        <f t="shared" si="0"/>
        <v>1.1000000000000014</v>
      </c>
      <c r="AE35" s="138">
        <f t="shared" si="1"/>
        <v>3.1416265518115161E-2</v>
      </c>
    </row>
    <row r="36" spans="1:31" x14ac:dyDescent="0.25">
      <c r="L36" t="s">
        <v>212</v>
      </c>
      <c r="M36" s="2">
        <f>M47+K47-F47</f>
        <v>529.88000000000284</v>
      </c>
      <c r="W36" s="133">
        <v>42734</v>
      </c>
      <c r="X36" s="10">
        <v>40</v>
      </c>
      <c r="Y36" s="10">
        <v>40</v>
      </c>
      <c r="Z36" s="10">
        <v>39.4</v>
      </c>
      <c r="AA36" s="10">
        <v>39.700000000000003</v>
      </c>
      <c r="AB36" s="95">
        <v>412900</v>
      </c>
      <c r="AC36" s="10">
        <v>39.47</v>
      </c>
      <c r="AD36" s="2">
        <f t="shared" si="0"/>
        <v>0.60000000000000142</v>
      </c>
      <c r="AE36" s="138">
        <f t="shared" si="1"/>
        <v>-6.2940584088619911E-3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42733</v>
      </c>
      <c r="X37" s="10">
        <v>40.049999999999997</v>
      </c>
      <c r="Y37" s="10">
        <v>40.25</v>
      </c>
      <c r="Z37" s="10">
        <v>39.799999999999997</v>
      </c>
      <c r="AA37" s="10">
        <v>39.950000000000003</v>
      </c>
      <c r="AB37" s="95">
        <v>343300</v>
      </c>
      <c r="AC37" s="10">
        <v>39.72</v>
      </c>
      <c r="AD37" s="2">
        <f t="shared" si="0"/>
        <v>0.45000000000000284</v>
      </c>
      <c r="AE37" s="138">
        <f t="shared" si="1"/>
        <v>0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42732</v>
      </c>
      <c r="X38" s="10">
        <v>40.799999999999997</v>
      </c>
      <c r="Y38" s="10">
        <v>41.05</v>
      </c>
      <c r="Z38" s="10">
        <v>39.75</v>
      </c>
      <c r="AA38" s="10">
        <v>39.950000000000003</v>
      </c>
      <c r="AB38" s="95">
        <v>475700</v>
      </c>
      <c r="AC38" s="10">
        <v>39.72</v>
      </c>
      <c r="AD38" s="2">
        <f t="shared" si="0"/>
        <v>1.2999999999999972</v>
      </c>
      <c r="AE38" s="138">
        <f t="shared" si="1"/>
        <v>-1.7074981440237558E-2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42731</v>
      </c>
      <c r="X39" s="10">
        <v>40.799999999999997</v>
      </c>
      <c r="Y39" s="10">
        <v>41.15</v>
      </c>
      <c r="Z39" s="10">
        <v>40.479999999999997</v>
      </c>
      <c r="AA39" s="10">
        <v>40.65</v>
      </c>
      <c r="AB39" s="95">
        <v>439600</v>
      </c>
      <c r="AC39" s="10">
        <v>40.409999999999997</v>
      </c>
      <c r="AD39" s="2">
        <f t="shared" si="0"/>
        <v>0.67000000000000171</v>
      </c>
      <c r="AE39" s="138">
        <f t="shared" si="1"/>
        <v>0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42727</v>
      </c>
      <c r="X40" s="10">
        <v>40.6</v>
      </c>
      <c r="Y40" s="10">
        <v>40.799999999999997</v>
      </c>
      <c r="Z40" s="10">
        <v>40.35</v>
      </c>
      <c r="AA40" s="10">
        <v>40.65</v>
      </c>
      <c r="AB40" s="95">
        <v>244700</v>
      </c>
      <c r="AC40" s="10">
        <v>40.409999999999997</v>
      </c>
      <c r="AD40" s="2">
        <f t="shared" si="0"/>
        <v>0.44999999999999574</v>
      </c>
      <c r="AE40" s="138">
        <f t="shared" si="1"/>
        <v>2.4807740014882729E-3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42726</v>
      </c>
      <c r="X41" s="10">
        <v>40.65</v>
      </c>
      <c r="Y41" s="10">
        <v>40.700000000000003</v>
      </c>
      <c r="Z41" s="10">
        <v>40.299999999999997</v>
      </c>
      <c r="AA41" s="10">
        <v>40.549999999999997</v>
      </c>
      <c r="AB41" s="95">
        <v>476800</v>
      </c>
      <c r="AC41" s="10">
        <v>40.31</v>
      </c>
      <c r="AD41" s="2">
        <f t="shared" si="0"/>
        <v>0.40000000000000568</v>
      </c>
      <c r="AE41" s="138">
        <f t="shared" si="1"/>
        <v>-4.9370525796098574E-3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42725</v>
      </c>
      <c r="X42" s="10">
        <v>41</v>
      </c>
      <c r="Y42" s="10">
        <v>41.15</v>
      </c>
      <c r="Z42" s="10">
        <v>40.450000000000003</v>
      </c>
      <c r="AA42" s="10">
        <v>40.75</v>
      </c>
      <c r="AB42" s="95">
        <v>1286400</v>
      </c>
      <c r="AC42" s="10">
        <v>40.51</v>
      </c>
      <c r="AD42" s="2">
        <f t="shared" si="0"/>
        <v>0.69999999999999574</v>
      </c>
      <c r="AE42" s="138">
        <f t="shared" si="1"/>
        <v>-4.9127978383690651E-3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48.95</v>
      </c>
      <c r="T43" s="93" t="s">
        <v>98</v>
      </c>
      <c r="U43" s="434">
        <v>44.29</v>
      </c>
      <c r="W43" s="133">
        <v>42724</v>
      </c>
      <c r="X43" s="10">
        <v>40.5</v>
      </c>
      <c r="Y43" s="10">
        <v>41.05</v>
      </c>
      <c r="Z43" s="10">
        <v>40.4</v>
      </c>
      <c r="AA43" s="10">
        <v>40.950000000000003</v>
      </c>
      <c r="AB43" s="95">
        <v>634400</v>
      </c>
      <c r="AC43" s="10">
        <v>40.71</v>
      </c>
      <c r="AD43" s="2">
        <f t="shared" si="0"/>
        <v>0.64999999999999858</v>
      </c>
      <c r="AE43" s="138">
        <f t="shared" si="1"/>
        <v>2.1068472535741289E-2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48.505000000000003</v>
      </c>
      <c r="T44" s="93" t="s">
        <v>99</v>
      </c>
      <c r="U44" s="434">
        <v>44</v>
      </c>
      <c r="W44" s="133">
        <v>42723</v>
      </c>
      <c r="X44" s="10">
        <v>39.6</v>
      </c>
      <c r="Y44" s="10">
        <v>40.200000000000003</v>
      </c>
      <c r="Z44" s="10">
        <v>39.6</v>
      </c>
      <c r="AA44" s="10">
        <v>40.1</v>
      </c>
      <c r="AB44" s="95">
        <v>443300</v>
      </c>
      <c r="AC44" s="10">
        <v>39.869999999999997</v>
      </c>
      <c r="AD44" s="2">
        <f t="shared" si="0"/>
        <v>0.60000000000000142</v>
      </c>
      <c r="AE44" s="138">
        <f t="shared" si="1"/>
        <v>1.1415525114155223E-2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48.06</v>
      </c>
      <c r="T45" s="93" t="s">
        <v>100</v>
      </c>
      <c r="U45" s="434" t="s">
        <v>129</v>
      </c>
      <c r="W45" s="133">
        <v>42720</v>
      </c>
      <c r="X45" s="10">
        <v>39.4</v>
      </c>
      <c r="Y45" s="10">
        <v>39.799999999999997</v>
      </c>
      <c r="Z45" s="10">
        <v>39.25</v>
      </c>
      <c r="AA45" s="10">
        <v>39.65</v>
      </c>
      <c r="AB45" s="95">
        <v>923600</v>
      </c>
      <c r="AC45" s="10">
        <v>39.42</v>
      </c>
      <c r="AD45" s="2">
        <f t="shared" si="0"/>
        <v>0.54999999999999716</v>
      </c>
      <c r="AE45" s="138">
        <f t="shared" si="1"/>
        <v>3.8197097020626902E-3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47.615000000000002</v>
      </c>
      <c r="Q46" s="2"/>
      <c r="T46" s="93" t="s">
        <v>101</v>
      </c>
      <c r="U46" s="434" t="s">
        <v>129</v>
      </c>
      <c r="W46" s="133">
        <v>42719</v>
      </c>
      <c r="X46" s="10">
        <v>39.299999999999997</v>
      </c>
      <c r="Y46" s="10">
        <v>40.08</v>
      </c>
      <c r="Z46" s="10">
        <v>39.200000000000003</v>
      </c>
      <c r="AA46" s="10">
        <v>39.5</v>
      </c>
      <c r="AB46" s="95">
        <v>285500</v>
      </c>
      <c r="AC46" s="10">
        <v>39.270000000000003</v>
      </c>
      <c r="AD46" s="2">
        <f t="shared" si="0"/>
        <v>0.87999999999999545</v>
      </c>
      <c r="AE46" s="138">
        <f t="shared" si="1"/>
        <v>2.5529742149603685E-3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47.17</v>
      </c>
      <c r="Q47" s="2"/>
      <c r="T47" s="93" t="s">
        <v>102</v>
      </c>
      <c r="U47" s="434">
        <v>49.67</v>
      </c>
      <c r="W47" s="133">
        <v>42718</v>
      </c>
      <c r="X47" s="10">
        <v>40.049999999999997</v>
      </c>
      <c r="Y47" s="10">
        <v>40.549999999999997</v>
      </c>
      <c r="Z47" s="10">
        <v>39.35</v>
      </c>
      <c r="AA47" s="10">
        <v>39.4</v>
      </c>
      <c r="AB47" s="95">
        <v>548800</v>
      </c>
      <c r="AC47" s="10">
        <v>39.17</v>
      </c>
      <c r="AD47" s="2">
        <f t="shared" si="0"/>
        <v>1.1999999999999957</v>
      </c>
      <c r="AE47" s="138">
        <f t="shared" si="1"/>
        <v>-1.8787575150300606E-2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46.725000000000001</v>
      </c>
      <c r="Q48" s="2"/>
      <c r="T48" s="93" t="s">
        <v>103</v>
      </c>
      <c r="U48" s="434">
        <v>1.8813800000000001</v>
      </c>
      <c r="W48" s="133">
        <v>42717</v>
      </c>
      <c r="X48" s="10">
        <v>40.049999999999997</v>
      </c>
      <c r="Y48" s="10">
        <v>40.5</v>
      </c>
      <c r="Z48" s="10">
        <v>39.5</v>
      </c>
      <c r="AA48" s="10">
        <v>40.15</v>
      </c>
      <c r="AB48" s="95">
        <v>830300</v>
      </c>
      <c r="AC48" s="10">
        <v>39.92</v>
      </c>
      <c r="AD48" s="2">
        <f t="shared" si="0"/>
        <v>1</v>
      </c>
      <c r="AE48" s="138">
        <f t="shared" si="1"/>
        <v>7.5719333669865829E-3</v>
      </c>
    </row>
    <row r="49" spans="15:31" x14ac:dyDescent="0.25">
      <c r="O49" s="83">
        <v>1.04</v>
      </c>
      <c r="P49" s="83">
        <f t="shared" si="5"/>
        <v>46.28</v>
      </c>
      <c r="Q49" s="2"/>
      <c r="T49" s="93" t="s">
        <v>122</v>
      </c>
      <c r="U49" s="434" t="s">
        <v>434</v>
      </c>
      <c r="W49" s="133">
        <v>42716</v>
      </c>
      <c r="X49" s="10">
        <v>39.25</v>
      </c>
      <c r="Y49" s="10">
        <v>39.9</v>
      </c>
      <c r="Z49" s="10">
        <v>38.9</v>
      </c>
      <c r="AA49" s="10">
        <v>39.85</v>
      </c>
      <c r="AB49" s="95">
        <v>706200</v>
      </c>
      <c r="AC49" s="10">
        <v>39.619999999999997</v>
      </c>
      <c r="AD49" s="2">
        <f t="shared" si="0"/>
        <v>1</v>
      </c>
      <c r="AE49" s="138">
        <f t="shared" si="1"/>
        <v>1.4077297158945346E-2</v>
      </c>
    </row>
    <row r="50" spans="15:31" x14ac:dyDescent="0.25">
      <c r="O50" s="83">
        <v>1.03</v>
      </c>
      <c r="P50" s="83">
        <f t="shared" si="5"/>
        <v>45.835000000000001</v>
      </c>
      <c r="Q50" s="2"/>
      <c r="T50" s="93"/>
      <c r="U50" s="434"/>
      <c r="W50" s="133">
        <v>42713</v>
      </c>
      <c r="X50" s="10">
        <v>40.049999999999997</v>
      </c>
      <c r="Y50" s="10">
        <v>40.299999999999997</v>
      </c>
      <c r="Z50" s="10">
        <v>39.1</v>
      </c>
      <c r="AA50" s="10">
        <v>39.299999999999997</v>
      </c>
      <c r="AB50" s="95">
        <v>685500</v>
      </c>
      <c r="AC50" s="10">
        <v>39.07</v>
      </c>
      <c r="AD50" s="2">
        <f t="shared" si="0"/>
        <v>1.1999999999999957</v>
      </c>
      <c r="AE50" s="138">
        <f t="shared" si="1"/>
        <v>-2.251688766574933E-2</v>
      </c>
    </row>
    <row r="51" spans="15:31" x14ac:dyDescent="0.25">
      <c r="O51" s="83">
        <v>1.02</v>
      </c>
      <c r="P51" s="83">
        <f t="shared" si="5"/>
        <v>45.39</v>
      </c>
      <c r="Q51" s="2"/>
      <c r="T51" s="93" t="s">
        <v>105</v>
      </c>
      <c r="U51" s="434" t="s">
        <v>705</v>
      </c>
      <c r="W51" s="133">
        <v>42712</v>
      </c>
      <c r="X51" s="10">
        <v>39.6</v>
      </c>
      <c r="Y51" s="10">
        <v>40.35</v>
      </c>
      <c r="Z51" s="10">
        <v>39.1</v>
      </c>
      <c r="AA51" s="10">
        <v>40.200000000000003</v>
      </c>
      <c r="AB51" s="95">
        <v>631700</v>
      </c>
      <c r="AC51" s="10">
        <v>39.97</v>
      </c>
      <c r="AD51" s="2">
        <f t="shared" si="0"/>
        <v>1.25</v>
      </c>
      <c r="AE51" s="138">
        <f t="shared" si="1"/>
        <v>6.2940584088619911E-3</v>
      </c>
    </row>
    <row r="52" spans="15:31" x14ac:dyDescent="0.25">
      <c r="O52" s="83">
        <v>1.01</v>
      </c>
      <c r="P52" s="83">
        <f t="shared" si="5"/>
        <v>44.945</v>
      </c>
      <c r="Q52" s="2"/>
      <c r="T52" s="93" t="s">
        <v>106</v>
      </c>
      <c r="U52" s="434" t="s">
        <v>517</v>
      </c>
      <c r="W52" s="133">
        <v>42711</v>
      </c>
      <c r="X52" s="10">
        <v>39.200000000000003</v>
      </c>
      <c r="Y52" s="10">
        <v>40.1</v>
      </c>
      <c r="Z52" s="10">
        <v>39</v>
      </c>
      <c r="AA52" s="10">
        <v>39.950000000000003</v>
      </c>
      <c r="AB52" s="95">
        <v>561000</v>
      </c>
      <c r="AC52" s="10">
        <v>39.72</v>
      </c>
      <c r="AD52" s="2">
        <f t="shared" si="0"/>
        <v>1.1000000000000014</v>
      </c>
      <c r="AE52" s="138">
        <f t="shared" si="1"/>
        <v>2.1867764342680784E-2</v>
      </c>
    </row>
    <row r="53" spans="15:31" x14ac:dyDescent="0.25">
      <c r="O53" s="83">
        <v>1</v>
      </c>
      <c r="P53" s="83">
        <f t="shared" si="5"/>
        <v>44.5</v>
      </c>
      <c r="Q53" s="2"/>
      <c r="T53" s="93" t="s">
        <v>107</v>
      </c>
      <c r="U53" s="435">
        <v>556136</v>
      </c>
      <c r="W53" s="133">
        <v>42710</v>
      </c>
      <c r="X53" s="10">
        <v>39</v>
      </c>
      <c r="Y53" s="10">
        <v>39.35</v>
      </c>
      <c r="Z53" s="10">
        <v>38.75</v>
      </c>
      <c r="AA53" s="10">
        <v>39.1</v>
      </c>
      <c r="AB53" s="95">
        <v>1335700</v>
      </c>
      <c r="AC53" s="10">
        <v>38.869999999999997</v>
      </c>
      <c r="AD53" s="2">
        <f t="shared" si="0"/>
        <v>0.60000000000000142</v>
      </c>
      <c r="AE53" s="138">
        <f t="shared" si="1"/>
        <v>-1.284686536485169E-3</v>
      </c>
    </row>
    <row r="54" spans="15:31" x14ac:dyDescent="0.25">
      <c r="O54" s="83">
        <v>0.99</v>
      </c>
      <c r="P54" s="83">
        <f t="shared" si="5"/>
        <v>44.055</v>
      </c>
      <c r="Q54" s="2"/>
      <c r="T54" s="93" t="s">
        <v>110</v>
      </c>
      <c r="U54" s="435">
        <v>828869</v>
      </c>
      <c r="W54" s="133">
        <v>42709</v>
      </c>
      <c r="X54" s="10">
        <v>39.75</v>
      </c>
      <c r="Y54" s="10">
        <v>40.15</v>
      </c>
      <c r="Z54" s="10">
        <v>39.049999999999997</v>
      </c>
      <c r="AA54" s="10">
        <v>39.15</v>
      </c>
      <c r="AB54" s="95">
        <v>605000</v>
      </c>
      <c r="AC54" s="10">
        <v>38.92</v>
      </c>
      <c r="AD54" s="2">
        <f t="shared" si="0"/>
        <v>1.1000000000000014</v>
      </c>
      <c r="AE54" s="138">
        <f t="shared" si="1"/>
        <v>-7.6491585925547723E-3</v>
      </c>
    </row>
    <row r="55" spans="15:31" x14ac:dyDescent="0.25">
      <c r="O55" s="83">
        <v>0.98</v>
      </c>
      <c r="P55" s="83">
        <f t="shared" si="5"/>
        <v>43.61</v>
      </c>
      <c r="Q55" s="2"/>
      <c r="T55" s="93" t="s">
        <v>108</v>
      </c>
      <c r="U55" s="434" t="s">
        <v>706</v>
      </c>
      <c r="W55" s="133">
        <v>42706</v>
      </c>
      <c r="X55" s="10">
        <v>39.1</v>
      </c>
      <c r="Y55" s="10">
        <v>39.58</v>
      </c>
      <c r="Z55" s="10">
        <v>38.85</v>
      </c>
      <c r="AA55" s="10">
        <v>39.450000000000003</v>
      </c>
      <c r="AB55" s="95">
        <v>638200</v>
      </c>
      <c r="AC55" s="10">
        <v>39.22</v>
      </c>
      <c r="AD55" s="2">
        <f t="shared" si="0"/>
        <v>0.72999999999999687</v>
      </c>
      <c r="AE55" s="138">
        <f t="shared" si="1"/>
        <v>9.0043735528686497E-3</v>
      </c>
    </row>
    <row r="56" spans="15:31" x14ac:dyDescent="0.25">
      <c r="O56" s="83">
        <v>0.97</v>
      </c>
      <c r="P56" s="83">
        <f t="shared" si="5"/>
        <v>43.164999999999999</v>
      </c>
      <c r="Q56" s="2"/>
      <c r="T56" s="93" t="s">
        <v>111</v>
      </c>
      <c r="U56" s="434">
        <v>23.18</v>
      </c>
      <c r="W56" s="133">
        <v>42705</v>
      </c>
      <c r="X56" s="10">
        <v>39.4</v>
      </c>
      <c r="Y56" s="10">
        <v>40</v>
      </c>
      <c r="Z56" s="10">
        <v>39.03</v>
      </c>
      <c r="AA56" s="10">
        <v>39.1</v>
      </c>
      <c r="AB56" s="95">
        <v>1240200</v>
      </c>
      <c r="AC56" s="10">
        <v>38.869999999999997</v>
      </c>
      <c r="AD56" s="2">
        <f t="shared" si="0"/>
        <v>0.96999999999999886</v>
      </c>
      <c r="AE56" s="138">
        <f t="shared" si="1"/>
        <v>1.2879958784131063E-3</v>
      </c>
    </row>
    <row r="57" spans="15:31" x14ac:dyDescent="0.25">
      <c r="O57" s="83">
        <v>0.96</v>
      </c>
      <c r="P57" s="83">
        <f t="shared" si="5"/>
        <v>42.72</v>
      </c>
      <c r="Q57" s="2"/>
      <c r="T57" s="93" t="s">
        <v>112</v>
      </c>
      <c r="U57" s="434">
        <v>1.92</v>
      </c>
      <c r="W57" s="133">
        <v>42704</v>
      </c>
      <c r="X57" s="10">
        <v>39.35</v>
      </c>
      <c r="Y57" s="10">
        <v>39.450000000000003</v>
      </c>
      <c r="Z57" s="10">
        <v>38.700000000000003</v>
      </c>
      <c r="AA57" s="10">
        <v>39.049999999999997</v>
      </c>
      <c r="AB57" s="95">
        <v>845100</v>
      </c>
      <c r="AC57" s="10">
        <v>38.82</v>
      </c>
      <c r="AD57" s="2">
        <f t="shared" si="0"/>
        <v>0.75</v>
      </c>
      <c r="AE57" s="138">
        <f t="shared" si="1"/>
        <v>1.0411244143675225E-2</v>
      </c>
    </row>
    <row r="58" spans="15:31" x14ac:dyDescent="0.25">
      <c r="O58" s="83">
        <v>0.95</v>
      </c>
      <c r="P58" s="83">
        <f t="shared" si="5"/>
        <v>42.274999999999999</v>
      </c>
      <c r="Q58" s="2"/>
      <c r="T58" s="93" t="s">
        <v>109</v>
      </c>
      <c r="U58" s="434" t="s">
        <v>707</v>
      </c>
      <c r="W58" s="133">
        <v>42703</v>
      </c>
      <c r="X58" s="10">
        <v>39</v>
      </c>
      <c r="Y58" s="10">
        <v>39.25</v>
      </c>
      <c r="Z58" s="10">
        <v>38.6</v>
      </c>
      <c r="AA58" s="10">
        <v>38.65</v>
      </c>
      <c r="AB58" s="95">
        <v>209800</v>
      </c>
      <c r="AC58" s="10">
        <v>38.42</v>
      </c>
      <c r="AD58" s="2">
        <f t="shared" si="0"/>
        <v>0.64999999999999858</v>
      </c>
      <c r="AE58" s="138">
        <f t="shared" si="1"/>
        <v>-1.4113420579933256E-2</v>
      </c>
    </row>
    <row r="59" spans="15:31" x14ac:dyDescent="0.25">
      <c r="O59" s="83">
        <v>0.94</v>
      </c>
      <c r="P59" s="83">
        <f t="shared" si="5"/>
        <v>41.83</v>
      </c>
      <c r="W59" s="133">
        <v>42702</v>
      </c>
      <c r="X59" s="10">
        <v>39.549999999999997</v>
      </c>
      <c r="Y59" s="10">
        <v>39.700000000000003</v>
      </c>
      <c r="Z59" s="10">
        <v>39.049999999999997</v>
      </c>
      <c r="AA59" s="10">
        <v>39.200000000000003</v>
      </c>
      <c r="AB59" s="95">
        <v>399700</v>
      </c>
      <c r="AC59" s="10">
        <v>38.97</v>
      </c>
      <c r="AD59" s="2">
        <f t="shared" si="0"/>
        <v>0.65000000000000568</v>
      </c>
      <c r="AE59" s="138">
        <f t="shared" si="1"/>
        <v>-1.0160020320040597E-2</v>
      </c>
    </row>
    <row r="60" spans="15:31" x14ac:dyDescent="0.25">
      <c r="O60" s="83">
        <v>0.93</v>
      </c>
      <c r="P60" s="83">
        <f t="shared" si="5"/>
        <v>41.385000000000005</v>
      </c>
      <c r="W60" s="133">
        <v>42699</v>
      </c>
      <c r="X60" s="10">
        <v>39.6</v>
      </c>
      <c r="Y60" s="10">
        <v>39.75</v>
      </c>
      <c r="Z60" s="10">
        <v>39.35</v>
      </c>
      <c r="AA60" s="10">
        <v>39.6</v>
      </c>
      <c r="AB60" s="95">
        <v>201400</v>
      </c>
      <c r="AC60" s="10">
        <v>39.369999999999997</v>
      </c>
      <c r="AD60" s="2">
        <f t="shared" si="0"/>
        <v>0.39999999999999858</v>
      </c>
      <c r="AE60" s="138">
        <f t="shared" si="1"/>
        <v>1.2716174974567451E-3</v>
      </c>
    </row>
    <row r="61" spans="15:31" x14ac:dyDescent="0.25">
      <c r="O61" s="83">
        <v>0.92</v>
      </c>
      <c r="P61" s="83">
        <f t="shared" si="5"/>
        <v>40.940000000000005</v>
      </c>
      <c r="W61" s="133">
        <v>42697</v>
      </c>
      <c r="X61" s="10">
        <v>39.65</v>
      </c>
      <c r="Y61" s="10">
        <v>39.9</v>
      </c>
      <c r="Z61" s="10">
        <v>39.4</v>
      </c>
      <c r="AA61" s="10">
        <v>39.549999999999997</v>
      </c>
      <c r="AB61" s="95">
        <v>725800</v>
      </c>
      <c r="AC61" s="10">
        <v>39.32</v>
      </c>
      <c r="AD61" s="2">
        <f t="shared" si="0"/>
        <v>0.5</v>
      </c>
      <c r="AE61" s="138">
        <f t="shared" si="1"/>
        <v>-2.5367833587012223E-3</v>
      </c>
    </row>
    <row r="62" spans="15:31" x14ac:dyDescent="0.25">
      <c r="O62" s="83">
        <v>0.91</v>
      </c>
      <c r="P62" s="83">
        <f t="shared" si="5"/>
        <v>40.495000000000005</v>
      </c>
      <c r="W62" s="133">
        <v>42696</v>
      </c>
      <c r="X62" s="10">
        <v>39</v>
      </c>
      <c r="Y62" s="10">
        <v>39.700000000000003</v>
      </c>
      <c r="Z62" s="10">
        <v>38.549999999999997</v>
      </c>
      <c r="AA62" s="10">
        <v>39.65</v>
      </c>
      <c r="AB62" s="95">
        <v>908100</v>
      </c>
      <c r="AC62" s="10">
        <v>39.42</v>
      </c>
      <c r="AD62" s="2">
        <f t="shared" si="0"/>
        <v>1.1500000000000057</v>
      </c>
      <c r="AE62" s="138">
        <f t="shared" si="1"/>
        <v>2.7365129007036915E-2</v>
      </c>
    </row>
    <row r="63" spans="15:31" x14ac:dyDescent="0.25">
      <c r="O63" s="83">
        <v>0.9</v>
      </c>
      <c r="P63" s="83">
        <f t="shared" si="5"/>
        <v>40.050000000000004</v>
      </c>
      <c r="W63" s="133">
        <v>42695</v>
      </c>
      <c r="X63" s="10">
        <v>38.6</v>
      </c>
      <c r="Y63" s="10">
        <v>39.479999999999997</v>
      </c>
      <c r="Z63" s="10">
        <v>38.53</v>
      </c>
      <c r="AA63" s="10">
        <v>38.6</v>
      </c>
      <c r="AB63" s="95">
        <v>1120500</v>
      </c>
      <c r="AC63" s="10">
        <v>38.369999999999997</v>
      </c>
      <c r="AD63" s="2">
        <f t="shared" si="0"/>
        <v>0.94999999999999574</v>
      </c>
      <c r="AE63" s="138">
        <f t="shared" si="1"/>
        <v>8.9403102813567781E-3</v>
      </c>
    </row>
    <row r="64" spans="15:31" x14ac:dyDescent="0.25">
      <c r="W64" s="133">
        <v>42692</v>
      </c>
      <c r="X64" s="10">
        <v>38.200000000000003</v>
      </c>
      <c r="Y64" s="10">
        <v>38.6</v>
      </c>
      <c r="Z64" s="10">
        <v>37.9</v>
      </c>
      <c r="AA64" s="10">
        <v>38.25</v>
      </c>
      <c r="AB64" s="95">
        <v>698700</v>
      </c>
      <c r="AC64" s="10">
        <v>38.03</v>
      </c>
      <c r="AD64" s="2">
        <f t="shared" si="0"/>
        <v>0.70000000000000284</v>
      </c>
      <c r="AE64" s="138" t="e">
        <f t="shared" si="1"/>
        <v>#DIV/0!</v>
      </c>
    </row>
    <row r="65" spans="23:31" x14ac:dyDescent="0.25">
      <c r="W65" s="133">
        <v>42692</v>
      </c>
      <c r="X65" s="10" t="s">
        <v>139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42691</v>
      </c>
      <c r="X66" s="10">
        <v>38.15</v>
      </c>
      <c r="Y66" s="10">
        <v>38.700000000000003</v>
      </c>
      <c r="Z66" s="10">
        <v>37.799999999999997</v>
      </c>
      <c r="AA66" s="10">
        <v>38.6</v>
      </c>
      <c r="AB66" s="95">
        <v>642500</v>
      </c>
      <c r="AC66" s="10">
        <v>38.119999999999997</v>
      </c>
      <c r="AD66" s="2">
        <f t="shared" si="0"/>
        <v>0.90000000000000568</v>
      </c>
      <c r="AE66" s="138">
        <f t="shared" si="1"/>
        <v>-1.3099292638198978E-3</v>
      </c>
    </row>
    <row r="67" spans="23:31" x14ac:dyDescent="0.25">
      <c r="W67" s="133">
        <v>42690</v>
      </c>
      <c r="X67" s="10">
        <v>39.25</v>
      </c>
      <c r="Y67" s="10">
        <v>39.4</v>
      </c>
      <c r="Z67" s="10">
        <v>38.15</v>
      </c>
      <c r="AA67" s="10">
        <v>38.65</v>
      </c>
      <c r="AB67" s="95">
        <v>607300</v>
      </c>
      <c r="AC67" s="10">
        <v>38.17</v>
      </c>
      <c r="AD67" s="2">
        <f>Y67-Z67</f>
        <v>1.25</v>
      </c>
      <c r="AE67" s="138">
        <f>AC67/AC68-1</f>
        <v>-2.5031928480204302E-2</v>
      </c>
    </row>
    <row r="68" spans="23:31" x14ac:dyDescent="0.25">
      <c r="W68" s="133">
        <v>42689</v>
      </c>
      <c r="X68" s="10">
        <v>38.950000000000003</v>
      </c>
      <c r="Y68" s="10">
        <v>39.75</v>
      </c>
      <c r="Z68" s="10">
        <v>38.61</v>
      </c>
      <c r="AA68" s="10">
        <v>39.65</v>
      </c>
      <c r="AB68" s="95">
        <v>462700</v>
      </c>
      <c r="AC68" s="10">
        <v>39.15</v>
      </c>
      <c r="AD68" s="2">
        <f>Y68-Z68</f>
        <v>1.1400000000000006</v>
      </c>
      <c r="AE68" s="138" t="e">
        <f>AC68/AC70-1</f>
        <v>#DIV/0!</v>
      </c>
    </row>
    <row r="69" spans="23:31" x14ac:dyDescent="0.25">
      <c r="W69" s="133">
        <v>42688</v>
      </c>
      <c r="X69" s="10">
        <v>38.85</v>
      </c>
      <c r="Y69" s="10">
        <v>39.15</v>
      </c>
      <c r="Z69" s="10">
        <v>38.4</v>
      </c>
      <c r="AA69" s="10">
        <v>39.15</v>
      </c>
      <c r="AB69" s="95">
        <v>921500</v>
      </c>
      <c r="AC69" s="10">
        <v>38.659999999999997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42783</v>
      </c>
      <c r="X2" s="10">
        <v>111.93</v>
      </c>
      <c r="Y2" s="10">
        <v>112.33</v>
      </c>
      <c r="Z2" s="10">
        <v>111.61</v>
      </c>
      <c r="AA2" s="10">
        <v>112.15</v>
      </c>
      <c r="AB2" s="95">
        <v>2492400</v>
      </c>
      <c r="AC2" s="10">
        <v>112.15</v>
      </c>
      <c r="AD2" s="2">
        <f>Y2-Z2</f>
        <v>0.71999999999999886</v>
      </c>
      <c r="AE2" s="138">
        <f>AC2/AC3-1</f>
        <v>7.1383956455806086E-4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112.15</v>
      </c>
      <c r="W3" s="133">
        <v>42782</v>
      </c>
      <c r="X3" s="10">
        <v>112.14</v>
      </c>
      <c r="Y3" s="10">
        <v>112.33</v>
      </c>
      <c r="Z3" s="10">
        <v>111.81</v>
      </c>
      <c r="AA3" s="10">
        <v>112.07</v>
      </c>
      <c r="AB3" s="95">
        <v>2789700</v>
      </c>
      <c r="AC3" s="10">
        <v>112.07</v>
      </c>
      <c r="AD3" s="2">
        <f t="shared" ref="AD3:AD66" si="0">Y3-Z3</f>
        <v>0.51999999999999602</v>
      </c>
      <c r="AE3" s="138">
        <f t="shared" ref="AE3:AE66" si="1">AC3/AC4-1</f>
        <v>1.429720310964111E-3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112.15</v>
      </c>
      <c r="R4" s="502">
        <v>6.9999999999999999E-4</v>
      </c>
      <c r="W4" s="133">
        <v>42781</v>
      </c>
      <c r="X4" s="10">
        <v>111.13</v>
      </c>
      <c r="Y4" s="10">
        <v>112.08</v>
      </c>
      <c r="Z4" s="10">
        <v>111.06</v>
      </c>
      <c r="AA4" s="10">
        <v>111.91</v>
      </c>
      <c r="AB4" s="95">
        <v>2600600</v>
      </c>
      <c r="AC4" s="10">
        <v>111.91</v>
      </c>
      <c r="AD4" s="2">
        <f t="shared" si="0"/>
        <v>1.019999999999996</v>
      </c>
      <c r="AE4" s="138" t="e">
        <f t="shared" si="1"/>
        <v>#DIV/0!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42781</v>
      </c>
      <c r="X5" s="10" t="s">
        <v>216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O6" s="11" t="s">
        <v>64</v>
      </c>
      <c r="Q6" s="2">
        <f>Q3*Q2</f>
        <v>0</v>
      </c>
      <c r="W6" s="133">
        <v>42780</v>
      </c>
      <c r="X6" s="10">
        <v>111.99</v>
      </c>
      <c r="Y6" s="10">
        <v>112.32</v>
      </c>
      <c r="Z6" s="10">
        <v>111.45</v>
      </c>
      <c r="AA6" s="10">
        <v>111.57</v>
      </c>
      <c r="AB6" s="95">
        <v>2771900</v>
      </c>
      <c r="AC6" s="10">
        <v>110.91</v>
      </c>
      <c r="AD6" s="2">
        <f t="shared" si="0"/>
        <v>0.86999999999999034</v>
      </c>
      <c r="AE6" s="138">
        <f t="shared" si="1"/>
        <v>-4.0409482758620996E-3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42779</v>
      </c>
      <c r="X7" s="10">
        <v>111.61</v>
      </c>
      <c r="Y7" s="10">
        <v>112.1</v>
      </c>
      <c r="Z7" s="10">
        <v>111.42</v>
      </c>
      <c r="AA7" s="10">
        <v>112.02</v>
      </c>
      <c r="AB7" s="95">
        <v>2830800</v>
      </c>
      <c r="AC7" s="10">
        <v>111.36</v>
      </c>
      <c r="AD7" s="2">
        <f t="shared" si="0"/>
        <v>0.67999999999999261</v>
      </c>
      <c r="AE7" s="138">
        <f t="shared" si="1"/>
        <v>8.7870278104900112E-3</v>
      </c>
    </row>
    <row r="8" spans="1:31" x14ac:dyDescent="0.25">
      <c r="O8" s="11" t="s">
        <v>183</v>
      </c>
      <c r="P8" s="34"/>
      <c r="Q8" s="2">
        <f>K18+M18-F18+Q2*Q4</f>
        <v>0</v>
      </c>
      <c r="W8" s="133">
        <v>42776</v>
      </c>
      <c r="X8" s="10">
        <v>110.25</v>
      </c>
      <c r="Y8" s="10">
        <v>111.26</v>
      </c>
      <c r="Z8" s="10">
        <v>110.08</v>
      </c>
      <c r="AA8" s="10">
        <v>111.05</v>
      </c>
      <c r="AB8" s="95">
        <v>2679200</v>
      </c>
      <c r="AC8" s="10">
        <v>110.39</v>
      </c>
      <c r="AD8" s="2">
        <f t="shared" si="0"/>
        <v>1.1800000000000068</v>
      </c>
      <c r="AE8" s="138">
        <f t="shared" si="1"/>
        <v>8.6805555555555802E-3</v>
      </c>
    </row>
    <row r="9" spans="1:31" x14ac:dyDescent="0.25">
      <c r="O9" s="11" t="s">
        <v>213</v>
      </c>
      <c r="Q9" s="138">
        <f>IF(Q2=0, 0, Q8/Q6)</f>
        <v>0</v>
      </c>
      <c r="W9" s="133">
        <v>42775</v>
      </c>
      <c r="X9" s="10">
        <v>110.4</v>
      </c>
      <c r="Y9" s="10">
        <v>110.72</v>
      </c>
      <c r="Z9" s="10">
        <v>110</v>
      </c>
      <c r="AA9" s="10">
        <v>110.09</v>
      </c>
      <c r="AB9" s="95">
        <v>2654000</v>
      </c>
      <c r="AC9" s="10">
        <v>109.44</v>
      </c>
      <c r="AD9" s="2">
        <f t="shared" si="0"/>
        <v>0.71999999999999886</v>
      </c>
      <c r="AE9" s="138">
        <f t="shared" si="1"/>
        <v>-2.8246013667425629E-3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3">
        <v>42774</v>
      </c>
      <c r="X10" s="10">
        <v>111.09</v>
      </c>
      <c r="Y10" s="10">
        <v>111.09</v>
      </c>
      <c r="Z10" s="10">
        <v>110.35</v>
      </c>
      <c r="AA10" s="10">
        <v>110.4</v>
      </c>
      <c r="AB10" s="95">
        <v>2072300</v>
      </c>
      <c r="AC10" s="10">
        <v>109.75</v>
      </c>
      <c r="AD10" s="2">
        <f t="shared" si="0"/>
        <v>0.74000000000000909</v>
      </c>
      <c r="AE10" s="138">
        <f t="shared" si="1"/>
        <v>-7.5956234740934825E-3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2.35E-2</v>
      </c>
      <c r="W11" s="133">
        <v>42773</v>
      </c>
      <c r="X11" s="10">
        <v>111.38</v>
      </c>
      <c r="Y11" s="10">
        <v>111.73</v>
      </c>
      <c r="Z11" s="10">
        <v>110.97</v>
      </c>
      <c r="AA11" s="10">
        <v>111.25</v>
      </c>
      <c r="AB11" s="95">
        <v>2774400</v>
      </c>
      <c r="AC11" s="10">
        <v>110.59</v>
      </c>
      <c r="AD11" s="2">
        <f t="shared" si="0"/>
        <v>0.76000000000000512</v>
      </c>
      <c r="AE11" s="138">
        <f t="shared" si="1"/>
        <v>5.0895210397163826E-3</v>
      </c>
    </row>
    <row r="12" spans="1:31" x14ac:dyDescent="0.25">
      <c r="W12" s="133">
        <v>42772</v>
      </c>
      <c r="X12" s="10">
        <v>109.81</v>
      </c>
      <c r="Y12" s="10">
        <v>111.25</v>
      </c>
      <c r="Z12" s="10">
        <v>109.68</v>
      </c>
      <c r="AA12" s="10">
        <v>110.68</v>
      </c>
      <c r="AB12" s="95">
        <v>4229600</v>
      </c>
      <c r="AC12" s="10">
        <v>110.03</v>
      </c>
      <c r="AD12" s="2">
        <f t="shared" si="0"/>
        <v>1.5699999999999932</v>
      </c>
      <c r="AE12" s="138">
        <f t="shared" si="1"/>
        <v>9.449541284403784E-3</v>
      </c>
    </row>
    <row r="13" spans="1:31" x14ac:dyDescent="0.25">
      <c r="W13" s="133">
        <v>42769</v>
      </c>
      <c r="X13" s="10">
        <v>108.53</v>
      </c>
      <c r="Y13" s="10">
        <v>109.78</v>
      </c>
      <c r="Z13" s="10">
        <v>108.5</v>
      </c>
      <c r="AA13" s="10">
        <v>109.65</v>
      </c>
      <c r="AB13" s="95">
        <v>3411200</v>
      </c>
      <c r="AC13" s="10">
        <v>109</v>
      </c>
      <c r="AD13" s="2">
        <f t="shared" si="0"/>
        <v>1.2800000000000011</v>
      </c>
      <c r="AE13" s="138">
        <f t="shared" si="1"/>
        <v>1.1882658744894137E-2</v>
      </c>
    </row>
    <row r="14" spans="1:31" x14ac:dyDescent="0.25">
      <c r="W14" s="133">
        <v>42768</v>
      </c>
      <c r="X14" s="10">
        <v>108.08</v>
      </c>
      <c r="Y14" s="10">
        <v>108.68</v>
      </c>
      <c r="Z14" s="10">
        <v>106.85</v>
      </c>
      <c r="AA14" s="10">
        <v>108.36</v>
      </c>
      <c r="AB14" s="95">
        <v>4714500</v>
      </c>
      <c r="AC14" s="10">
        <v>107.72</v>
      </c>
      <c r="AD14" s="2">
        <f t="shared" si="0"/>
        <v>1.8300000000000125</v>
      </c>
      <c r="AE14" s="138">
        <f t="shared" si="1"/>
        <v>1.6737957969126249E-3</v>
      </c>
    </row>
    <row r="15" spans="1:31" x14ac:dyDescent="0.25">
      <c r="W15" s="133">
        <v>42767</v>
      </c>
      <c r="X15" s="10">
        <v>109.63</v>
      </c>
      <c r="Y15" s="10">
        <v>109.91</v>
      </c>
      <c r="Z15" s="10">
        <v>107.9</v>
      </c>
      <c r="AA15" s="10">
        <v>108.18</v>
      </c>
      <c r="AB15" s="95">
        <v>4670100</v>
      </c>
      <c r="AC15" s="10">
        <v>107.54</v>
      </c>
      <c r="AD15" s="2">
        <f t="shared" si="0"/>
        <v>2.0099999999999909</v>
      </c>
      <c r="AE15" s="138">
        <f t="shared" si="1"/>
        <v>-1.3575490735644791E-2</v>
      </c>
    </row>
    <row r="16" spans="1:31" x14ac:dyDescent="0.25">
      <c r="W16" s="133">
        <v>42766</v>
      </c>
      <c r="X16" s="10">
        <v>109.04</v>
      </c>
      <c r="Y16" s="10">
        <v>109.81</v>
      </c>
      <c r="Z16" s="10">
        <v>108.39</v>
      </c>
      <c r="AA16" s="10">
        <v>109.67</v>
      </c>
      <c r="AB16" s="95">
        <v>3945700</v>
      </c>
      <c r="AC16" s="10">
        <v>109.02</v>
      </c>
      <c r="AD16" s="2">
        <f t="shared" si="0"/>
        <v>1.4200000000000017</v>
      </c>
      <c r="AE16" s="138">
        <f t="shared" si="1"/>
        <v>4.6074456321414381E-3</v>
      </c>
    </row>
    <row r="17" spans="1:31" x14ac:dyDescent="0.25">
      <c r="W17" s="133">
        <v>42765</v>
      </c>
      <c r="X17" s="10">
        <v>109.31</v>
      </c>
      <c r="Y17" s="10">
        <v>109.6</v>
      </c>
      <c r="Z17" s="10">
        <v>108.25</v>
      </c>
      <c r="AA17" s="10">
        <v>109.17</v>
      </c>
      <c r="AB17" s="95">
        <v>2909900</v>
      </c>
      <c r="AC17" s="10">
        <v>108.52</v>
      </c>
      <c r="AD17" s="2">
        <f t="shared" si="0"/>
        <v>1.3499999999999943</v>
      </c>
      <c r="AE17" s="138">
        <f t="shared" si="1"/>
        <v>-4.8601558917927834E-3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42762</v>
      </c>
      <c r="X18" s="10">
        <v>110.15</v>
      </c>
      <c r="Y18" s="10">
        <v>110.9</v>
      </c>
      <c r="Z18" s="10">
        <v>109.61</v>
      </c>
      <c r="AA18" s="10">
        <v>109.7</v>
      </c>
      <c r="AB18" s="95">
        <v>2830000</v>
      </c>
      <c r="AC18" s="10">
        <v>109.05</v>
      </c>
      <c r="AD18" s="2">
        <f t="shared" si="0"/>
        <v>1.2900000000000063</v>
      </c>
      <c r="AE18" s="138">
        <f t="shared" si="1"/>
        <v>-6.0158599945310254E-3</v>
      </c>
    </row>
    <row r="19" spans="1:31" x14ac:dyDescent="0.25">
      <c r="W19" s="133">
        <v>42761</v>
      </c>
      <c r="X19" s="10">
        <v>110.8</v>
      </c>
      <c r="Y19" s="10">
        <v>111.49</v>
      </c>
      <c r="Z19" s="10">
        <v>109.53</v>
      </c>
      <c r="AA19" s="10">
        <v>110.36</v>
      </c>
      <c r="AB19" s="95">
        <v>3996000</v>
      </c>
      <c r="AC19" s="10">
        <v>109.71</v>
      </c>
      <c r="AD19" s="2">
        <f t="shared" si="0"/>
        <v>1.9599999999999937</v>
      </c>
      <c r="AE19" s="138">
        <f t="shared" si="1"/>
        <v>-5.3490480507706328E-3</v>
      </c>
    </row>
    <row r="20" spans="1:31" x14ac:dyDescent="0.25">
      <c r="W20" s="133">
        <v>42760</v>
      </c>
      <c r="X20" s="10">
        <v>111.87</v>
      </c>
      <c r="Y20" s="10">
        <v>112.51</v>
      </c>
      <c r="Z20" s="10">
        <v>108.78</v>
      </c>
      <c r="AA20" s="10">
        <v>110.96</v>
      </c>
      <c r="AB20" s="95">
        <v>5054000</v>
      </c>
      <c r="AC20" s="10">
        <v>110.3</v>
      </c>
      <c r="AD20" s="2">
        <f t="shared" si="0"/>
        <v>3.730000000000004</v>
      </c>
      <c r="AE20" s="138">
        <f t="shared" si="1"/>
        <v>-5.8584948174854601E-3</v>
      </c>
    </row>
    <row r="21" spans="1:31" x14ac:dyDescent="0.25">
      <c r="W21" s="133">
        <v>42759</v>
      </c>
      <c r="X21" s="10">
        <v>110.68</v>
      </c>
      <c r="Y21" s="10">
        <v>111.69</v>
      </c>
      <c r="Z21" s="10">
        <v>110.34</v>
      </c>
      <c r="AA21" s="10">
        <v>111.61</v>
      </c>
      <c r="AB21" s="95">
        <v>3240000</v>
      </c>
      <c r="AC21" s="10">
        <v>110.95</v>
      </c>
      <c r="AD21" s="2">
        <f t="shared" si="0"/>
        <v>1.3499999999999943</v>
      </c>
      <c r="AE21" s="138">
        <f t="shared" si="1"/>
        <v>1.1486917677089981E-2</v>
      </c>
    </row>
    <row r="22" spans="1:31" x14ac:dyDescent="0.25">
      <c r="W22" s="133">
        <v>42758</v>
      </c>
      <c r="X22" s="10">
        <v>110.84</v>
      </c>
      <c r="Y22" s="10">
        <v>111.3</v>
      </c>
      <c r="Z22" s="10">
        <v>109.98</v>
      </c>
      <c r="AA22" s="10">
        <v>110.34</v>
      </c>
      <c r="AB22" s="95">
        <v>2296600</v>
      </c>
      <c r="AC22" s="10">
        <v>109.69</v>
      </c>
      <c r="AD22" s="2">
        <f t="shared" si="0"/>
        <v>1.3199999999999932</v>
      </c>
      <c r="AE22" s="138">
        <f t="shared" si="1"/>
        <v>-3.9952783074548304E-3</v>
      </c>
    </row>
    <row r="23" spans="1:31" x14ac:dyDescent="0.25">
      <c r="W23" s="133">
        <v>42755</v>
      </c>
      <c r="X23" s="10">
        <v>110.95</v>
      </c>
      <c r="Y23" s="10">
        <v>111.1</v>
      </c>
      <c r="Z23" s="10">
        <v>110.03</v>
      </c>
      <c r="AA23" s="10">
        <v>110.79</v>
      </c>
      <c r="AB23" s="95">
        <v>3134300</v>
      </c>
      <c r="AC23" s="10">
        <v>110.13</v>
      </c>
      <c r="AD23" s="2">
        <f t="shared" si="0"/>
        <v>1.0699999999999932</v>
      </c>
      <c r="AE23" s="138">
        <f t="shared" si="1"/>
        <v>5.4510765876258915E-4</v>
      </c>
    </row>
    <row r="24" spans="1:31" x14ac:dyDescent="0.25">
      <c r="W24" s="133">
        <v>42754</v>
      </c>
      <c r="X24" s="10">
        <v>111.03</v>
      </c>
      <c r="Y24" s="10">
        <v>111.6</v>
      </c>
      <c r="Z24" s="10">
        <v>110.02</v>
      </c>
      <c r="AA24" s="10">
        <v>110.73</v>
      </c>
      <c r="AB24" s="95">
        <v>2828200</v>
      </c>
      <c r="AC24" s="10">
        <v>110.07</v>
      </c>
      <c r="AD24" s="2">
        <f t="shared" si="0"/>
        <v>1.5799999999999983</v>
      </c>
      <c r="AE24" s="138">
        <f t="shared" si="1"/>
        <v>2.7329871549603979E-3</v>
      </c>
    </row>
    <row r="25" spans="1:31" x14ac:dyDescent="0.25">
      <c r="W25" s="133">
        <v>42753</v>
      </c>
      <c r="X25" s="10">
        <v>110.2</v>
      </c>
      <c r="Y25" s="10">
        <v>110.89</v>
      </c>
      <c r="Z25" s="10">
        <v>109.82</v>
      </c>
      <c r="AA25" s="10">
        <v>110.42</v>
      </c>
      <c r="AB25" s="95">
        <v>2600300</v>
      </c>
      <c r="AC25" s="10">
        <v>109.77</v>
      </c>
      <c r="AD25" s="2">
        <f t="shared" si="0"/>
        <v>1.0700000000000074</v>
      </c>
      <c r="AE25" s="138">
        <f t="shared" si="1"/>
        <v>4.1163556531285117E-3</v>
      </c>
    </row>
    <row r="26" spans="1:31" x14ac:dyDescent="0.25">
      <c r="W26" s="133">
        <v>42752</v>
      </c>
      <c r="X26" s="10">
        <v>109.78</v>
      </c>
      <c r="Y26" s="10">
        <v>110.27</v>
      </c>
      <c r="Z26" s="10">
        <v>109.4</v>
      </c>
      <c r="AA26" s="10">
        <v>109.97</v>
      </c>
      <c r="AB26" s="95">
        <v>2240100</v>
      </c>
      <c r="AC26" s="10">
        <v>109.32</v>
      </c>
      <c r="AD26" s="2">
        <f t="shared" si="0"/>
        <v>0.86999999999999034</v>
      </c>
      <c r="AE26" s="138">
        <f t="shared" si="1"/>
        <v>-2.2816464360683186E-3</v>
      </c>
    </row>
    <row r="27" spans="1:31" x14ac:dyDescent="0.25">
      <c r="L27" t="s">
        <v>212</v>
      </c>
      <c r="M27" s="2">
        <f>M35+K35-F35</f>
        <v>114.84999999999991</v>
      </c>
      <c r="W27" s="133">
        <v>42748</v>
      </c>
      <c r="X27" s="10">
        <v>110.93</v>
      </c>
      <c r="Y27" s="10">
        <v>111.26</v>
      </c>
      <c r="Z27" s="10">
        <v>109.85</v>
      </c>
      <c r="AA27" s="10">
        <v>110.22</v>
      </c>
      <c r="AB27" s="95">
        <v>2880600</v>
      </c>
      <c r="AC27" s="10">
        <v>109.57</v>
      </c>
      <c r="AD27" s="2">
        <f t="shared" si="0"/>
        <v>1.4100000000000108</v>
      </c>
      <c r="AE27" s="138">
        <f t="shared" si="1"/>
        <v>-5.3558460421205822E-3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42747</v>
      </c>
      <c r="X28" s="10">
        <v>111.14</v>
      </c>
      <c r="Y28" s="10">
        <v>111.14</v>
      </c>
      <c r="Z28" s="10">
        <v>109.71</v>
      </c>
      <c r="AA28" s="10">
        <v>110.82</v>
      </c>
      <c r="AB28" s="95">
        <v>2644600</v>
      </c>
      <c r="AC28" s="10">
        <v>110.16</v>
      </c>
      <c r="AD28" s="2">
        <f t="shared" si="0"/>
        <v>1.4300000000000068</v>
      </c>
      <c r="AE28" s="138">
        <f t="shared" si="1"/>
        <v>-1.6313213703099683E-3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42746</v>
      </c>
      <c r="X29" s="10">
        <v>111.62</v>
      </c>
      <c r="Y29" s="10">
        <v>111.62</v>
      </c>
      <c r="Z29" s="10">
        <v>110.58</v>
      </c>
      <c r="AA29" s="10">
        <v>111</v>
      </c>
      <c r="AB29" s="95">
        <v>2746200</v>
      </c>
      <c r="AC29" s="10">
        <v>110.34</v>
      </c>
      <c r="AD29" s="2">
        <f t="shared" si="0"/>
        <v>1.0400000000000063</v>
      </c>
      <c r="AE29" s="138">
        <f t="shared" si="1"/>
        <v>-2.3508137432187715E-3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42745</v>
      </c>
      <c r="X30" s="10">
        <v>111.75</v>
      </c>
      <c r="Y30" s="10">
        <v>111.83</v>
      </c>
      <c r="Z30" s="10">
        <v>111.06</v>
      </c>
      <c r="AA30" s="10">
        <v>111.26</v>
      </c>
      <c r="AB30" s="95">
        <v>1800400</v>
      </c>
      <c r="AC30" s="10">
        <v>110.6</v>
      </c>
      <c r="AD30" s="2">
        <f t="shared" si="0"/>
        <v>0.76999999999999602</v>
      </c>
      <c r="AE30" s="138">
        <f t="shared" si="1"/>
        <v>-2.1652832912306685E-3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42744</v>
      </c>
      <c r="X31" s="10">
        <v>112.7</v>
      </c>
      <c r="Y31" s="10">
        <v>112.7</v>
      </c>
      <c r="Z31" s="10">
        <v>111.27</v>
      </c>
      <c r="AA31" s="10">
        <v>111.5</v>
      </c>
      <c r="AB31" s="95">
        <v>2434100</v>
      </c>
      <c r="AC31" s="10">
        <v>110.84</v>
      </c>
      <c r="AD31" s="2">
        <f t="shared" si="0"/>
        <v>1.4300000000000068</v>
      </c>
      <c r="AE31" s="138">
        <f t="shared" si="1"/>
        <v>-9.2956739363603269E-3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42741</v>
      </c>
      <c r="X32" s="10">
        <v>111.42</v>
      </c>
      <c r="Y32" s="10">
        <v>112.83</v>
      </c>
      <c r="Z32" s="10">
        <v>111.06</v>
      </c>
      <c r="AA32" s="10">
        <v>112.55</v>
      </c>
      <c r="AB32" s="95">
        <v>2622000</v>
      </c>
      <c r="AC32" s="10">
        <v>111.88</v>
      </c>
      <c r="AD32" s="2">
        <f t="shared" si="0"/>
        <v>1.769999999999996</v>
      </c>
      <c r="AE32" s="138">
        <f t="shared" si="1"/>
        <v>1.0750745324780819E-2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42740</v>
      </c>
      <c r="X33" s="10">
        <v>111.17</v>
      </c>
      <c r="Y33" s="10">
        <v>111.94</v>
      </c>
      <c r="Z33" s="10">
        <v>110.56</v>
      </c>
      <c r="AA33" s="10">
        <v>111.35</v>
      </c>
      <c r="AB33" s="95">
        <v>3344900</v>
      </c>
      <c r="AC33" s="10">
        <v>110.69</v>
      </c>
      <c r="AD33" s="2">
        <f t="shared" si="0"/>
        <v>1.3799999999999955</v>
      </c>
      <c r="AE33" s="138">
        <f t="shared" si="1"/>
        <v>4.0820029027577309E-3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42739</v>
      </c>
      <c r="X34" s="10">
        <v>111.46</v>
      </c>
      <c r="Y34" s="10">
        <v>111.7</v>
      </c>
      <c r="Z34" s="10">
        <v>110.58</v>
      </c>
      <c r="AA34" s="10">
        <v>110.9</v>
      </c>
      <c r="AB34" s="95">
        <v>3091400</v>
      </c>
      <c r="AC34" s="10">
        <v>110.24</v>
      </c>
      <c r="AD34" s="2">
        <f t="shared" si="0"/>
        <v>1.1200000000000045</v>
      </c>
      <c r="AE34" s="138">
        <f t="shared" si="1"/>
        <v>6.3538168285370844E-4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42738</v>
      </c>
      <c r="X35" s="10">
        <v>110.39</v>
      </c>
      <c r="Y35" s="10">
        <v>110.96</v>
      </c>
      <c r="Z35" s="10">
        <v>110</v>
      </c>
      <c r="AA35" s="10">
        <v>110.83</v>
      </c>
      <c r="AB35" s="95">
        <v>2739600</v>
      </c>
      <c r="AC35" s="10">
        <v>110.17</v>
      </c>
      <c r="AD35" s="2">
        <f t="shared" si="0"/>
        <v>0.95999999999999375</v>
      </c>
      <c r="AE35" s="138">
        <f t="shared" si="1"/>
        <v>1.1012205194090186E-2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42734</v>
      </c>
      <c r="X36" s="10">
        <v>110.59</v>
      </c>
      <c r="Y36" s="10">
        <v>110.79</v>
      </c>
      <c r="Z36" s="10">
        <v>109.38</v>
      </c>
      <c r="AA36" s="10">
        <v>109.62</v>
      </c>
      <c r="AB36" s="95">
        <v>2200500</v>
      </c>
      <c r="AC36" s="10">
        <v>108.97</v>
      </c>
      <c r="AD36" s="2">
        <f t="shared" si="0"/>
        <v>1.4100000000000108</v>
      </c>
      <c r="AE36" s="138">
        <f t="shared" si="1"/>
        <v>-8.4622383985442085E-3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42733</v>
      </c>
      <c r="X37" s="10">
        <v>110.28</v>
      </c>
      <c r="Y37" s="10">
        <v>110.82</v>
      </c>
      <c r="Z37" s="10">
        <v>110.03</v>
      </c>
      <c r="AA37" s="10">
        <v>110.55</v>
      </c>
      <c r="AB37" s="95">
        <v>2903600</v>
      </c>
      <c r="AC37" s="10">
        <v>109.9</v>
      </c>
      <c r="AD37" s="2">
        <f t="shared" si="0"/>
        <v>0.78999999999999204</v>
      </c>
      <c r="AE37" s="138">
        <f t="shared" si="1"/>
        <v>3.2864706956363676E-3</v>
      </c>
    </row>
    <row r="38" spans="1:31" x14ac:dyDescent="0.25">
      <c r="W38" s="133">
        <v>42732</v>
      </c>
      <c r="X38" s="10">
        <v>111</v>
      </c>
      <c r="Y38" s="10">
        <v>111.09</v>
      </c>
      <c r="Z38" s="10">
        <v>110.1</v>
      </c>
      <c r="AA38" s="10">
        <v>110.19</v>
      </c>
      <c r="AB38" s="95">
        <v>1894800</v>
      </c>
      <c r="AC38" s="10">
        <v>109.54</v>
      </c>
      <c r="AD38" s="2">
        <f t="shared" si="0"/>
        <v>0.99000000000000909</v>
      </c>
      <c r="AE38" s="138">
        <f t="shared" si="1"/>
        <v>-7.0703408266858947E-3</v>
      </c>
    </row>
    <row r="39" spans="1:31" ht="20.25" thickBot="1" x14ac:dyDescent="0.35">
      <c r="P39" s="644" t="s">
        <v>78</v>
      </c>
      <c r="Q39" s="644"/>
      <c r="W39" s="133">
        <v>42731</v>
      </c>
      <c r="X39" s="10">
        <v>111.04</v>
      </c>
      <c r="Y39" s="10">
        <v>111.13</v>
      </c>
      <c r="Z39" s="10">
        <v>110.5</v>
      </c>
      <c r="AA39" s="10">
        <v>110.98</v>
      </c>
      <c r="AB39" s="95">
        <v>1067300</v>
      </c>
      <c r="AC39" s="10">
        <v>110.32</v>
      </c>
      <c r="AD39" s="2">
        <f t="shared" si="0"/>
        <v>0.62999999999999545</v>
      </c>
      <c r="AE39" s="138">
        <f t="shared" si="1"/>
        <v>2.9090909090907502E-3</v>
      </c>
    </row>
    <row r="40" spans="1:31" ht="15.75" thickTop="1" x14ac:dyDescent="0.25">
      <c r="O40" s="2"/>
      <c r="P40" s="83">
        <v>1.1000000000000001</v>
      </c>
      <c r="Q40" s="83">
        <f>P40*$Q$4</f>
        <v>123.36500000000002</v>
      </c>
      <c r="W40" s="133">
        <v>42727</v>
      </c>
      <c r="X40" s="10">
        <v>110.35</v>
      </c>
      <c r="Y40" s="10">
        <v>110.83</v>
      </c>
      <c r="Z40" s="10">
        <v>110.04</v>
      </c>
      <c r="AA40" s="10">
        <v>110.65</v>
      </c>
      <c r="AB40" s="95">
        <v>1303200</v>
      </c>
      <c r="AC40" s="10">
        <v>110</v>
      </c>
      <c r="AD40" s="2">
        <f t="shared" si="0"/>
        <v>0.78999999999999204</v>
      </c>
      <c r="AE40" s="138">
        <f t="shared" si="1"/>
        <v>1.7302613605318928E-3</v>
      </c>
    </row>
    <row r="41" spans="1:31" x14ac:dyDescent="0.25">
      <c r="O41" s="2"/>
      <c r="P41" s="83">
        <v>1.0900000000000001</v>
      </c>
      <c r="Q41" s="83">
        <f t="shared" ref="Q41:Q60" si="2">P41*$Q$4</f>
        <v>122.24350000000001</v>
      </c>
      <c r="W41" s="133">
        <v>42726</v>
      </c>
      <c r="X41" s="10">
        <v>110.58</v>
      </c>
      <c r="Y41" s="10">
        <v>110.76</v>
      </c>
      <c r="Z41" s="10">
        <v>109.69</v>
      </c>
      <c r="AA41" s="10">
        <v>110.46</v>
      </c>
      <c r="AB41" s="95">
        <v>2087900</v>
      </c>
      <c r="AC41" s="10">
        <v>109.81</v>
      </c>
      <c r="AD41" s="2">
        <f t="shared" si="0"/>
        <v>1.0700000000000074</v>
      </c>
      <c r="AE41" s="138">
        <f t="shared" si="1"/>
        <v>-2.7312454479244686E-4</v>
      </c>
    </row>
    <row r="42" spans="1:31" ht="20.25" thickBot="1" x14ac:dyDescent="0.35">
      <c r="O42" s="2"/>
      <c r="P42" s="83">
        <v>1.08</v>
      </c>
      <c r="Q42" s="83">
        <f t="shared" si="2"/>
        <v>121.12200000000001</v>
      </c>
      <c r="T42" s="91" t="s">
        <v>113</v>
      </c>
      <c r="W42" s="133">
        <v>42725</v>
      </c>
      <c r="X42" s="10">
        <v>110.94</v>
      </c>
      <c r="Y42" s="10">
        <v>111.13</v>
      </c>
      <c r="Z42" s="10">
        <v>110.47</v>
      </c>
      <c r="AA42" s="10">
        <v>110.49</v>
      </c>
      <c r="AB42" s="95">
        <v>2078700</v>
      </c>
      <c r="AC42" s="10">
        <v>109.84</v>
      </c>
      <c r="AD42" s="2">
        <f t="shared" si="0"/>
        <v>0.65999999999999659</v>
      </c>
      <c r="AE42" s="138">
        <f t="shared" si="1"/>
        <v>-1.4545454545453751E-3</v>
      </c>
    </row>
    <row r="43" spans="1:31" ht="15.75" thickTop="1" x14ac:dyDescent="0.25">
      <c r="O43" s="2"/>
      <c r="P43" s="83">
        <v>1.07</v>
      </c>
      <c r="Q43" s="83">
        <f t="shared" si="2"/>
        <v>120.00050000000002</v>
      </c>
      <c r="T43" s="128" t="s">
        <v>98</v>
      </c>
      <c r="U43" s="98">
        <v>112.07</v>
      </c>
      <c r="W43" s="133">
        <v>42724</v>
      </c>
      <c r="X43" s="10">
        <v>110.93</v>
      </c>
      <c r="Y43" s="10">
        <v>111</v>
      </c>
      <c r="Z43" s="10">
        <v>110.15</v>
      </c>
      <c r="AA43" s="10">
        <v>110.65</v>
      </c>
      <c r="AB43" s="95">
        <v>2256000</v>
      </c>
      <c r="AC43" s="10">
        <v>110</v>
      </c>
      <c r="AD43" s="2">
        <f t="shared" si="0"/>
        <v>0.84999999999999432</v>
      </c>
      <c r="AE43" s="138">
        <f t="shared" si="1"/>
        <v>-1.4524328249818641E-3</v>
      </c>
    </row>
    <row r="44" spans="1:31" x14ac:dyDescent="0.25">
      <c r="O44" s="2"/>
      <c r="P44" s="83">
        <v>1.06</v>
      </c>
      <c r="Q44" s="83">
        <f t="shared" si="2"/>
        <v>118.87900000000002</v>
      </c>
      <c r="T44" s="93" t="s">
        <v>99</v>
      </c>
      <c r="U44" s="88">
        <v>111.93</v>
      </c>
      <c r="W44" s="133">
        <v>42723</v>
      </c>
      <c r="X44" s="10">
        <v>109.57</v>
      </c>
      <c r="Y44" s="10">
        <v>111.07</v>
      </c>
      <c r="Z44" s="10">
        <v>108.88</v>
      </c>
      <c r="AA44" s="10">
        <v>110.82</v>
      </c>
      <c r="AB44" s="95">
        <v>3838300</v>
      </c>
      <c r="AC44" s="10">
        <v>110.16</v>
      </c>
      <c r="AD44" s="2">
        <f t="shared" si="0"/>
        <v>2.1899999999999977</v>
      </c>
      <c r="AE44" s="138">
        <f t="shared" si="1"/>
        <v>2.1134593993325845E-2</v>
      </c>
    </row>
    <row r="45" spans="1:31" x14ac:dyDescent="0.25">
      <c r="O45" s="2"/>
      <c r="P45" s="83">
        <v>1.05</v>
      </c>
      <c r="Q45" s="83">
        <f t="shared" si="2"/>
        <v>117.75750000000001</v>
      </c>
      <c r="T45" s="93" t="s">
        <v>100</v>
      </c>
      <c r="U45" s="88" t="s">
        <v>129</v>
      </c>
      <c r="W45" s="133">
        <v>42720</v>
      </c>
      <c r="X45" s="10">
        <v>108.41</v>
      </c>
      <c r="Y45" s="10">
        <v>109.26</v>
      </c>
      <c r="Z45" s="10">
        <v>108.09</v>
      </c>
      <c r="AA45" s="10">
        <v>108.52</v>
      </c>
      <c r="AB45" s="95">
        <v>7986200</v>
      </c>
      <c r="AC45" s="10">
        <v>107.88</v>
      </c>
      <c r="AD45" s="2">
        <f t="shared" si="0"/>
        <v>1.1700000000000017</v>
      </c>
      <c r="AE45" s="138">
        <f t="shared" si="1"/>
        <v>3.6282444878592557E-3</v>
      </c>
    </row>
    <row r="46" spans="1:31" x14ac:dyDescent="0.25">
      <c r="O46" s="2"/>
      <c r="P46" s="83">
        <v>1.04</v>
      </c>
      <c r="Q46" s="83">
        <f t="shared" si="2"/>
        <v>116.63600000000001</v>
      </c>
      <c r="T46" s="93" t="s">
        <v>101</v>
      </c>
      <c r="U46" s="88" t="s">
        <v>129</v>
      </c>
      <c r="W46" s="133">
        <v>42719</v>
      </c>
      <c r="X46" s="10">
        <v>109.04</v>
      </c>
      <c r="Y46" s="10">
        <v>109.43</v>
      </c>
      <c r="Z46" s="10">
        <v>108.12</v>
      </c>
      <c r="AA46" s="10">
        <v>108.13</v>
      </c>
      <c r="AB46" s="95">
        <v>3611100</v>
      </c>
      <c r="AC46" s="10">
        <v>107.49</v>
      </c>
      <c r="AD46" s="2">
        <f t="shared" si="0"/>
        <v>1.3100000000000023</v>
      </c>
      <c r="AE46" s="138">
        <f t="shared" si="1"/>
        <v>-1.040324065549636E-2</v>
      </c>
    </row>
    <row r="47" spans="1:31" x14ac:dyDescent="0.25">
      <c r="O47" s="2"/>
      <c r="P47" s="83">
        <v>1.03</v>
      </c>
      <c r="Q47" s="83">
        <f t="shared" si="2"/>
        <v>115.51450000000001</v>
      </c>
      <c r="T47" s="93" t="s">
        <v>102</v>
      </c>
      <c r="U47" s="88">
        <v>117.93</v>
      </c>
      <c r="W47" s="133">
        <v>42718</v>
      </c>
      <c r="X47" s="10">
        <v>110.35</v>
      </c>
      <c r="Y47" s="10">
        <v>110.44</v>
      </c>
      <c r="Z47" s="10">
        <v>109.09</v>
      </c>
      <c r="AA47" s="10">
        <v>109.27</v>
      </c>
      <c r="AB47" s="95">
        <v>2761200</v>
      </c>
      <c r="AC47" s="10">
        <v>108.62</v>
      </c>
      <c r="AD47" s="2">
        <f t="shared" si="0"/>
        <v>1.3499999999999943</v>
      </c>
      <c r="AE47" s="138">
        <f t="shared" si="1"/>
        <v>-9.4838592011671219E-3</v>
      </c>
    </row>
    <row r="48" spans="1:31" x14ac:dyDescent="0.25">
      <c r="O48" s="2"/>
      <c r="P48" s="83">
        <v>1.02</v>
      </c>
      <c r="Q48" s="83">
        <f t="shared" si="2"/>
        <v>114.393</v>
      </c>
      <c r="T48" s="93" t="s">
        <v>103</v>
      </c>
      <c r="U48" s="88">
        <v>1.03823</v>
      </c>
      <c r="W48" s="133">
        <v>42717</v>
      </c>
      <c r="X48" s="10">
        <v>110.88</v>
      </c>
      <c r="Y48" s="10">
        <v>111.69</v>
      </c>
      <c r="Z48" s="10">
        <v>110.26</v>
      </c>
      <c r="AA48" s="10">
        <v>110.31</v>
      </c>
      <c r="AB48" s="95">
        <v>3807600</v>
      </c>
      <c r="AC48" s="10">
        <v>109.66</v>
      </c>
      <c r="AD48" s="2">
        <f t="shared" si="0"/>
        <v>1.4299999999999926</v>
      </c>
      <c r="AE48" s="138">
        <f t="shared" si="1"/>
        <v>-7.2899580827412436E-4</v>
      </c>
    </row>
    <row r="49" spans="15:31" x14ac:dyDescent="0.25">
      <c r="O49" s="2"/>
      <c r="P49" s="83">
        <v>1.01</v>
      </c>
      <c r="Q49" s="83">
        <f t="shared" si="2"/>
        <v>113.2715</v>
      </c>
      <c r="T49" s="93" t="s">
        <v>122</v>
      </c>
      <c r="U49" s="88" t="s">
        <v>434</v>
      </c>
      <c r="W49" s="133">
        <v>42716</v>
      </c>
      <c r="X49" s="10">
        <v>109.42</v>
      </c>
      <c r="Y49" s="10">
        <v>110.5</v>
      </c>
      <c r="Z49" s="10">
        <v>108.79</v>
      </c>
      <c r="AA49" s="10">
        <v>110.39</v>
      </c>
      <c r="AB49" s="95">
        <v>4478700</v>
      </c>
      <c r="AC49" s="10">
        <v>109.74</v>
      </c>
      <c r="AD49" s="2">
        <f t="shared" si="0"/>
        <v>1.7099999999999937</v>
      </c>
      <c r="AE49" s="138">
        <f t="shared" si="1"/>
        <v>5.4975261132490516E-3</v>
      </c>
    </row>
    <row r="50" spans="15:31" x14ac:dyDescent="0.25">
      <c r="O50" s="2"/>
      <c r="P50" s="83">
        <v>1</v>
      </c>
      <c r="Q50" s="83">
        <f t="shared" si="2"/>
        <v>112.15</v>
      </c>
      <c r="T50" s="93"/>
      <c r="U50" s="88"/>
      <c r="W50" s="133">
        <v>42713</v>
      </c>
      <c r="X50" s="10">
        <v>108.54</v>
      </c>
      <c r="Y50" s="10">
        <v>109.99</v>
      </c>
      <c r="Z50" s="10">
        <v>108.06</v>
      </c>
      <c r="AA50" s="10">
        <v>109.79</v>
      </c>
      <c r="AB50" s="95">
        <v>3428300</v>
      </c>
      <c r="AC50" s="10">
        <v>109.14</v>
      </c>
      <c r="AD50" s="2">
        <f t="shared" si="0"/>
        <v>1.9299999999999926</v>
      </c>
      <c r="AE50" s="138">
        <f t="shared" si="1"/>
        <v>1.2524352908432901E-2</v>
      </c>
    </row>
    <row r="51" spans="15:31" x14ac:dyDescent="0.25">
      <c r="O51" s="2"/>
      <c r="P51" s="83">
        <v>0.99</v>
      </c>
      <c r="Q51" s="83">
        <f t="shared" si="2"/>
        <v>111.02850000000001</v>
      </c>
      <c r="T51" s="93" t="s">
        <v>105</v>
      </c>
      <c r="U51" s="88" t="s">
        <v>708</v>
      </c>
      <c r="W51" s="133">
        <v>42712</v>
      </c>
      <c r="X51" s="10">
        <v>109.67</v>
      </c>
      <c r="Y51" s="10">
        <v>109.68</v>
      </c>
      <c r="Z51" s="10">
        <v>108.14</v>
      </c>
      <c r="AA51" s="10">
        <v>108.43</v>
      </c>
      <c r="AB51" s="95">
        <v>3168500</v>
      </c>
      <c r="AC51" s="10">
        <v>107.79</v>
      </c>
      <c r="AD51" s="2">
        <f t="shared" si="0"/>
        <v>1.5400000000000063</v>
      </c>
      <c r="AE51" s="138">
        <f t="shared" si="1"/>
        <v>-1.1373016600935482E-2</v>
      </c>
    </row>
    <row r="52" spans="15:31" x14ac:dyDescent="0.25">
      <c r="O52" s="2"/>
      <c r="P52" s="83">
        <v>0.98</v>
      </c>
      <c r="Q52" s="83">
        <f t="shared" si="2"/>
        <v>109.90700000000001</v>
      </c>
      <c r="T52" s="93" t="s">
        <v>106</v>
      </c>
      <c r="U52" s="88" t="s">
        <v>709</v>
      </c>
      <c r="W52" s="133">
        <v>42711</v>
      </c>
      <c r="X52" s="10">
        <v>107.5</v>
      </c>
      <c r="Y52" s="10">
        <v>109.84</v>
      </c>
      <c r="Z52" s="10">
        <v>107.08</v>
      </c>
      <c r="AA52" s="10">
        <v>109.68</v>
      </c>
      <c r="AB52" s="95">
        <v>4261800</v>
      </c>
      <c r="AC52" s="10">
        <v>109.03</v>
      </c>
      <c r="AD52" s="2">
        <f t="shared" si="0"/>
        <v>2.7600000000000051</v>
      </c>
      <c r="AE52" s="138">
        <f t="shared" si="1"/>
        <v>2.09757467927707E-2</v>
      </c>
    </row>
    <row r="53" spans="15:31" x14ac:dyDescent="0.25">
      <c r="P53" s="83">
        <v>0.97</v>
      </c>
      <c r="Q53" s="83">
        <f t="shared" si="2"/>
        <v>108.7855</v>
      </c>
      <c r="T53" s="93" t="s">
        <v>107</v>
      </c>
      <c r="U53" s="90">
        <v>2531804</v>
      </c>
      <c r="W53" s="133">
        <v>42710</v>
      </c>
      <c r="X53" s="10">
        <v>107.3</v>
      </c>
      <c r="Y53" s="10">
        <v>107.7</v>
      </c>
      <c r="Z53" s="10">
        <v>107.08</v>
      </c>
      <c r="AA53" s="10">
        <v>107.43</v>
      </c>
      <c r="AB53" s="95">
        <v>2179500</v>
      </c>
      <c r="AC53" s="10">
        <v>106.79</v>
      </c>
      <c r="AD53" s="2">
        <f t="shared" si="0"/>
        <v>0.62000000000000455</v>
      </c>
      <c r="AE53" s="138">
        <f t="shared" si="1"/>
        <v>9.365049634757483E-5</v>
      </c>
    </row>
    <row r="54" spans="15:31" x14ac:dyDescent="0.25">
      <c r="P54" s="83">
        <v>0.96</v>
      </c>
      <c r="Q54" s="83">
        <f t="shared" si="2"/>
        <v>107.664</v>
      </c>
      <c r="T54" s="93" t="s">
        <v>110</v>
      </c>
      <c r="U54" s="90">
        <v>3004190</v>
      </c>
      <c r="W54" s="133">
        <v>42709</v>
      </c>
      <c r="X54" s="10">
        <v>108.72</v>
      </c>
      <c r="Y54" s="10">
        <v>108.8</v>
      </c>
      <c r="Z54" s="10">
        <v>107.36</v>
      </c>
      <c r="AA54" s="10">
        <v>107.42</v>
      </c>
      <c r="AB54" s="95">
        <v>3077800</v>
      </c>
      <c r="AC54" s="10">
        <v>106.78</v>
      </c>
      <c r="AD54" s="2">
        <f t="shared" si="0"/>
        <v>1.4399999999999977</v>
      </c>
      <c r="AE54" s="138">
        <f t="shared" si="1"/>
        <v>-7.4363264547313568E-3</v>
      </c>
    </row>
    <row r="55" spans="15:31" x14ac:dyDescent="0.25">
      <c r="P55" s="83">
        <v>0.95</v>
      </c>
      <c r="Q55" s="83">
        <f t="shared" si="2"/>
        <v>106.5425</v>
      </c>
      <c r="T55" s="93" t="s">
        <v>108</v>
      </c>
      <c r="U55" s="88" t="s">
        <v>710</v>
      </c>
      <c r="W55" s="133">
        <v>42706</v>
      </c>
      <c r="X55" s="10">
        <v>108.04</v>
      </c>
      <c r="Y55" s="10">
        <v>108.57</v>
      </c>
      <c r="Z55" s="10">
        <v>107.48</v>
      </c>
      <c r="AA55" s="10">
        <v>108.22</v>
      </c>
      <c r="AB55" s="95">
        <v>3124400</v>
      </c>
      <c r="AC55" s="10">
        <v>107.58</v>
      </c>
      <c r="AD55" s="2">
        <f t="shared" si="0"/>
        <v>1.0899999999999892</v>
      </c>
      <c r="AE55" s="138">
        <f t="shared" si="1"/>
        <v>6.9262448521152375E-3</v>
      </c>
    </row>
    <row r="56" spans="15:31" x14ac:dyDescent="0.25">
      <c r="P56" s="83">
        <v>0.94</v>
      </c>
      <c r="Q56" s="83">
        <f t="shared" si="2"/>
        <v>105.42099999999999</v>
      </c>
      <c r="T56" s="93" t="s">
        <v>111</v>
      </c>
      <c r="U56" s="88">
        <v>18.329999999999998</v>
      </c>
      <c r="W56" s="133">
        <v>42705</v>
      </c>
      <c r="X56" s="10">
        <v>108</v>
      </c>
      <c r="Y56" s="10">
        <v>108.17</v>
      </c>
      <c r="Z56" s="10">
        <v>107.07</v>
      </c>
      <c r="AA56" s="10">
        <v>107.48</v>
      </c>
      <c r="AB56" s="95">
        <v>4055600</v>
      </c>
      <c r="AC56" s="10">
        <v>106.84</v>
      </c>
      <c r="AD56" s="2">
        <f t="shared" si="0"/>
        <v>1.1000000000000085</v>
      </c>
      <c r="AE56" s="138">
        <f t="shared" si="1"/>
        <v>-2.2413149047441072E-3</v>
      </c>
    </row>
    <row r="57" spans="15:31" x14ac:dyDescent="0.25">
      <c r="P57" s="83">
        <v>0.93</v>
      </c>
      <c r="Q57" s="83">
        <f t="shared" si="2"/>
        <v>104.29950000000001</v>
      </c>
      <c r="T57" s="93" t="s">
        <v>112</v>
      </c>
      <c r="U57" s="88">
        <v>6.12</v>
      </c>
      <c r="W57" s="133">
        <v>42704</v>
      </c>
      <c r="X57" s="10">
        <v>109.03</v>
      </c>
      <c r="Y57" s="10">
        <v>110</v>
      </c>
      <c r="Z57" s="10">
        <v>107.72</v>
      </c>
      <c r="AA57" s="10">
        <v>107.72</v>
      </c>
      <c r="AB57" s="95">
        <v>4112100</v>
      </c>
      <c r="AC57" s="10">
        <v>107.08</v>
      </c>
      <c r="AD57" s="2">
        <f t="shared" si="0"/>
        <v>2.2800000000000011</v>
      </c>
      <c r="AE57" s="138">
        <f t="shared" si="1"/>
        <v>-1.0351201478743133E-2</v>
      </c>
    </row>
    <row r="58" spans="15:31" x14ac:dyDescent="0.25">
      <c r="P58" s="83">
        <v>0.92</v>
      </c>
      <c r="Q58" s="83">
        <f t="shared" si="2"/>
        <v>103.17800000000001</v>
      </c>
      <c r="T58" s="93" t="s">
        <v>109</v>
      </c>
      <c r="U58" s="88" t="s">
        <v>711</v>
      </c>
      <c r="W58" s="133">
        <v>42703</v>
      </c>
      <c r="X58" s="10">
        <v>108.67</v>
      </c>
      <c r="Y58" s="10">
        <v>109.44</v>
      </c>
      <c r="Z58" s="10">
        <v>108.65</v>
      </c>
      <c r="AA58" s="10">
        <v>108.84</v>
      </c>
      <c r="AB58" s="95">
        <v>3133900</v>
      </c>
      <c r="AC58" s="10">
        <v>108.2</v>
      </c>
      <c r="AD58" s="2">
        <f t="shared" si="0"/>
        <v>0.78999999999999204</v>
      </c>
      <c r="AE58" s="138">
        <f t="shared" si="1"/>
        <v>3.617475187830399E-3</v>
      </c>
    </row>
    <row r="59" spans="15:31" x14ac:dyDescent="0.25">
      <c r="P59" s="83">
        <v>0.91</v>
      </c>
      <c r="Q59" s="83">
        <f t="shared" si="2"/>
        <v>102.05650000000001</v>
      </c>
      <c r="W59" s="133">
        <v>42702</v>
      </c>
      <c r="X59" s="10">
        <v>108.5</v>
      </c>
      <c r="Y59" s="10">
        <v>108.98</v>
      </c>
      <c r="Z59" s="10">
        <v>108.29</v>
      </c>
      <c r="AA59" s="10">
        <v>108.45</v>
      </c>
      <c r="AB59" s="95">
        <v>2453500</v>
      </c>
      <c r="AC59" s="10">
        <v>107.81</v>
      </c>
      <c r="AD59" s="2">
        <f t="shared" si="0"/>
        <v>0.68999999999999773</v>
      </c>
      <c r="AE59" s="138">
        <f t="shared" si="1"/>
        <v>-3.0515997780654613E-3</v>
      </c>
    </row>
    <row r="60" spans="15:31" x14ac:dyDescent="0.25">
      <c r="P60" s="83">
        <v>0.9</v>
      </c>
      <c r="Q60" s="83">
        <f t="shared" si="2"/>
        <v>100.935</v>
      </c>
      <c r="W60" s="133">
        <v>42699</v>
      </c>
      <c r="X60" s="10">
        <v>108.63</v>
      </c>
      <c r="Y60" s="10">
        <v>109.2</v>
      </c>
      <c r="Z60" s="10">
        <v>108.29</v>
      </c>
      <c r="AA60" s="10">
        <v>108.78</v>
      </c>
      <c r="AB60" s="95">
        <v>1008700</v>
      </c>
      <c r="AC60" s="10">
        <v>108.14</v>
      </c>
      <c r="AD60" s="2">
        <f t="shared" si="0"/>
        <v>0.90999999999999659</v>
      </c>
      <c r="AE60" s="138">
        <f t="shared" si="1"/>
        <v>6.2342979436120771E-3</v>
      </c>
    </row>
    <row r="61" spans="15:31" x14ac:dyDescent="0.25">
      <c r="W61" s="133">
        <v>42697</v>
      </c>
      <c r="X61" s="10">
        <v>107.37</v>
      </c>
      <c r="Y61" s="10">
        <v>108.28</v>
      </c>
      <c r="Z61" s="10">
        <v>107.37</v>
      </c>
      <c r="AA61" s="10">
        <v>108.11</v>
      </c>
      <c r="AB61" s="95">
        <v>2378500</v>
      </c>
      <c r="AC61" s="10">
        <v>107.47</v>
      </c>
      <c r="AD61" s="2">
        <f t="shared" si="0"/>
        <v>0.90999999999999659</v>
      </c>
      <c r="AE61" s="138">
        <f t="shared" si="1"/>
        <v>1.0911485278901401E-2</v>
      </c>
    </row>
    <row r="62" spans="15:31" x14ac:dyDescent="0.25">
      <c r="W62" s="133">
        <v>42696</v>
      </c>
      <c r="X62" s="10">
        <v>107.21</v>
      </c>
      <c r="Y62" s="10">
        <v>107.33</v>
      </c>
      <c r="Z62" s="10">
        <v>106.87</v>
      </c>
      <c r="AA62" s="10">
        <v>106.94</v>
      </c>
      <c r="AB62" s="95">
        <v>2640700</v>
      </c>
      <c r="AC62" s="10">
        <v>106.31</v>
      </c>
      <c r="AD62" s="2">
        <f t="shared" si="0"/>
        <v>0.45999999999999375</v>
      </c>
      <c r="AE62" s="138">
        <f t="shared" si="1"/>
        <v>8.4729806062888713E-4</v>
      </c>
    </row>
    <row r="63" spans="15:31" x14ac:dyDescent="0.25">
      <c r="W63" s="133">
        <v>42695</v>
      </c>
      <c r="X63" s="10">
        <v>106.85</v>
      </c>
      <c r="Y63" s="10">
        <v>107.06</v>
      </c>
      <c r="Z63" s="10">
        <v>106.21</v>
      </c>
      <c r="AA63" s="10">
        <v>106.85</v>
      </c>
      <c r="AB63" s="95">
        <v>2177400</v>
      </c>
      <c r="AC63" s="10">
        <v>106.22</v>
      </c>
      <c r="AD63" s="2">
        <f t="shared" si="0"/>
        <v>0.85000000000000853</v>
      </c>
      <c r="AE63" s="138">
        <f t="shared" si="1"/>
        <v>3.3059412487010942E-3</v>
      </c>
    </row>
    <row r="64" spans="15:31" x14ac:dyDescent="0.25">
      <c r="W64" s="133">
        <v>42692</v>
      </c>
      <c r="X64" s="10">
        <v>106.66</v>
      </c>
      <c r="Y64" s="10">
        <v>106.96</v>
      </c>
      <c r="Z64" s="10">
        <v>106.37</v>
      </c>
      <c r="AA64" s="10">
        <v>106.5</v>
      </c>
      <c r="AB64" s="95">
        <v>2677500</v>
      </c>
      <c r="AC64" s="10">
        <v>105.87</v>
      </c>
      <c r="AD64" s="2">
        <f t="shared" si="0"/>
        <v>0.5899999999999892</v>
      </c>
      <c r="AE64" s="138">
        <f t="shared" si="1"/>
        <v>-1.8855472800979323E-3</v>
      </c>
    </row>
    <row r="65" spans="23:31" x14ac:dyDescent="0.25">
      <c r="W65" s="133">
        <v>42691</v>
      </c>
      <c r="X65" s="10">
        <v>107.03</v>
      </c>
      <c r="Y65" s="10">
        <v>107.44</v>
      </c>
      <c r="Z65" s="10">
        <v>106.61</v>
      </c>
      <c r="AA65" s="10">
        <v>106.7</v>
      </c>
      <c r="AB65" s="95">
        <v>2226500</v>
      </c>
      <c r="AC65" s="10">
        <v>106.07</v>
      </c>
      <c r="AD65" s="2">
        <f t="shared" si="0"/>
        <v>0.82999999999999829</v>
      </c>
      <c r="AE65" s="138">
        <f t="shared" si="1"/>
        <v>-2.4452177184238755E-3</v>
      </c>
    </row>
    <row r="66" spans="23:31" x14ac:dyDescent="0.25">
      <c r="W66" s="133">
        <v>42690</v>
      </c>
      <c r="X66" s="10">
        <v>106.62</v>
      </c>
      <c r="Y66" s="10">
        <v>107.38</v>
      </c>
      <c r="Z66" s="10">
        <v>106.35</v>
      </c>
      <c r="AA66" s="10">
        <v>106.96</v>
      </c>
      <c r="AB66" s="95">
        <v>2707500</v>
      </c>
      <c r="AC66" s="10">
        <v>106.33</v>
      </c>
      <c r="AD66" s="2">
        <f t="shared" si="0"/>
        <v>1.0300000000000011</v>
      </c>
      <c r="AE66" s="138" t="e">
        <f t="shared" si="1"/>
        <v>#DIV/0!</v>
      </c>
    </row>
    <row r="67" spans="23:31" x14ac:dyDescent="0.25">
      <c r="W67" s="133">
        <v>42690</v>
      </c>
      <c r="X67" s="10" t="s">
        <v>216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42689</v>
      </c>
      <c r="X68" s="10">
        <v>107.85</v>
      </c>
      <c r="Y68" s="10">
        <v>108.02</v>
      </c>
      <c r="Z68" s="10">
        <v>106.66</v>
      </c>
      <c r="AA68" s="10">
        <v>107.68</v>
      </c>
      <c r="AB68" s="95">
        <v>3795600</v>
      </c>
      <c r="AC68" s="10">
        <v>106.39</v>
      </c>
      <c r="AD68" s="2">
        <f>Y68-Z68</f>
        <v>1.3599999999999994</v>
      </c>
      <c r="AE68" s="138" t="e">
        <f>AC68/AC70-1</f>
        <v>#DIV/0!</v>
      </c>
    </row>
    <row r="69" spans="23:31" x14ac:dyDescent="0.25">
      <c r="W69" s="133">
        <v>42688</v>
      </c>
      <c r="X69" s="10">
        <v>109.42</v>
      </c>
      <c r="Y69" s="10">
        <v>109.42</v>
      </c>
      <c r="Z69" s="10">
        <v>107.73</v>
      </c>
      <c r="AA69" s="10">
        <v>107.86</v>
      </c>
      <c r="AB69" s="95">
        <v>4138500</v>
      </c>
      <c r="AC69" s="10">
        <v>106.56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42783</v>
      </c>
      <c r="X2" s="10">
        <v>159</v>
      </c>
      <c r="Y2" s="10">
        <v>160.16</v>
      </c>
      <c r="Z2" s="10">
        <v>156.49</v>
      </c>
      <c r="AA2" s="10">
        <v>157.62</v>
      </c>
      <c r="AB2" s="95">
        <v>11974700</v>
      </c>
      <c r="AC2" s="10">
        <v>157.62</v>
      </c>
      <c r="AD2" s="2">
        <f>Y2-Z2</f>
        <v>3.6699999999999875</v>
      </c>
      <c r="AE2" s="138">
        <f>AC2/AC3-1</f>
        <v>-3.684692942254808E-2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157.62</v>
      </c>
      <c r="W3" s="133">
        <v>42782</v>
      </c>
      <c r="X3" s="10">
        <v>164.78</v>
      </c>
      <c r="Y3" s="10">
        <v>164.97</v>
      </c>
      <c r="Z3" s="10">
        <v>162.33000000000001</v>
      </c>
      <c r="AA3" s="10">
        <v>163.65</v>
      </c>
      <c r="AB3" s="95">
        <v>3181400</v>
      </c>
      <c r="AC3" s="10">
        <v>163.65</v>
      </c>
      <c r="AD3" s="2">
        <f t="shared" ref="AD3:AD66" si="0">Y3-Z3</f>
        <v>2.6399999999999864</v>
      </c>
      <c r="AE3" s="138">
        <f t="shared" ref="AE3:AE66" si="1">AC3/AC4-1</f>
        <v>-3.8955505508551092E-3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157.62</v>
      </c>
      <c r="R4" s="502">
        <v>-3.6799999999999999E-2</v>
      </c>
      <c r="W4" s="133">
        <v>42781</v>
      </c>
      <c r="X4" s="10">
        <v>162.58000000000001</v>
      </c>
      <c r="Y4" s="10">
        <v>164.89</v>
      </c>
      <c r="Z4" s="10">
        <v>162.58000000000001</v>
      </c>
      <c r="AA4" s="10">
        <v>164.29</v>
      </c>
      <c r="AB4" s="95">
        <v>4504700</v>
      </c>
      <c r="AC4" s="10">
        <v>164.29</v>
      </c>
      <c r="AD4" s="2">
        <f t="shared" si="0"/>
        <v>2.3099999999999739</v>
      </c>
      <c r="AE4" s="138">
        <f t="shared" si="1"/>
        <v>7.1108931527001928E-3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42780</v>
      </c>
      <c r="X5" s="10">
        <v>161.44999999999999</v>
      </c>
      <c r="Y5" s="10">
        <v>163.5</v>
      </c>
      <c r="Z5" s="10">
        <v>161.25</v>
      </c>
      <c r="AA5" s="10">
        <v>163.13</v>
      </c>
      <c r="AB5" s="95">
        <v>2969400</v>
      </c>
      <c r="AC5" s="10">
        <v>163.13</v>
      </c>
      <c r="AD5" s="2">
        <f t="shared" si="0"/>
        <v>2.25</v>
      </c>
      <c r="AE5" s="138">
        <f t="shared" si="1"/>
        <v>7.037471448854804E-3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42779</v>
      </c>
      <c r="X6" s="10">
        <v>160.69</v>
      </c>
      <c r="Y6" s="10">
        <v>162.02000000000001</v>
      </c>
      <c r="Z6" s="10">
        <v>160.69</v>
      </c>
      <c r="AA6" s="10">
        <v>161.99</v>
      </c>
      <c r="AB6" s="95">
        <v>3275800</v>
      </c>
      <c r="AC6" s="10">
        <v>161.99</v>
      </c>
      <c r="AD6" s="2">
        <f t="shared" si="0"/>
        <v>1.3300000000000125</v>
      </c>
      <c r="AE6" s="138">
        <f t="shared" si="1"/>
        <v>7.7138413685848839E-3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42776</v>
      </c>
      <c r="X7" s="10">
        <v>160.12</v>
      </c>
      <c r="Y7" s="10">
        <v>161.59</v>
      </c>
      <c r="Z7" s="10">
        <v>160.1</v>
      </c>
      <c r="AA7" s="10">
        <v>160.75</v>
      </c>
      <c r="AB7" s="95">
        <v>1904200</v>
      </c>
      <c r="AC7" s="10">
        <v>160.75</v>
      </c>
      <c r="AD7" s="2">
        <f t="shared" si="0"/>
        <v>1.4900000000000091</v>
      </c>
      <c r="AE7" s="138">
        <f t="shared" si="1"/>
        <v>1.9321864871604255E-3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3">
        <v>42775</v>
      </c>
      <c r="X8" s="10">
        <v>160.31</v>
      </c>
      <c r="Y8" s="10">
        <v>161.30000000000001</v>
      </c>
      <c r="Z8" s="10">
        <v>159.56</v>
      </c>
      <c r="AA8" s="10">
        <v>160.44</v>
      </c>
      <c r="AB8" s="95">
        <v>3052700</v>
      </c>
      <c r="AC8" s="10">
        <v>160.44</v>
      </c>
      <c r="AD8" s="2">
        <f t="shared" si="0"/>
        <v>1.7400000000000091</v>
      </c>
      <c r="AE8" s="138">
        <f t="shared" si="1"/>
        <v>8.1092882540079181E-4</v>
      </c>
    </row>
    <row r="9" spans="1:43" x14ac:dyDescent="0.25">
      <c r="O9" s="11" t="s">
        <v>213</v>
      </c>
      <c r="Q9" s="138">
        <f>IF(Q2=0, 0, Q8/Q6)</f>
        <v>0</v>
      </c>
      <c r="W9" s="133">
        <v>42774</v>
      </c>
      <c r="X9" s="10">
        <v>160</v>
      </c>
      <c r="Y9" s="10">
        <v>160.63</v>
      </c>
      <c r="Z9" s="10">
        <v>159.41</v>
      </c>
      <c r="AA9" s="10">
        <v>160.31</v>
      </c>
      <c r="AB9" s="95">
        <v>2335300</v>
      </c>
      <c r="AC9" s="10">
        <v>160.31</v>
      </c>
      <c r="AD9" s="2">
        <f t="shared" si="0"/>
        <v>1.2199999999999989</v>
      </c>
      <c r="AE9" s="138">
        <f t="shared" si="1"/>
        <v>-1.3704603500903634E-3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3">
        <v>42773</v>
      </c>
      <c r="X10" s="10">
        <v>161.05000000000001</v>
      </c>
      <c r="Y10" s="10">
        <v>161.68</v>
      </c>
      <c r="Z10" s="10">
        <v>159.54</v>
      </c>
      <c r="AA10" s="10">
        <v>160.53</v>
      </c>
      <c r="AB10" s="95">
        <v>2934800</v>
      </c>
      <c r="AC10" s="10">
        <v>160.53</v>
      </c>
      <c r="AD10" s="2">
        <f t="shared" si="0"/>
        <v>2.1400000000000148</v>
      </c>
      <c r="AE10" s="138">
        <f t="shared" si="1"/>
        <v>1.2460282848425486E-4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1.5900000000000001E-2</v>
      </c>
      <c r="W11" s="133">
        <v>42772</v>
      </c>
      <c r="X11" s="10">
        <v>161.51</v>
      </c>
      <c r="Y11" s="10">
        <v>162.53</v>
      </c>
      <c r="Z11" s="10">
        <v>160.22</v>
      </c>
      <c r="AA11" s="10">
        <v>160.51</v>
      </c>
      <c r="AB11" s="95">
        <v>3444800</v>
      </c>
      <c r="AC11" s="10">
        <v>160.51</v>
      </c>
      <c r="AD11" s="2">
        <f t="shared" si="0"/>
        <v>2.3100000000000023</v>
      </c>
      <c r="AE11" s="138">
        <f t="shared" si="1"/>
        <v>-8.4018039167234049E-3</v>
      </c>
    </row>
    <row r="12" spans="1:43" x14ac:dyDescent="0.25">
      <c r="W12" s="133">
        <v>42769</v>
      </c>
      <c r="X12" s="10">
        <v>161.13</v>
      </c>
      <c r="Y12" s="10">
        <v>162</v>
      </c>
      <c r="Z12" s="10">
        <v>160.21</v>
      </c>
      <c r="AA12" s="10">
        <v>161.87</v>
      </c>
      <c r="AB12" s="95">
        <v>2762300</v>
      </c>
      <c r="AC12" s="10">
        <v>161.87</v>
      </c>
      <c r="AD12" s="2">
        <f t="shared" si="0"/>
        <v>1.789999999999992</v>
      </c>
      <c r="AE12" s="138">
        <f t="shared" si="1"/>
        <v>6.9047026623538788E-3</v>
      </c>
    </row>
    <row r="13" spans="1:43" x14ac:dyDescent="0.25">
      <c r="W13" s="133">
        <v>42768</v>
      </c>
      <c r="X13" s="10">
        <v>162.52000000000001</v>
      </c>
      <c r="Y13" s="10">
        <v>163.25</v>
      </c>
      <c r="Z13" s="10">
        <v>160.26</v>
      </c>
      <c r="AA13" s="10">
        <v>160.76</v>
      </c>
      <c r="AB13" s="95">
        <v>4661500</v>
      </c>
      <c r="AC13" s="10">
        <v>160.76</v>
      </c>
      <c r="AD13" s="2">
        <f t="shared" si="0"/>
        <v>2.9900000000000091</v>
      </c>
      <c r="AE13" s="138">
        <f t="shared" si="1"/>
        <v>-1.1984512322537166E-2</v>
      </c>
    </row>
    <row r="14" spans="1:43" x14ac:dyDescent="0.25">
      <c r="W14" s="133">
        <v>42767</v>
      </c>
      <c r="X14" s="10">
        <v>162.75</v>
      </c>
      <c r="Y14" s="10">
        <v>163.9</v>
      </c>
      <c r="Z14" s="10">
        <v>162.03</v>
      </c>
      <c r="AA14" s="10">
        <v>162.71</v>
      </c>
      <c r="AB14" s="95">
        <v>3718500</v>
      </c>
      <c r="AC14" s="10">
        <v>162.71</v>
      </c>
      <c r="AD14" s="2">
        <f t="shared" si="0"/>
        <v>1.8700000000000045</v>
      </c>
      <c r="AE14" s="138">
        <f t="shared" si="1"/>
        <v>3.7631091918570725E-3</v>
      </c>
    </row>
    <row r="15" spans="1:43" x14ac:dyDescent="0.25">
      <c r="W15" s="133">
        <v>42766</v>
      </c>
      <c r="X15" s="10">
        <v>161.62</v>
      </c>
      <c r="Y15" s="10">
        <v>162.19</v>
      </c>
      <c r="Z15" s="10">
        <v>160.01</v>
      </c>
      <c r="AA15" s="10">
        <v>162.1</v>
      </c>
      <c r="AB15" s="95">
        <v>2976600</v>
      </c>
      <c r="AC15" s="10">
        <v>162.1</v>
      </c>
      <c r="AD15" s="2">
        <f t="shared" si="0"/>
        <v>2.1800000000000068</v>
      </c>
      <c r="AE15" s="138">
        <f t="shared" si="1"/>
        <v>6.1694120550237486E-5</v>
      </c>
    </row>
    <row r="16" spans="1:43" x14ac:dyDescent="0.25">
      <c r="W16" s="133">
        <v>42765</v>
      </c>
      <c r="X16" s="10">
        <v>162.94</v>
      </c>
      <c r="Y16" s="10">
        <v>163.46</v>
      </c>
      <c r="Z16" s="10">
        <v>161.31</v>
      </c>
      <c r="AA16" s="10">
        <v>162.09</v>
      </c>
      <c r="AB16" s="95">
        <v>2772400</v>
      </c>
      <c r="AC16" s="10">
        <v>162.09</v>
      </c>
      <c r="AD16" s="2">
        <f t="shared" si="0"/>
        <v>2.1500000000000057</v>
      </c>
      <c r="AE16" s="138">
        <f t="shared" si="1"/>
        <v>-5.5218111540585868E-3</v>
      </c>
    </row>
    <row r="17" spans="1:31" x14ac:dyDescent="0.25">
      <c r="W17" s="133">
        <v>42762</v>
      </c>
      <c r="X17" s="10">
        <v>163.5</v>
      </c>
      <c r="Y17" s="10">
        <v>163.80000000000001</v>
      </c>
      <c r="Z17" s="10">
        <v>162.62</v>
      </c>
      <c r="AA17" s="10">
        <v>162.99</v>
      </c>
      <c r="AB17" s="95">
        <v>3072500</v>
      </c>
      <c r="AC17" s="10">
        <v>162.99</v>
      </c>
      <c r="AD17" s="2">
        <f t="shared" si="0"/>
        <v>1.1800000000000068</v>
      </c>
      <c r="AE17" s="138">
        <f t="shared" si="1"/>
        <v>1.4746543778803023E-3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42761</v>
      </c>
      <c r="X18" s="10">
        <v>161.86000000000001</v>
      </c>
      <c r="Y18" s="10">
        <v>163.58000000000001</v>
      </c>
      <c r="Z18" s="10">
        <v>161.25</v>
      </c>
      <c r="AA18" s="10">
        <v>162.75</v>
      </c>
      <c r="AB18" s="95">
        <v>4160400</v>
      </c>
      <c r="AC18" s="10">
        <v>162.75</v>
      </c>
      <c r="AD18" s="2">
        <f t="shared" si="0"/>
        <v>2.3300000000000125</v>
      </c>
      <c r="AE18" s="138">
        <f t="shared" si="1"/>
        <v>9.3649218556188796E-3</v>
      </c>
    </row>
    <row r="19" spans="1:31" x14ac:dyDescent="0.25">
      <c r="W19" s="133">
        <v>42760</v>
      </c>
      <c r="X19" s="10">
        <v>160.82</v>
      </c>
      <c r="Y19" s="10">
        <v>161.97999999999999</v>
      </c>
      <c r="Z19" s="10">
        <v>160.35</v>
      </c>
      <c r="AA19" s="10">
        <v>161.24</v>
      </c>
      <c r="AB19" s="95">
        <v>3316700</v>
      </c>
      <c r="AC19" s="10">
        <v>161.24</v>
      </c>
      <c r="AD19" s="2">
        <f t="shared" si="0"/>
        <v>1.6299999999999955</v>
      </c>
      <c r="AE19" s="138">
        <f t="shared" si="1"/>
        <v>5.0489309979431241E-3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42759</v>
      </c>
      <c r="X20" s="10">
        <v>159.36000000000001</v>
      </c>
      <c r="Y20" s="10">
        <v>161.31</v>
      </c>
      <c r="Z20" s="10">
        <v>159.1</v>
      </c>
      <c r="AA20" s="10">
        <v>160.43</v>
      </c>
      <c r="AB20" s="95">
        <v>3501200</v>
      </c>
      <c r="AC20" s="10">
        <v>160.43</v>
      </c>
      <c r="AD20" s="2">
        <f t="shared" si="0"/>
        <v>2.210000000000008</v>
      </c>
      <c r="AE20" s="138">
        <f t="shared" si="1"/>
        <v>8.5496951027850265E-3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42758</v>
      </c>
      <c r="X21" s="10">
        <v>158.62</v>
      </c>
      <c r="Y21" s="10">
        <v>159.52000000000001</v>
      </c>
      <c r="Z21" s="10">
        <v>156.56</v>
      </c>
      <c r="AA21" s="10">
        <v>159.07</v>
      </c>
      <c r="AB21" s="95">
        <v>3967900</v>
      </c>
      <c r="AC21" s="10">
        <v>159.07</v>
      </c>
      <c r="AD21" s="2">
        <f t="shared" si="0"/>
        <v>2.960000000000008</v>
      </c>
      <c r="AE21" s="138">
        <f t="shared" si="1"/>
        <v>2.5841421908483486E-3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42755</v>
      </c>
      <c r="X22" s="10">
        <v>159.02000000000001</v>
      </c>
      <c r="Y22" s="10">
        <v>159.80000000000001</v>
      </c>
      <c r="Z22" s="10">
        <v>157.81</v>
      </c>
      <c r="AA22" s="10">
        <v>158.66</v>
      </c>
      <c r="AB22" s="95">
        <v>3503200</v>
      </c>
      <c r="AC22" s="10">
        <v>158.66</v>
      </c>
      <c r="AD22" s="2">
        <f t="shared" si="0"/>
        <v>1.9900000000000091</v>
      </c>
      <c r="AE22" s="138">
        <f t="shared" si="1"/>
        <v>-2.5204788909882758E-4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42754</v>
      </c>
      <c r="X23" s="10">
        <v>157.74</v>
      </c>
      <c r="Y23" s="10">
        <v>160.55000000000001</v>
      </c>
      <c r="Z23" s="10">
        <v>157.24</v>
      </c>
      <c r="AA23" s="10">
        <v>158.69999999999999</v>
      </c>
      <c r="AB23" s="95">
        <v>4846000</v>
      </c>
      <c r="AC23" s="10">
        <v>158.69999999999999</v>
      </c>
      <c r="AD23" s="2">
        <f t="shared" si="0"/>
        <v>3.3100000000000023</v>
      </c>
      <c r="AE23" s="138">
        <f t="shared" si="1"/>
        <v>6.085964244959996E-3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42753</v>
      </c>
      <c r="X24" s="10">
        <v>161.06</v>
      </c>
      <c r="Y24" s="10">
        <v>161.19999999999999</v>
      </c>
      <c r="Z24" s="10">
        <v>156.09</v>
      </c>
      <c r="AA24" s="10">
        <v>157.74</v>
      </c>
      <c r="AB24" s="95">
        <v>6586200</v>
      </c>
      <c r="AC24" s="10">
        <v>157.74</v>
      </c>
      <c r="AD24" s="2">
        <f t="shared" si="0"/>
        <v>5.1099999999999852</v>
      </c>
      <c r="AE24" s="138">
        <f t="shared" si="1"/>
        <v>-1.8175028009460914E-2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42752</v>
      </c>
      <c r="X25" s="10">
        <v>162.61000000000001</v>
      </c>
      <c r="Y25" s="10">
        <v>162.97</v>
      </c>
      <c r="Z25" s="10">
        <v>157.51</v>
      </c>
      <c r="AA25" s="10">
        <v>160.66</v>
      </c>
      <c r="AB25" s="95">
        <v>5380800</v>
      </c>
      <c r="AC25" s="10">
        <v>160.66</v>
      </c>
      <c r="AD25" s="2">
        <f t="shared" si="0"/>
        <v>5.460000000000008</v>
      </c>
      <c r="AE25" s="138">
        <f t="shared" si="1"/>
        <v>-7.0457354758962643E-3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42748</v>
      </c>
      <c r="X26" s="10">
        <v>162.16</v>
      </c>
      <c r="Y26" s="10">
        <v>162.74</v>
      </c>
      <c r="Z26" s="10">
        <v>161.41</v>
      </c>
      <c r="AA26" s="10">
        <v>161.80000000000001</v>
      </c>
      <c r="AB26" s="95">
        <v>3178900</v>
      </c>
      <c r="AC26" s="10">
        <v>161.80000000000001</v>
      </c>
      <c r="AD26" s="2">
        <f t="shared" si="0"/>
        <v>1.3300000000000125</v>
      </c>
      <c r="AE26" s="138">
        <f t="shared" si="1"/>
        <v>-3.4491254003449212E-3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42747</v>
      </c>
      <c r="X27" s="10">
        <v>161.69</v>
      </c>
      <c r="Y27" s="10">
        <v>162.94</v>
      </c>
      <c r="Z27" s="10">
        <v>160.88999999999999</v>
      </c>
      <c r="AA27" s="10">
        <v>162.36000000000001</v>
      </c>
      <c r="AB27" s="95">
        <v>2545000</v>
      </c>
      <c r="AC27" s="10">
        <v>162.36000000000001</v>
      </c>
      <c r="AD27" s="2">
        <f t="shared" si="0"/>
        <v>2.0500000000000114</v>
      </c>
      <c r="AE27" s="138">
        <f t="shared" si="1"/>
        <v>2.9032058805362748E-3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42746</v>
      </c>
      <c r="X28" s="10">
        <v>161.30000000000001</v>
      </c>
      <c r="Y28" s="10">
        <v>162.94</v>
      </c>
      <c r="Z28" s="10">
        <v>160.61000000000001</v>
      </c>
      <c r="AA28" s="10">
        <v>161.88999999999999</v>
      </c>
      <c r="AB28" s="95">
        <v>3318400</v>
      </c>
      <c r="AC28" s="10">
        <v>161.88999999999999</v>
      </c>
      <c r="AD28" s="2">
        <f t="shared" si="0"/>
        <v>2.3299999999999841</v>
      </c>
      <c r="AE28" s="138">
        <f t="shared" si="1"/>
        <v>1.9185542765192132E-3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42745</v>
      </c>
      <c r="X29" s="10">
        <v>161.27000000000001</v>
      </c>
      <c r="Y29" s="10">
        <v>162.97999999999999</v>
      </c>
      <c r="Z29" s="10">
        <v>160.5</v>
      </c>
      <c r="AA29" s="10">
        <v>161.58000000000001</v>
      </c>
      <c r="AB29" s="95">
        <v>3482000</v>
      </c>
      <c r="AC29" s="10">
        <v>161.58000000000001</v>
      </c>
      <c r="AD29" s="2">
        <f t="shared" si="0"/>
        <v>2.4799999999999898</v>
      </c>
      <c r="AE29" s="138">
        <f t="shared" si="1"/>
        <v>-2.2846557579497828E-3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42744</v>
      </c>
      <c r="X30" s="10">
        <v>162</v>
      </c>
      <c r="Y30" s="10">
        <v>162.43</v>
      </c>
      <c r="Z30" s="10">
        <v>160.78</v>
      </c>
      <c r="AA30" s="10">
        <v>161.94999999999999</v>
      </c>
      <c r="AB30" s="95">
        <v>3040800</v>
      </c>
      <c r="AC30" s="10">
        <v>161.94999999999999</v>
      </c>
      <c r="AD30" s="2">
        <f t="shared" si="0"/>
        <v>1.6500000000000057</v>
      </c>
      <c r="AE30" s="138">
        <f t="shared" si="1"/>
        <v>-2.8323379102273005E-3</v>
      </c>
    </row>
    <row r="31" spans="1:31" x14ac:dyDescent="0.25">
      <c r="G31" s="3"/>
      <c r="H31" s="233"/>
      <c r="W31" s="133">
        <v>42741</v>
      </c>
      <c r="X31" s="10">
        <v>161.75</v>
      </c>
      <c r="Y31" s="10">
        <v>162.94</v>
      </c>
      <c r="Z31" s="10">
        <v>161.11000000000001</v>
      </c>
      <c r="AA31" s="10">
        <v>162.41</v>
      </c>
      <c r="AB31" s="95">
        <v>2727900</v>
      </c>
      <c r="AC31" s="10">
        <v>162.41</v>
      </c>
      <c r="AD31" s="2">
        <f t="shared" si="0"/>
        <v>1.8299999999999841</v>
      </c>
      <c r="AE31" s="138">
        <f t="shared" si="1"/>
        <v>1.4181773338266535E-3</v>
      </c>
    </row>
    <row r="32" spans="1:31" x14ac:dyDescent="0.25">
      <c r="W32" s="133">
        <v>42740</v>
      </c>
      <c r="X32" s="10">
        <v>161.75</v>
      </c>
      <c r="Y32" s="10">
        <v>162.63</v>
      </c>
      <c r="Z32" s="10">
        <v>161.51</v>
      </c>
      <c r="AA32" s="10">
        <v>162.18</v>
      </c>
      <c r="AB32" s="95">
        <v>2675600</v>
      </c>
      <c r="AC32" s="10">
        <v>162.18</v>
      </c>
      <c r="AD32" s="2">
        <f t="shared" si="0"/>
        <v>1.1200000000000045</v>
      </c>
      <c r="AE32" s="138">
        <f t="shared" si="1"/>
        <v>1.6675931072818173E-3</v>
      </c>
    </row>
    <row r="33" spans="1:31" x14ac:dyDescent="0.25">
      <c r="L33" t="s">
        <v>212</v>
      </c>
      <c r="M33" s="2">
        <f>M44+K44-F44</f>
        <v>176.70000000000073</v>
      </c>
      <c r="W33" s="133">
        <v>42739</v>
      </c>
      <c r="X33" s="10">
        <v>162.35</v>
      </c>
      <c r="Y33" s="10">
        <v>162.58000000000001</v>
      </c>
      <c r="Z33" s="10">
        <v>159.74</v>
      </c>
      <c r="AA33" s="10">
        <v>161.91</v>
      </c>
      <c r="AB33" s="95">
        <v>2669200</v>
      </c>
      <c r="AC33" s="10">
        <v>161.91</v>
      </c>
      <c r="AD33" s="2">
        <f t="shared" si="0"/>
        <v>2.8400000000000034</v>
      </c>
      <c r="AE33" s="138">
        <f t="shared" si="1"/>
        <v>2.849179312480743E-3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42738</v>
      </c>
      <c r="X34" s="10">
        <v>161.13</v>
      </c>
      <c r="Y34" s="10">
        <v>162.27000000000001</v>
      </c>
      <c r="Z34" s="10">
        <v>159.15</v>
      </c>
      <c r="AA34" s="10">
        <v>161.44999999999999</v>
      </c>
      <c r="AB34" s="95">
        <v>3539700</v>
      </c>
      <c r="AC34" s="10">
        <v>161.44999999999999</v>
      </c>
      <c r="AD34" s="2">
        <f t="shared" si="0"/>
        <v>3.1200000000000045</v>
      </c>
      <c r="AE34" s="138">
        <f t="shared" si="1"/>
        <v>8.8102974256436539E-3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42734</v>
      </c>
      <c r="X35" s="10">
        <v>161.37</v>
      </c>
      <c r="Y35" s="10">
        <v>161.47999999999999</v>
      </c>
      <c r="Z35" s="10">
        <v>159.85</v>
      </c>
      <c r="AA35" s="10">
        <v>160.04</v>
      </c>
      <c r="AB35" s="95">
        <v>2845500</v>
      </c>
      <c r="AC35" s="10">
        <v>160.04</v>
      </c>
      <c r="AD35" s="2">
        <f t="shared" si="0"/>
        <v>1.6299999999999955</v>
      </c>
      <c r="AE35" s="138">
        <f t="shared" si="1"/>
        <v>-6.2096373571783881E-3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42733</v>
      </c>
      <c r="X36" s="10">
        <v>161.91999999999999</v>
      </c>
      <c r="Y36" s="10">
        <v>162.36000000000001</v>
      </c>
      <c r="Z36" s="10">
        <v>160.38999999999999</v>
      </c>
      <c r="AA36" s="10">
        <v>161.04</v>
      </c>
      <c r="AB36" s="95">
        <v>2472100</v>
      </c>
      <c r="AC36" s="10">
        <v>161.04</v>
      </c>
      <c r="AD36" s="2">
        <f t="shared" si="0"/>
        <v>1.9700000000000273</v>
      </c>
      <c r="AE36" s="138">
        <f t="shared" si="1"/>
        <v>-2.4777006937561907E-3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42732</v>
      </c>
      <c r="X37" s="10">
        <v>162.16</v>
      </c>
      <c r="Y37" s="10">
        <v>163.25</v>
      </c>
      <c r="Z37" s="10">
        <v>161.32</v>
      </c>
      <c r="AA37" s="10">
        <v>161.44</v>
      </c>
      <c r="AB37" s="95">
        <v>1622500</v>
      </c>
      <c r="AC37" s="10">
        <v>161.44</v>
      </c>
      <c r="AD37" s="2">
        <f t="shared" si="0"/>
        <v>1.9300000000000068</v>
      </c>
      <c r="AE37" s="138">
        <f t="shared" si="1"/>
        <v>-7.3782587309394465E-3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42731</v>
      </c>
      <c r="X38" s="10">
        <v>163.26</v>
      </c>
      <c r="Y38" s="10">
        <v>163.96</v>
      </c>
      <c r="Z38" s="10">
        <v>162.44999999999999</v>
      </c>
      <c r="AA38" s="10">
        <v>162.63999999999999</v>
      </c>
      <c r="AB38" s="95">
        <v>1327900</v>
      </c>
      <c r="AC38" s="10">
        <v>162.63999999999999</v>
      </c>
      <c r="AD38" s="2">
        <f t="shared" si="0"/>
        <v>1.5100000000000193</v>
      </c>
      <c r="AE38" s="138">
        <f t="shared" si="1"/>
        <v>-2.3921977550145357E-3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42727</v>
      </c>
      <c r="X39" s="10">
        <v>161.56</v>
      </c>
      <c r="Y39" s="10">
        <v>163.04</v>
      </c>
      <c r="Z39" s="10">
        <v>160.55000000000001</v>
      </c>
      <c r="AA39" s="10">
        <v>163.03</v>
      </c>
      <c r="AB39" s="95">
        <v>2044400</v>
      </c>
      <c r="AC39" s="10">
        <v>163.03</v>
      </c>
      <c r="AD39" s="2">
        <f t="shared" si="0"/>
        <v>2.4899999999999807</v>
      </c>
      <c r="AE39" s="138">
        <f t="shared" si="1"/>
        <v>8.9738829063001901E-3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42726</v>
      </c>
      <c r="X40" s="10">
        <v>161.38999999999999</v>
      </c>
      <c r="Y40" s="10">
        <v>161.88</v>
      </c>
      <c r="Z40" s="10">
        <v>160.27000000000001</v>
      </c>
      <c r="AA40" s="10">
        <v>161.58000000000001</v>
      </c>
      <c r="AB40" s="95">
        <v>2741700</v>
      </c>
      <c r="AC40" s="10">
        <v>161.58000000000001</v>
      </c>
      <c r="AD40" s="2">
        <f t="shared" si="0"/>
        <v>1.6099999999999852</v>
      </c>
      <c r="AE40" s="138">
        <f t="shared" si="1"/>
        <v>1.5496187937766859E-3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4" t="s">
        <v>78</v>
      </c>
      <c r="P41" s="644"/>
      <c r="Q41" s="34"/>
      <c r="W41" s="133">
        <v>42725</v>
      </c>
      <c r="X41" s="10">
        <v>161.41999999999999</v>
      </c>
      <c r="Y41" s="10">
        <v>162.29</v>
      </c>
      <c r="Z41" s="10">
        <v>159.62</v>
      </c>
      <c r="AA41" s="10">
        <v>161.33000000000001</v>
      </c>
      <c r="AB41" s="95">
        <v>2767700</v>
      </c>
      <c r="AC41" s="10">
        <v>161.33000000000001</v>
      </c>
      <c r="AD41" s="2">
        <f t="shared" si="0"/>
        <v>2.6699999999999875</v>
      </c>
      <c r="AE41" s="138">
        <f t="shared" si="1"/>
        <v>-1.6090104585678722E-3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173.38200000000001</v>
      </c>
      <c r="Q42" s="34"/>
      <c r="T42" s="91" t="s">
        <v>113</v>
      </c>
      <c r="W42" s="133">
        <v>42724</v>
      </c>
      <c r="X42" s="10">
        <v>161.71</v>
      </c>
      <c r="Y42" s="10">
        <v>163.11000000000001</v>
      </c>
      <c r="Z42" s="10">
        <v>161.41</v>
      </c>
      <c r="AA42" s="10">
        <v>161.59</v>
      </c>
      <c r="AB42" s="95">
        <v>3127800</v>
      </c>
      <c r="AC42" s="10">
        <v>161.59</v>
      </c>
      <c r="AD42" s="2">
        <f t="shared" si="0"/>
        <v>1.7000000000000171</v>
      </c>
      <c r="AE42" s="138">
        <f t="shared" si="1"/>
        <v>3.0952086170610293E-4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171.8058</v>
      </c>
      <c r="Q43" s="34"/>
      <c r="T43" s="128" t="s">
        <v>98</v>
      </c>
      <c r="U43" s="98">
        <v>163.65</v>
      </c>
      <c r="W43" s="133">
        <v>42723</v>
      </c>
      <c r="X43" s="10">
        <v>163.09</v>
      </c>
      <c r="Y43" s="10">
        <v>163.94</v>
      </c>
      <c r="Z43" s="10">
        <v>161.22</v>
      </c>
      <c r="AA43" s="10">
        <v>161.54</v>
      </c>
      <c r="AB43" s="95">
        <v>4720900</v>
      </c>
      <c r="AC43" s="10">
        <v>161.54</v>
      </c>
      <c r="AD43" s="2">
        <f t="shared" si="0"/>
        <v>2.7199999999999989</v>
      </c>
      <c r="AE43" s="138">
        <f t="shared" si="1"/>
        <v>-1.4639502256923342E-2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170.2296</v>
      </c>
      <c r="Q44" s="34"/>
      <c r="T44" s="93" t="s">
        <v>99</v>
      </c>
      <c r="U44" s="88">
        <v>159</v>
      </c>
      <c r="W44" s="133">
        <v>42720</v>
      </c>
      <c r="X44" s="10">
        <v>161.38</v>
      </c>
      <c r="Y44" s="10">
        <v>164</v>
      </c>
      <c r="Z44" s="10">
        <v>161.19</v>
      </c>
      <c r="AA44" s="10">
        <v>163.94</v>
      </c>
      <c r="AB44" s="95">
        <v>6957500</v>
      </c>
      <c r="AC44" s="10">
        <v>163.94</v>
      </c>
      <c r="AD44" s="2">
        <f t="shared" si="0"/>
        <v>2.8100000000000023</v>
      </c>
      <c r="AE44" s="138">
        <f t="shared" si="1"/>
        <v>2.0669904121529026E-2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168.6534</v>
      </c>
      <c r="Q45" s="83"/>
      <c r="T45" s="93" t="s">
        <v>100</v>
      </c>
      <c r="U45" s="88" t="s">
        <v>129</v>
      </c>
      <c r="W45" s="133">
        <v>42719</v>
      </c>
      <c r="X45" s="10">
        <v>159.87</v>
      </c>
      <c r="Y45" s="10">
        <v>161.29</v>
      </c>
      <c r="Z45" s="10">
        <v>159.43</v>
      </c>
      <c r="AA45" s="10">
        <v>160.62</v>
      </c>
      <c r="AB45" s="95">
        <v>4422700</v>
      </c>
      <c r="AC45" s="10">
        <v>160.62</v>
      </c>
      <c r="AD45" s="2">
        <f t="shared" si="0"/>
        <v>1.8599999999999852</v>
      </c>
      <c r="AE45" s="138">
        <f t="shared" si="1"/>
        <v>4.7541598899036863E-3</v>
      </c>
    </row>
    <row r="46" spans="1:31" x14ac:dyDescent="0.25">
      <c r="O46" s="83">
        <v>1.06</v>
      </c>
      <c r="P46" s="83">
        <f t="shared" si="5"/>
        <v>167.0772</v>
      </c>
      <c r="Q46" s="83"/>
      <c r="T46" s="93" t="s">
        <v>101</v>
      </c>
      <c r="U46" s="88" t="s">
        <v>129</v>
      </c>
      <c r="W46" s="133">
        <v>42718</v>
      </c>
      <c r="X46" s="10">
        <v>161.13999999999999</v>
      </c>
      <c r="Y46" s="10">
        <v>161.80000000000001</v>
      </c>
      <c r="Z46" s="10">
        <v>158.72</v>
      </c>
      <c r="AA46" s="10">
        <v>159.86000000000001</v>
      </c>
      <c r="AB46" s="95">
        <v>3793700</v>
      </c>
      <c r="AC46" s="10">
        <v>159.86000000000001</v>
      </c>
      <c r="AD46" s="2">
        <f t="shared" si="0"/>
        <v>3.0800000000000125</v>
      </c>
      <c r="AE46" s="138">
        <f t="shared" si="1"/>
        <v>-4.2357044973213576E-3</v>
      </c>
    </row>
    <row r="47" spans="1:31" x14ac:dyDescent="0.25">
      <c r="O47" s="83">
        <v>1.05</v>
      </c>
      <c r="P47" s="83">
        <f t="shared" si="5"/>
        <v>165.501</v>
      </c>
      <c r="Q47" s="83"/>
      <c r="T47" s="93" t="s">
        <v>102</v>
      </c>
      <c r="U47" s="88">
        <v>184.85</v>
      </c>
      <c r="W47" s="133">
        <v>42717</v>
      </c>
      <c r="X47" s="10">
        <v>160.4</v>
      </c>
      <c r="Y47" s="10">
        <v>161.71</v>
      </c>
      <c r="Z47" s="10">
        <v>160.07</v>
      </c>
      <c r="AA47" s="10">
        <v>160.54</v>
      </c>
      <c r="AB47" s="95">
        <v>3785600</v>
      </c>
      <c r="AC47" s="10">
        <v>160.54</v>
      </c>
      <c r="AD47" s="2">
        <f t="shared" si="0"/>
        <v>1.6400000000000148</v>
      </c>
      <c r="AE47" s="138">
        <f t="shared" si="1"/>
        <v>6.5834848579846561E-3</v>
      </c>
    </row>
    <row r="48" spans="1:31" x14ac:dyDescent="0.25">
      <c r="O48" s="83">
        <v>1.04</v>
      </c>
      <c r="P48" s="83">
        <f t="shared" si="5"/>
        <v>163.9248</v>
      </c>
      <c r="Q48" s="83"/>
      <c r="T48" s="93" t="s">
        <v>103</v>
      </c>
      <c r="U48" s="88">
        <v>0.65043399999999996</v>
      </c>
      <c r="W48" s="133">
        <v>42716</v>
      </c>
      <c r="X48" s="10">
        <v>158.83000000000001</v>
      </c>
      <c r="Y48" s="10">
        <v>159.66</v>
      </c>
      <c r="Z48" s="10">
        <v>157.75</v>
      </c>
      <c r="AA48" s="10">
        <v>159.49</v>
      </c>
      <c r="AB48" s="95">
        <v>3471200</v>
      </c>
      <c r="AC48" s="10">
        <v>159.49</v>
      </c>
      <c r="AD48" s="2">
        <f t="shared" si="0"/>
        <v>1.9099999999999966</v>
      </c>
      <c r="AE48" s="138">
        <f t="shared" si="1"/>
        <v>-3.934549088183803E-3</v>
      </c>
    </row>
    <row r="49" spans="15:31" x14ac:dyDescent="0.25">
      <c r="O49" s="83">
        <v>1.03</v>
      </c>
      <c r="P49" s="83">
        <f t="shared" si="5"/>
        <v>162.3486</v>
      </c>
      <c r="Q49" s="83"/>
      <c r="T49" s="93" t="s">
        <v>104</v>
      </c>
      <c r="U49" s="88" t="s">
        <v>129</v>
      </c>
      <c r="W49" s="133">
        <v>42713</v>
      </c>
      <c r="X49" s="10">
        <v>159.52000000000001</v>
      </c>
      <c r="Y49" s="10">
        <v>160.16</v>
      </c>
      <c r="Z49" s="10">
        <v>157.71</v>
      </c>
      <c r="AA49" s="10">
        <v>160.12</v>
      </c>
      <c r="AB49" s="95">
        <v>4004000</v>
      </c>
      <c r="AC49" s="10">
        <v>160.12</v>
      </c>
      <c r="AD49" s="2">
        <f t="shared" si="0"/>
        <v>2.4499999999999886</v>
      </c>
      <c r="AE49" s="138">
        <f t="shared" si="1"/>
        <v>5.0213406979664477E-3</v>
      </c>
    </row>
    <row r="50" spans="15:31" x14ac:dyDescent="0.25">
      <c r="O50" s="83">
        <v>1.02</v>
      </c>
      <c r="P50" s="83">
        <f t="shared" si="5"/>
        <v>160.7724</v>
      </c>
      <c r="Q50" s="83"/>
      <c r="T50" s="93"/>
      <c r="U50" s="88"/>
      <c r="W50" s="133">
        <v>42712</v>
      </c>
      <c r="X50" s="10">
        <v>159.41</v>
      </c>
      <c r="Y50" s="10">
        <v>160.24</v>
      </c>
      <c r="Z50" s="10">
        <v>158</v>
      </c>
      <c r="AA50" s="10">
        <v>159.32</v>
      </c>
      <c r="AB50" s="95">
        <v>3405800</v>
      </c>
      <c r="AC50" s="10">
        <v>159.32</v>
      </c>
      <c r="AD50" s="2">
        <f t="shared" si="0"/>
        <v>2.2400000000000091</v>
      </c>
      <c r="AE50" s="138">
        <f t="shared" si="1"/>
        <v>-5.0188205771650729E-4</v>
      </c>
    </row>
    <row r="51" spans="15:31" x14ac:dyDescent="0.25">
      <c r="O51" s="83">
        <v>1.01</v>
      </c>
      <c r="P51" s="83">
        <f t="shared" si="5"/>
        <v>159.1962</v>
      </c>
      <c r="Q51" s="83"/>
      <c r="T51" s="93" t="s">
        <v>105</v>
      </c>
      <c r="U51" s="88" t="s">
        <v>712</v>
      </c>
      <c r="W51" s="133">
        <v>42711</v>
      </c>
      <c r="X51" s="10">
        <v>157.88999999999999</v>
      </c>
      <c r="Y51" s="10">
        <v>159.97999999999999</v>
      </c>
      <c r="Z51" s="10">
        <v>156.35</v>
      </c>
      <c r="AA51" s="10">
        <v>159.4</v>
      </c>
      <c r="AB51" s="95">
        <v>4494600</v>
      </c>
      <c r="AC51" s="10">
        <v>159.4</v>
      </c>
      <c r="AD51" s="2">
        <f t="shared" si="0"/>
        <v>3.6299999999999955</v>
      </c>
      <c r="AE51" s="138">
        <f t="shared" si="1"/>
        <v>1.3221459445715844E-2</v>
      </c>
    </row>
    <row r="52" spans="15:31" x14ac:dyDescent="0.25">
      <c r="O52" s="83">
        <v>1</v>
      </c>
      <c r="P52" s="83">
        <f t="shared" si="5"/>
        <v>157.62</v>
      </c>
      <c r="Q52" s="83"/>
      <c r="T52" s="93" t="s">
        <v>106</v>
      </c>
      <c r="U52" s="88" t="s">
        <v>713</v>
      </c>
      <c r="W52" s="133">
        <v>42710</v>
      </c>
      <c r="X52" s="10">
        <v>158.16999999999999</v>
      </c>
      <c r="Y52" s="10">
        <v>158.22999999999999</v>
      </c>
      <c r="Z52" s="10">
        <v>156.26</v>
      </c>
      <c r="AA52" s="10">
        <v>157.32</v>
      </c>
      <c r="AB52" s="95">
        <v>3179200</v>
      </c>
      <c r="AC52" s="10">
        <v>157.32</v>
      </c>
      <c r="AD52" s="2">
        <f t="shared" si="0"/>
        <v>1.9699999999999989</v>
      </c>
      <c r="AE52" s="138">
        <f t="shared" si="1"/>
        <v>-1.9666307175030262E-3</v>
      </c>
    </row>
    <row r="53" spans="15:31" x14ac:dyDescent="0.25">
      <c r="O53" s="83">
        <v>0.99</v>
      </c>
      <c r="P53" s="83">
        <f t="shared" si="5"/>
        <v>156.0438</v>
      </c>
      <c r="Q53" s="83"/>
      <c r="T53" s="93" t="s">
        <v>107</v>
      </c>
      <c r="U53" s="90">
        <v>12033638</v>
      </c>
      <c r="W53" s="133">
        <v>42709</v>
      </c>
      <c r="X53" s="10">
        <v>160.19</v>
      </c>
      <c r="Y53" s="10">
        <v>160.66999999999999</v>
      </c>
      <c r="Z53" s="10">
        <v>156.22999999999999</v>
      </c>
      <c r="AA53" s="10">
        <v>157.63</v>
      </c>
      <c r="AB53" s="95">
        <v>5818600</v>
      </c>
      <c r="AC53" s="10">
        <v>157.63</v>
      </c>
      <c r="AD53" s="2">
        <f t="shared" si="0"/>
        <v>4.4399999999999977</v>
      </c>
      <c r="AE53" s="138">
        <f t="shared" si="1"/>
        <v>-1.9287003048590767E-2</v>
      </c>
    </row>
    <row r="54" spans="15:31" x14ac:dyDescent="0.25">
      <c r="O54" s="83">
        <v>0.98</v>
      </c>
      <c r="P54" s="83">
        <f t="shared" si="5"/>
        <v>154.4676</v>
      </c>
      <c r="Q54" s="83"/>
      <c r="T54" s="93" t="s">
        <v>110</v>
      </c>
      <c r="U54" s="90">
        <v>3828520</v>
      </c>
      <c r="W54" s="133">
        <v>42706</v>
      </c>
      <c r="X54" s="10">
        <v>161</v>
      </c>
      <c r="Y54" s="10">
        <v>162.52000000000001</v>
      </c>
      <c r="Z54" s="10">
        <v>160.56</v>
      </c>
      <c r="AA54" s="10">
        <v>160.72999999999999</v>
      </c>
      <c r="AB54" s="95">
        <v>3476000</v>
      </c>
      <c r="AC54" s="10">
        <v>160.72999999999999</v>
      </c>
      <c r="AD54" s="2">
        <f t="shared" si="0"/>
        <v>1.960000000000008</v>
      </c>
      <c r="AE54" s="138">
        <f t="shared" si="1"/>
        <v>-1.3048340996645313E-3</v>
      </c>
    </row>
    <row r="55" spans="15:31" x14ac:dyDescent="0.25">
      <c r="O55" s="83">
        <v>0.97</v>
      </c>
      <c r="P55" s="83">
        <f t="shared" si="5"/>
        <v>152.8914</v>
      </c>
      <c r="Q55" s="83"/>
      <c r="T55" s="93" t="s">
        <v>108</v>
      </c>
      <c r="U55" s="88" t="s">
        <v>714</v>
      </c>
      <c r="W55" s="133">
        <v>42705</v>
      </c>
      <c r="X55" s="10">
        <v>159.12</v>
      </c>
      <c r="Y55" s="10">
        <v>161.72</v>
      </c>
      <c r="Z55" s="10">
        <v>159.12</v>
      </c>
      <c r="AA55" s="10">
        <v>160.94</v>
      </c>
      <c r="AB55" s="95">
        <v>5198500</v>
      </c>
      <c r="AC55" s="10">
        <v>160.94</v>
      </c>
      <c r="AD55" s="2">
        <f t="shared" si="0"/>
        <v>2.5999999999999943</v>
      </c>
      <c r="AE55" s="138">
        <f t="shared" si="1"/>
        <v>1.6548762001010742E-2</v>
      </c>
    </row>
    <row r="56" spans="15:31" x14ac:dyDescent="0.25">
      <c r="O56" s="83">
        <v>0.96</v>
      </c>
      <c r="P56" s="83">
        <f t="shared" si="5"/>
        <v>151.3152</v>
      </c>
      <c r="Q56" s="83"/>
      <c r="T56" s="93" t="s">
        <v>111</v>
      </c>
      <c r="U56" s="88">
        <v>21.74</v>
      </c>
      <c r="W56" s="133">
        <v>42704</v>
      </c>
      <c r="X56" s="10">
        <v>157.47</v>
      </c>
      <c r="Y56" s="10">
        <v>159.76</v>
      </c>
      <c r="Z56" s="10">
        <v>157.07</v>
      </c>
      <c r="AA56" s="10">
        <v>158.32</v>
      </c>
      <c r="AB56" s="95">
        <v>6939500</v>
      </c>
      <c r="AC56" s="10">
        <v>158.32</v>
      </c>
      <c r="AD56" s="2">
        <f t="shared" si="0"/>
        <v>2.6899999999999977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5"/>
        <v>149.739</v>
      </c>
      <c r="Q57" s="83"/>
      <c r="T57" s="93" t="s">
        <v>112</v>
      </c>
      <c r="U57" s="88">
        <v>7.25</v>
      </c>
      <c r="W57" s="133">
        <v>42704</v>
      </c>
      <c r="X57" s="10" t="s">
        <v>716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5"/>
        <v>148.1628</v>
      </c>
      <c r="Q58" s="83"/>
      <c r="T58" s="93" t="s">
        <v>109</v>
      </c>
      <c r="U58" s="88" t="s">
        <v>715</v>
      </c>
      <c r="W58" s="133">
        <v>42703</v>
      </c>
      <c r="X58" s="10">
        <v>156.94</v>
      </c>
      <c r="Y58" s="10">
        <v>158.12</v>
      </c>
      <c r="Z58" s="10">
        <v>155.18</v>
      </c>
      <c r="AA58" s="10">
        <v>157.59</v>
      </c>
      <c r="AB58" s="95">
        <v>5827400</v>
      </c>
      <c r="AC58" s="10">
        <v>156.96</v>
      </c>
      <c r="AD58" s="2">
        <f t="shared" si="0"/>
        <v>2.9399999999999977</v>
      </c>
      <c r="AE58" s="138">
        <f t="shared" si="1"/>
        <v>3.5971223021582954E-2</v>
      </c>
    </row>
    <row r="59" spans="15:31" x14ac:dyDescent="0.25">
      <c r="O59" s="83">
        <v>0.93</v>
      </c>
      <c r="P59" s="83">
        <f t="shared" si="5"/>
        <v>146.5866</v>
      </c>
      <c r="Q59" s="83"/>
      <c r="W59" s="133">
        <v>42702</v>
      </c>
      <c r="X59" s="10">
        <v>152.74</v>
      </c>
      <c r="Y59" s="10">
        <v>152.85</v>
      </c>
      <c r="Z59" s="10">
        <v>150</v>
      </c>
      <c r="AA59" s="10">
        <v>152.11000000000001</v>
      </c>
      <c r="AB59" s="95">
        <v>5029600</v>
      </c>
      <c r="AC59" s="10">
        <v>151.51</v>
      </c>
      <c r="AD59" s="2">
        <f t="shared" si="0"/>
        <v>2.8499999999999943</v>
      </c>
      <c r="AE59" s="138">
        <f t="shared" si="1"/>
        <v>-4.5335085413928944E-3</v>
      </c>
    </row>
    <row r="60" spans="15:31" x14ac:dyDescent="0.25">
      <c r="O60" s="83">
        <v>0.92</v>
      </c>
      <c r="P60" s="83">
        <f t="shared" si="5"/>
        <v>145.0104</v>
      </c>
      <c r="Q60" s="83"/>
      <c r="W60" s="133">
        <v>42699</v>
      </c>
      <c r="X60" s="10">
        <v>153.93</v>
      </c>
      <c r="Y60" s="10">
        <v>154.5</v>
      </c>
      <c r="Z60" s="10">
        <v>152.61000000000001</v>
      </c>
      <c r="AA60" s="10">
        <v>152.81</v>
      </c>
      <c r="AB60" s="95">
        <v>1664500</v>
      </c>
      <c r="AC60" s="10">
        <v>152.19999999999999</v>
      </c>
      <c r="AD60" s="2">
        <f t="shared" si="0"/>
        <v>1.8899999999999864</v>
      </c>
      <c r="AE60" s="138">
        <f t="shared" si="1"/>
        <v>-4.7734257503434518E-3</v>
      </c>
    </row>
    <row r="61" spans="15:31" x14ac:dyDescent="0.25">
      <c r="O61" s="83">
        <v>0.91</v>
      </c>
      <c r="P61" s="83">
        <f t="shared" si="5"/>
        <v>143.4342</v>
      </c>
      <c r="Q61" s="83"/>
      <c r="W61" s="133">
        <v>42697</v>
      </c>
      <c r="X61" s="10">
        <v>152.01</v>
      </c>
      <c r="Y61" s="10">
        <v>153.74</v>
      </c>
      <c r="Z61" s="10">
        <v>150.96</v>
      </c>
      <c r="AA61" s="10">
        <v>153.54</v>
      </c>
      <c r="AB61" s="95">
        <v>2697200</v>
      </c>
      <c r="AC61" s="10">
        <v>152.93</v>
      </c>
      <c r="AD61" s="2">
        <f t="shared" si="0"/>
        <v>2.7800000000000011</v>
      </c>
      <c r="AE61" s="138">
        <f t="shared" si="1"/>
        <v>8.3739944612950534E-3</v>
      </c>
    </row>
    <row r="62" spans="15:31" x14ac:dyDescent="0.25">
      <c r="O62" s="83">
        <v>0.9</v>
      </c>
      <c r="P62" s="83">
        <f t="shared" si="5"/>
        <v>141.858</v>
      </c>
      <c r="Q62" s="83"/>
      <c r="W62" s="133">
        <v>42696</v>
      </c>
      <c r="X62" s="10">
        <v>151.08000000000001</v>
      </c>
      <c r="Y62" s="10">
        <v>152.93</v>
      </c>
      <c r="Z62" s="10">
        <v>150.56</v>
      </c>
      <c r="AA62" s="10">
        <v>152.26</v>
      </c>
      <c r="AB62" s="95">
        <v>4992100</v>
      </c>
      <c r="AC62" s="10">
        <v>151.66</v>
      </c>
      <c r="AD62" s="2">
        <f t="shared" si="0"/>
        <v>2.3700000000000045</v>
      </c>
      <c r="AE62" s="138">
        <f t="shared" si="1"/>
        <v>1.2348975368800419E-2</v>
      </c>
    </row>
    <row r="63" spans="15:31" x14ac:dyDescent="0.25">
      <c r="O63" s="34"/>
      <c r="W63" s="133">
        <v>42695</v>
      </c>
      <c r="X63" s="10">
        <v>149.72</v>
      </c>
      <c r="Y63" s="10">
        <v>150.66</v>
      </c>
      <c r="Z63" s="10">
        <v>148.56</v>
      </c>
      <c r="AA63" s="10">
        <v>150.41</v>
      </c>
      <c r="AB63" s="95">
        <v>3867800</v>
      </c>
      <c r="AC63" s="10">
        <v>149.81</v>
      </c>
      <c r="AD63" s="2">
        <f t="shared" si="0"/>
        <v>2.0999999999999943</v>
      </c>
      <c r="AE63" s="138">
        <f t="shared" si="1"/>
        <v>6.3818352814724033E-3</v>
      </c>
    </row>
    <row r="64" spans="15:31" x14ac:dyDescent="0.25">
      <c r="O64" s="34"/>
      <c r="W64" s="133">
        <v>42692</v>
      </c>
      <c r="X64" s="10">
        <v>151.05000000000001</v>
      </c>
      <c r="Y64" s="10">
        <v>151.66</v>
      </c>
      <c r="Z64" s="10">
        <v>149.4</v>
      </c>
      <c r="AA64" s="10">
        <v>149.44999999999999</v>
      </c>
      <c r="AB64" s="95">
        <v>5664800</v>
      </c>
      <c r="AC64" s="10">
        <v>148.86000000000001</v>
      </c>
      <c r="AD64" s="2">
        <f t="shared" si="0"/>
        <v>2.2599999999999909</v>
      </c>
      <c r="AE64" s="138">
        <f t="shared" si="1"/>
        <v>-8.7234467603380939E-3</v>
      </c>
    </row>
    <row r="65" spans="23:31" x14ac:dyDescent="0.25">
      <c r="W65" s="133">
        <v>42691</v>
      </c>
      <c r="X65" s="10">
        <v>151.82</v>
      </c>
      <c r="Y65" s="10">
        <v>151.91999999999999</v>
      </c>
      <c r="Z65" s="10">
        <v>150.19</v>
      </c>
      <c r="AA65" s="10">
        <v>150.77000000000001</v>
      </c>
      <c r="AB65" s="95">
        <v>4683000</v>
      </c>
      <c r="AC65" s="10">
        <v>150.16999999999999</v>
      </c>
      <c r="AD65" s="2">
        <f t="shared" si="0"/>
        <v>1.7299999999999898</v>
      </c>
      <c r="AE65" s="138">
        <f t="shared" si="1"/>
        <v>-4.837640821736322E-3</v>
      </c>
    </row>
    <row r="66" spans="23:31" x14ac:dyDescent="0.25">
      <c r="W66" s="133">
        <v>42690</v>
      </c>
      <c r="X66" s="10">
        <v>151.99</v>
      </c>
      <c r="Y66" s="10">
        <v>153</v>
      </c>
      <c r="Z66" s="10">
        <v>151.22999999999999</v>
      </c>
      <c r="AA66" s="10">
        <v>151.5</v>
      </c>
      <c r="AB66" s="95">
        <v>3899000</v>
      </c>
      <c r="AC66" s="10">
        <v>150.9</v>
      </c>
      <c r="AD66" s="2">
        <f t="shared" si="0"/>
        <v>1.7700000000000102</v>
      </c>
      <c r="AE66" s="138">
        <f t="shared" si="1"/>
        <v>-4.8143507221525272E-3</v>
      </c>
    </row>
    <row r="67" spans="23:31" x14ac:dyDescent="0.25">
      <c r="W67" s="133">
        <v>42689</v>
      </c>
      <c r="X67" s="10">
        <v>153.51</v>
      </c>
      <c r="Y67" s="10">
        <v>153.96</v>
      </c>
      <c r="Z67" s="10">
        <v>151.51</v>
      </c>
      <c r="AA67" s="10">
        <v>152.22999999999999</v>
      </c>
      <c r="AB67" s="95">
        <v>4910700</v>
      </c>
      <c r="AC67" s="10">
        <v>151.63</v>
      </c>
      <c r="AD67" s="2">
        <f>Y67-Z67</f>
        <v>2.4500000000000171</v>
      </c>
      <c r="AE67" s="138" t="e">
        <f>AC67/#REF!-1</f>
        <v>#REF!</v>
      </c>
    </row>
    <row r="68" spans="23:31" x14ac:dyDescent="0.25">
      <c r="W68" s="133">
        <v>42688</v>
      </c>
      <c r="X68" s="10">
        <v>147.32</v>
      </c>
      <c r="Y68" s="10">
        <v>152.91999999999999</v>
      </c>
      <c r="Z68" s="10">
        <v>147.04</v>
      </c>
      <c r="AA68" s="10">
        <v>152.28</v>
      </c>
      <c r="AB68" s="95">
        <v>5740400</v>
      </c>
      <c r="AC68" s="10">
        <v>151.68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2017-02-21T02:21:43Z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