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r:id="rId31"/>
    <sheet name="XEC" sheetId="100" r:id="rId32"/>
    <sheet name="MO" sheetId="102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Y664" i="38"/>
  <c r="U664" i="38"/>
  <c r="A664" i="38"/>
  <c r="D664" i="38"/>
  <c r="E664" i="38"/>
  <c r="G664" i="38"/>
  <c r="H664" i="38"/>
  <c r="K664" i="38"/>
  <c r="L664" i="38"/>
  <c r="P664" i="38" s="1"/>
  <c r="Q664" i="38" s="1"/>
  <c r="M664" i="38"/>
  <c r="N664" i="38" s="1"/>
  <c r="O664" i="38" s="1"/>
  <c r="S664" i="38"/>
  <c r="V664" i="38"/>
  <c r="W664" i="38" l="1"/>
  <c r="X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P661" i="38" s="1"/>
  <c r="M661" i="38"/>
  <c r="N661" i="38" s="1"/>
  <c r="S661" i="38"/>
  <c r="O661" i="38" l="1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P656" i="38" s="1"/>
  <c r="M656" i="38"/>
  <c r="N656" i="38" s="1"/>
  <c r="S656" i="38"/>
  <c r="F25" i="68"/>
  <c r="F2" i="68"/>
  <c r="F62" i="77"/>
  <c r="G62" i="77"/>
  <c r="H62" i="77"/>
  <c r="Z657" i="38" l="1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49" i="51" l="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M19" i="104"/>
  <c r="C85" i="104"/>
  <c r="K85" i="104"/>
  <c r="F19" i="104"/>
  <c r="M85" i="104"/>
  <c r="H19" i="104"/>
  <c r="C19" i="104"/>
  <c r="K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85" i="103"/>
  <c r="F85" i="103"/>
  <c r="M19" i="103"/>
  <c r="H85" i="103"/>
  <c r="M85" i="103"/>
  <c r="C19" i="103"/>
  <c r="C85" i="103"/>
  <c r="F19" i="103"/>
  <c r="H19" i="103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M19" i="102"/>
  <c r="K85" i="102"/>
  <c r="C85" i="102"/>
  <c r="K19" i="102"/>
  <c r="M85" i="102"/>
  <c r="H85" i="102"/>
  <c r="F85" i="102"/>
  <c r="C19" i="102"/>
  <c r="H19" i="102"/>
  <c r="F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C19" i="99"/>
  <c r="F19" i="99"/>
  <c r="F85" i="101"/>
  <c r="K19" i="99"/>
  <c r="M19" i="100"/>
  <c r="K85" i="100"/>
  <c r="F85" i="99"/>
  <c r="C85" i="101"/>
  <c r="M85" i="101"/>
  <c r="H19" i="100"/>
  <c r="H19" i="101"/>
  <c r="H85" i="100"/>
  <c r="C19" i="100"/>
  <c r="F19" i="101"/>
  <c r="H19" i="99"/>
  <c r="H85" i="101"/>
  <c r="C19" i="101"/>
  <c r="F19" i="100"/>
  <c r="K19" i="101"/>
  <c r="C85" i="100"/>
  <c r="F85" i="100"/>
  <c r="K85" i="101"/>
  <c r="M85" i="100"/>
  <c r="H85" i="99"/>
  <c r="M85" i="99"/>
  <c r="K85" i="99"/>
  <c r="M19" i="99"/>
  <c r="K19" i="100"/>
  <c r="C85" i="99"/>
  <c r="M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7"/>
  <c r="K85" i="97"/>
  <c r="H19" i="97"/>
  <c r="M19" i="98"/>
  <c r="K19" i="98"/>
  <c r="C19" i="98"/>
  <c r="F19" i="97"/>
  <c r="C19" i="97"/>
  <c r="H19" i="98"/>
  <c r="K85" i="98"/>
  <c r="F19" i="98"/>
  <c r="M19" i="97"/>
  <c r="C85" i="98"/>
  <c r="H85" i="97"/>
  <c r="H85" i="98"/>
  <c r="F85" i="98"/>
  <c r="F85" i="97"/>
  <c r="M85" i="97"/>
  <c r="K19" i="97"/>
  <c r="M85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M85" i="96"/>
  <c r="H19" i="96"/>
  <c r="K85" i="96"/>
  <c r="C19" i="96"/>
  <c r="K19" i="96"/>
  <c r="M19" i="96"/>
  <c r="H85" i="96"/>
  <c r="F19" i="96"/>
  <c r="C85" i="96"/>
  <c r="F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F19" i="95"/>
  <c r="C85" i="95"/>
  <c r="H19" i="95"/>
  <c r="C19" i="95"/>
  <c r="M85" i="95"/>
  <c r="K85" i="95"/>
  <c r="H85" i="95"/>
  <c r="K19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M85" i="94"/>
  <c r="F85" i="94"/>
  <c r="H85" i="94"/>
  <c r="C85" i="94"/>
  <c r="K19" i="94"/>
  <c r="F19" i="94"/>
  <c r="H19" i="94"/>
  <c r="M19" i="94"/>
  <c r="K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85" i="93"/>
  <c r="C19" i="93"/>
  <c r="F19" i="93"/>
  <c r="H19" i="93"/>
  <c r="H85" i="93"/>
  <c r="F85" i="93"/>
  <c r="M85" i="93"/>
  <c r="K19" i="93"/>
  <c r="C85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M19" i="91"/>
  <c r="F85" i="91"/>
  <c r="M19" i="92"/>
  <c r="K19" i="92"/>
  <c r="H19" i="91"/>
  <c r="K19" i="91"/>
  <c r="C19" i="91"/>
  <c r="C85" i="92"/>
  <c r="H85" i="92"/>
  <c r="C19" i="92"/>
  <c r="K85" i="91"/>
  <c r="C85" i="91"/>
  <c r="F19" i="92"/>
  <c r="M85" i="91"/>
  <c r="H85" i="91"/>
  <c r="F19" i="91"/>
  <c r="H19" i="92"/>
  <c r="M85" i="92"/>
  <c r="F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K19" i="90"/>
  <c r="F85" i="90"/>
  <c r="M85" i="90"/>
  <c r="H85" i="90"/>
  <c r="H19" i="90"/>
  <c r="C85" i="90"/>
  <c r="C19" i="90"/>
  <c r="K85" i="90"/>
  <c r="M19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M85" i="89"/>
  <c r="F19" i="89"/>
  <c r="M19" i="89"/>
  <c r="C19" i="89"/>
  <c r="H85" i="89"/>
  <c r="K19" i="89"/>
  <c r="C85" i="89"/>
  <c r="H58" i="51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8"/>
  <c r="F85" i="88"/>
  <c r="C85" i="88"/>
  <c r="F19" i="88"/>
  <c r="M19" i="87"/>
  <c r="F19" i="87"/>
  <c r="H85" i="87"/>
  <c r="K19" i="88"/>
  <c r="F85" i="87"/>
  <c r="M85" i="87"/>
  <c r="H19" i="87"/>
  <c r="M19" i="88"/>
  <c r="M85" i="88"/>
  <c r="H19" i="88"/>
  <c r="K85" i="87"/>
  <c r="C85" i="87"/>
  <c r="K85" i="88"/>
  <c r="K19" i="87"/>
  <c r="C19" i="88"/>
  <c r="C19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H19" i="86"/>
  <c r="C85" i="86"/>
  <c r="C19" i="86"/>
  <c r="M85" i="86"/>
  <c r="F19" i="86"/>
  <c r="F85" i="86"/>
  <c r="K85" i="86"/>
  <c r="H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K24" i="46"/>
  <c r="C24" i="46"/>
  <c r="H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19" i="85"/>
  <c r="K19" i="85"/>
  <c r="C19" i="85"/>
  <c r="F19" i="85"/>
  <c r="C85" i="85"/>
  <c r="K85" i="85"/>
  <c r="H19" i="85"/>
  <c r="M85" i="85"/>
  <c r="H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C85" i="83"/>
  <c r="K19" i="83"/>
  <c r="F19" i="84"/>
  <c r="K85" i="83"/>
  <c r="K85" i="84"/>
  <c r="C19" i="84"/>
  <c r="F19" i="83"/>
  <c r="H19" i="84"/>
  <c r="H85" i="84"/>
  <c r="C85" i="84"/>
  <c r="M19" i="84"/>
  <c r="C19" i="83"/>
  <c r="F85" i="84"/>
  <c r="H85" i="83"/>
  <c r="H19" i="83"/>
  <c r="M85" i="83"/>
  <c r="M85" i="84"/>
  <c r="M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85" i="82"/>
  <c r="F85" i="82"/>
  <c r="H85" i="82"/>
  <c r="C19" i="82"/>
  <c r="C18" i="74"/>
  <c r="M85" i="82"/>
  <c r="F19" i="82"/>
  <c r="H19" i="82"/>
  <c r="K85" i="82"/>
  <c r="M19" i="82"/>
  <c r="H18" i="74"/>
  <c r="M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F96" i="31"/>
  <c r="C96" i="31"/>
  <c r="M78" i="75"/>
  <c r="C78" i="75"/>
  <c r="K96" i="31"/>
  <c r="F78" i="75"/>
  <c r="K78" i="75"/>
  <c r="H96" i="31"/>
  <c r="H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H85" i="64"/>
  <c r="M85" i="64"/>
  <c r="H19" i="64"/>
  <c r="M19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K90" i="81"/>
  <c r="H90" i="81"/>
  <c r="F24" i="81"/>
  <c r="F90" i="81"/>
  <c r="M24" i="81"/>
  <c r="H24" i="81"/>
  <c r="C90" i="81"/>
  <c r="M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19" i="80"/>
  <c r="M19" i="80"/>
  <c r="H19" i="80"/>
  <c r="M85" i="80"/>
  <c r="C19" i="80"/>
  <c r="C85" i="80"/>
  <c r="H85" i="80"/>
  <c r="F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M65" i="79"/>
  <c r="F19" i="79"/>
  <c r="H19" i="79"/>
  <c r="C19" i="79"/>
  <c r="K65" i="79"/>
  <c r="K19" i="79"/>
  <c r="C65" i="79"/>
  <c r="H65" i="79"/>
  <c r="M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C19" i="78"/>
  <c r="H19" i="78"/>
  <c r="K85" i="78"/>
  <c r="K19" i="78"/>
  <c r="C85" i="78"/>
  <c r="F85" i="78"/>
  <c r="M19" i="78"/>
  <c r="F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M89" i="77"/>
  <c r="F89" i="77"/>
  <c r="C19" i="77"/>
  <c r="F19" i="77"/>
  <c r="K89" i="77"/>
  <c r="H89" i="77"/>
  <c r="H1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H77" i="69"/>
  <c r="F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M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H93" i="68"/>
  <c r="F93" i="68"/>
  <c r="M93" i="68"/>
  <c r="K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62" i="25"/>
  <c r="H762" i="25"/>
  <c r="F762" i="25"/>
  <c r="C762" i="25"/>
  <c r="M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33" i="58"/>
  <c r="C23" i="17"/>
  <c r="C119" i="7"/>
  <c r="M67" i="60"/>
  <c r="H30" i="49"/>
  <c r="M19" i="55"/>
  <c r="C19" i="34"/>
  <c r="F65" i="71"/>
  <c r="K213" i="57"/>
  <c r="H19" i="59"/>
  <c r="M19" i="62"/>
  <c r="K19" i="50"/>
  <c r="C75" i="41"/>
  <c r="M94" i="52"/>
  <c r="F22" i="43"/>
  <c r="F19" i="63"/>
  <c r="F19" i="69"/>
  <c r="C23" i="57"/>
  <c r="K51" i="54"/>
  <c r="H19" i="71"/>
  <c r="H65" i="63"/>
  <c r="C19" i="72"/>
  <c r="M58" i="51"/>
  <c r="C19" i="66"/>
  <c r="C65" i="63"/>
  <c r="K451" i="17"/>
  <c r="H65" i="71"/>
  <c r="H19" i="69"/>
  <c r="F23" i="57"/>
  <c r="K65" i="63"/>
  <c r="M25" i="31"/>
  <c r="F91" i="25"/>
  <c r="H19" i="70"/>
  <c r="C19" i="54"/>
  <c r="M19" i="60"/>
  <c r="C25" i="31"/>
  <c r="C86" i="53"/>
  <c r="H86" i="53"/>
  <c r="C19" i="45"/>
  <c r="F99" i="45"/>
  <c r="C19" i="75"/>
  <c r="H23" i="17"/>
  <c r="K19" i="66"/>
  <c r="H25" i="31"/>
  <c r="F19" i="64"/>
  <c r="H33" i="58"/>
  <c r="F30" i="40"/>
  <c r="H51" i="54"/>
  <c r="K81" i="61"/>
  <c r="C19" i="41"/>
  <c r="F23" i="17"/>
  <c r="F19" i="54"/>
  <c r="M156" i="49"/>
  <c r="M19" i="68"/>
  <c r="F213" i="57"/>
  <c r="F100" i="34"/>
  <c r="H77" i="70"/>
  <c r="F81" i="61"/>
  <c r="C100" i="34"/>
  <c r="K19" i="34"/>
  <c r="H19" i="54"/>
  <c r="C19" i="68"/>
  <c r="F18" i="74"/>
  <c r="H213" i="57"/>
  <c r="K19" i="52"/>
  <c r="C19" i="64"/>
  <c r="H19" i="72"/>
  <c r="F65" i="63"/>
  <c r="M23" i="17"/>
  <c r="C156" i="49"/>
  <c r="F19" i="70"/>
  <c r="M51" i="54"/>
  <c r="M90" i="72"/>
  <c r="K67" i="60"/>
  <c r="K156" i="49"/>
  <c r="H19" i="41"/>
  <c r="F19" i="34"/>
  <c r="M19" i="45"/>
  <c r="M19" i="69"/>
  <c r="C51" i="54"/>
  <c r="F19" i="68"/>
  <c r="C19" i="73"/>
  <c r="K23" i="57"/>
  <c r="M19" i="66"/>
  <c r="K19" i="53"/>
  <c r="K99" i="45"/>
  <c r="F85" i="64"/>
  <c r="H30" i="40"/>
  <c r="F19" i="55"/>
  <c r="K19" i="54"/>
  <c r="H75" i="41"/>
  <c r="H67" i="60"/>
  <c r="K72" i="59"/>
  <c r="F86" i="53"/>
  <c r="H19" i="53"/>
  <c r="K19" i="61"/>
  <c r="M19" i="52"/>
  <c r="H19" i="66"/>
  <c r="H19" i="50"/>
  <c r="C90" i="72"/>
  <c r="H119" i="7"/>
  <c r="C451" i="17"/>
  <c r="H99" i="45"/>
  <c r="M19" i="53"/>
  <c r="C213" i="57"/>
  <c r="M19" i="73"/>
  <c r="K23" i="17"/>
  <c r="K19" i="75"/>
  <c r="K94" i="52"/>
  <c r="K18" i="74"/>
  <c r="C72" i="59"/>
  <c r="F77" i="70"/>
  <c r="F19" i="3"/>
  <c r="M451" i="17"/>
  <c r="M19" i="41"/>
  <c r="C19" i="70"/>
  <c r="K19" i="69"/>
  <c r="F75" i="41"/>
  <c r="C67" i="60"/>
  <c r="M33" i="58"/>
  <c r="H19" i="55"/>
  <c r="C171" i="58"/>
  <c r="M75" i="41"/>
  <c r="K19" i="59"/>
  <c r="K75" i="41"/>
  <c r="M119" i="7"/>
  <c r="K55" i="50"/>
  <c r="F156" i="49"/>
  <c r="F19" i="72"/>
  <c r="K19" i="63"/>
  <c r="F19" i="75"/>
  <c r="H19" i="45"/>
  <c r="M30" i="40"/>
  <c r="H63" i="66"/>
  <c r="M63" i="66"/>
  <c r="M77" i="70"/>
  <c r="M23" i="57"/>
  <c r="M81" i="61"/>
  <c r="K30" i="40"/>
  <c r="C55" i="50"/>
  <c r="C19" i="52"/>
  <c r="M171" i="58"/>
  <c r="C19" i="59"/>
  <c r="F30" i="49"/>
  <c r="C77" i="70"/>
  <c r="H19" i="52"/>
  <c r="F19" i="45"/>
  <c r="K19" i="60"/>
  <c r="H156" i="49"/>
  <c r="K19" i="55"/>
  <c r="K19" i="71"/>
  <c r="C19" i="71"/>
  <c r="M19" i="54"/>
  <c r="H19" i="63"/>
  <c r="M19" i="63"/>
  <c r="H19" i="62"/>
  <c r="M19" i="61"/>
  <c r="C19" i="63"/>
  <c r="K63" i="66"/>
  <c r="F19" i="73"/>
  <c r="C65" i="71"/>
  <c r="H19" i="60"/>
  <c r="M65" i="71"/>
  <c r="M30" i="49"/>
  <c r="H19" i="34"/>
  <c r="H19" i="3"/>
  <c r="F94" i="52"/>
  <c r="C30" i="40"/>
  <c r="K19" i="41"/>
  <c r="C19" i="61"/>
  <c r="H19" i="61"/>
  <c r="C19" i="3"/>
  <c r="F119" i="7"/>
  <c r="K58" i="51"/>
  <c r="M19" i="34"/>
  <c r="M19" i="70"/>
  <c r="K19" i="73"/>
  <c r="F19" i="59"/>
  <c r="K33" i="58"/>
  <c r="M19" i="59"/>
  <c r="K19" i="70"/>
  <c r="H19" i="73"/>
  <c r="F19" i="71"/>
  <c r="F67" i="60"/>
  <c r="H19" i="68"/>
  <c r="H91" i="25"/>
  <c r="K19" i="62"/>
  <c r="F72" i="59"/>
  <c r="F19" i="61"/>
  <c r="K30" i="49"/>
  <c r="F19" i="66"/>
  <c r="F171" i="58"/>
  <c r="M99" i="45"/>
  <c r="H90" i="72"/>
  <c r="K19" i="3"/>
  <c r="C19" i="55"/>
  <c r="M19" i="50"/>
  <c r="C85" i="64"/>
  <c r="K65" i="71"/>
  <c r="F58" i="51"/>
  <c r="F19" i="62"/>
  <c r="F19" i="60"/>
  <c r="K19" i="68"/>
  <c r="C94" i="52"/>
  <c r="H94" i="52"/>
  <c r="F19" i="41"/>
  <c r="K119" i="7"/>
  <c r="M19" i="3"/>
  <c r="M72" i="59"/>
  <c r="M65" i="63"/>
  <c r="M86" i="53"/>
  <c r="H19" i="75"/>
  <c r="M19" i="75"/>
  <c r="C99" i="45"/>
  <c r="M55" i="50"/>
  <c r="K19" i="72"/>
  <c r="K100" i="34"/>
  <c r="C19" i="69"/>
  <c r="H100" i="34"/>
  <c r="K19" i="45"/>
  <c r="F90" i="72"/>
  <c r="C91" i="25"/>
  <c r="F19" i="53"/>
  <c r="F63" i="66"/>
  <c r="F19" i="50"/>
  <c r="H171" i="58"/>
  <c r="F33" i="58"/>
  <c r="F451" i="17"/>
  <c r="K25" i="31"/>
  <c r="H55" i="50"/>
  <c r="K171" i="58"/>
  <c r="H451" i="17"/>
  <c r="M19" i="72"/>
  <c r="M19" i="71"/>
  <c r="H81" i="61"/>
  <c r="C19" i="50"/>
  <c r="F51" i="54"/>
  <c r="K77" i="70"/>
  <c r="F55" i="50"/>
  <c r="M100" i="34"/>
  <c r="C19" i="53"/>
  <c r="C19" i="62"/>
  <c r="C19" i="60"/>
  <c r="K90" i="72"/>
  <c r="K86" i="53"/>
  <c r="M213" i="57"/>
  <c r="C63" i="66"/>
  <c r="H72" i="59"/>
  <c r="F25" i="31"/>
  <c r="C81" i="61"/>
  <c r="C30" i="49"/>
  <c r="F19" i="52"/>
  <c r="V662" i="38" l="1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3" i="38" l="1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3" i="38" l="1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<sst xmlns="http://schemas.openxmlformats.org/spreadsheetml/2006/main" count="7636" uniqueCount="1139">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</sst>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6"/>
      <tableStyleElement type="headerRow" dxfId="280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04912"/>
        <c:axId val="453707656"/>
      </c:scatterChart>
      <c:valAx>
        <c:axId val="45370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7656"/>
        <c:crosses val="autoZero"/>
        <c:crossBetween val="midCat"/>
      </c:valAx>
      <c:valAx>
        <c:axId val="4537076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4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08048"/>
        <c:axId val="453703344"/>
      </c:scatterChart>
      <c:valAx>
        <c:axId val="45370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3344"/>
        <c:crosses val="autoZero"/>
        <c:crossBetween val="midCat"/>
      </c:valAx>
      <c:valAx>
        <c:axId val="45370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80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06480"/>
        <c:axId val="453704128"/>
      </c:scatterChart>
      <c:valAx>
        <c:axId val="45370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4128"/>
        <c:crosses val="autoZero"/>
        <c:crossBetween val="midCat"/>
      </c:valAx>
      <c:valAx>
        <c:axId val="4537041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08440"/>
        <c:axId val="453705696"/>
      </c:scatterChart>
      <c:valAx>
        <c:axId val="453708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5696"/>
        <c:crosses val="autoZero"/>
        <c:crossBetween val="midCat"/>
      </c:valAx>
      <c:valAx>
        <c:axId val="4537056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09616"/>
        <c:axId val="453710008"/>
      </c:scatterChart>
      <c:valAx>
        <c:axId val="45370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10008"/>
        <c:crosses val="autoZero"/>
        <c:crossBetween val="midCat"/>
      </c:valAx>
      <c:valAx>
        <c:axId val="45371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029088"/>
        <c:axId val="578026736"/>
      </c:scatterChart>
      <c:valAx>
        <c:axId val="57802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26736"/>
        <c:crosses val="autoZero"/>
        <c:crossBetween val="midCat"/>
      </c:valAx>
      <c:valAx>
        <c:axId val="5780267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2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026344"/>
        <c:axId val="578028304"/>
      </c:scatterChart>
      <c:valAx>
        <c:axId val="578026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28304"/>
        <c:crosses val="autoZero"/>
        <c:crossBetween val="midCat"/>
      </c:valAx>
      <c:valAx>
        <c:axId val="578028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263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027520"/>
        <c:axId val="578027912"/>
      </c:scatterChart>
      <c:valAx>
        <c:axId val="57802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27912"/>
        <c:crosses val="autoZero"/>
        <c:crossBetween val="midCat"/>
      </c:valAx>
      <c:valAx>
        <c:axId val="57802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2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543672"/>
        <c:axId val="457544456"/>
      </c:lineChart>
      <c:dateAx>
        <c:axId val="457543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44456"/>
        <c:crosses val="autoZero"/>
        <c:auto val="1"/>
        <c:lblOffset val="100"/>
        <c:baseTimeUnit val="days"/>
      </c:dateAx>
      <c:valAx>
        <c:axId val="457544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4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540144"/>
        <c:axId val="457540536"/>
      </c:lineChart>
      <c:dateAx>
        <c:axId val="45754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40536"/>
        <c:crosses val="autoZero"/>
        <c:auto val="1"/>
        <c:lblOffset val="100"/>
        <c:baseTimeUnit val="days"/>
      </c:dateAx>
      <c:valAx>
        <c:axId val="45754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007936"/>
        <c:axId val="582009112"/>
      </c:lineChart>
      <c:dateAx>
        <c:axId val="58200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09112"/>
        <c:crosses val="autoZero"/>
        <c:auto val="1"/>
        <c:lblOffset val="100"/>
        <c:baseTimeUnit val="days"/>
      </c:dateAx>
      <c:valAx>
        <c:axId val="582009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0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003232"/>
        <c:axId val="582003624"/>
      </c:lineChart>
      <c:dateAx>
        <c:axId val="58200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03624"/>
        <c:crosses val="autoZero"/>
        <c:auto val="1"/>
        <c:lblOffset val="100"/>
        <c:baseTimeUnit val="days"/>
      </c:dateAx>
      <c:valAx>
        <c:axId val="5820036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0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008720"/>
        <c:axId val="582006368"/>
      </c:lineChart>
      <c:dateAx>
        <c:axId val="582008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06368"/>
        <c:crosses val="autoZero"/>
        <c:auto val="1"/>
        <c:lblOffset val="100"/>
        <c:baseTimeUnit val="days"/>
      </c:dateAx>
      <c:valAx>
        <c:axId val="5820063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0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708832"/>
        <c:axId val="453709224"/>
      </c:lineChart>
      <c:dateAx>
        <c:axId val="45370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9224"/>
        <c:crosses val="autoZero"/>
        <c:auto val="1"/>
        <c:lblOffset val="100"/>
        <c:baseTimeUnit val="days"/>
      </c:dateAx>
      <c:valAx>
        <c:axId val="4537092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098960"/>
        <c:axId val="583097000"/>
      </c:lineChart>
      <c:catAx>
        <c:axId val="58309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7000"/>
        <c:crosses val="autoZero"/>
        <c:auto val="1"/>
        <c:lblAlgn val="ctr"/>
        <c:lblOffset val="100"/>
        <c:noMultiLvlLbl val="0"/>
      </c:catAx>
      <c:valAx>
        <c:axId val="5830970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103664"/>
        <c:axId val="583102096"/>
      </c:lineChart>
      <c:catAx>
        <c:axId val="58310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02096"/>
        <c:crosses val="autoZero"/>
        <c:auto val="1"/>
        <c:lblAlgn val="ctr"/>
        <c:lblOffset val="100"/>
        <c:noMultiLvlLbl val="0"/>
      </c:catAx>
      <c:valAx>
        <c:axId val="58310209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036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80912"/>
        <c:axId val="585185224"/>
      </c:lineChart>
      <c:dateAx>
        <c:axId val="58518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85224"/>
        <c:crosses val="autoZero"/>
        <c:auto val="1"/>
        <c:lblOffset val="100"/>
        <c:baseTimeUnit val="days"/>
      </c:dateAx>
      <c:valAx>
        <c:axId val="585185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8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82872"/>
        <c:axId val="585187968"/>
      </c:lineChart>
      <c:catAx>
        <c:axId val="585182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87968"/>
        <c:crosses val="autoZero"/>
        <c:auto val="1"/>
        <c:lblAlgn val="ctr"/>
        <c:lblOffset val="100"/>
        <c:noMultiLvlLbl val="0"/>
      </c:catAx>
      <c:valAx>
        <c:axId val="585187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307568"/>
        <c:axId val="611307960"/>
      </c:lineChart>
      <c:catAx>
        <c:axId val="611307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307960"/>
        <c:crosses val="autoZero"/>
        <c:auto val="1"/>
        <c:lblAlgn val="ctr"/>
        <c:lblOffset val="100"/>
        <c:noMultiLvlLbl val="0"/>
      </c:catAx>
      <c:valAx>
        <c:axId val="6113079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30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302472"/>
        <c:axId val="611308744"/>
      </c:lineChart>
      <c:dateAx>
        <c:axId val="61130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308744"/>
        <c:crosses val="autoZero"/>
        <c:auto val="1"/>
        <c:lblOffset val="100"/>
        <c:baseTimeUnit val="days"/>
      </c:dateAx>
      <c:valAx>
        <c:axId val="611308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30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835112"/>
        <c:axId val="627833544"/>
      </c:lineChart>
      <c:dateAx>
        <c:axId val="62783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33544"/>
        <c:crosses val="autoZero"/>
        <c:auto val="1"/>
        <c:lblOffset val="100"/>
        <c:baseTimeUnit val="days"/>
      </c:dateAx>
      <c:valAx>
        <c:axId val="6278335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3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836680"/>
        <c:axId val="627835504"/>
      </c:lineChart>
      <c:dateAx>
        <c:axId val="62783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35504"/>
        <c:crosses val="autoZero"/>
        <c:auto val="1"/>
        <c:lblOffset val="100"/>
        <c:baseTimeUnit val="days"/>
      </c:dateAx>
      <c:valAx>
        <c:axId val="6278355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3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833152"/>
        <c:axId val="627834328"/>
      </c:lineChart>
      <c:dateAx>
        <c:axId val="627833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34328"/>
        <c:crosses val="autoZero"/>
        <c:auto val="1"/>
        <c:lblOffset val="100"/>
        <c:baseTimeUnit val="days"/>
      </c:dateAx>
      <c:valAx>
        <c:axId val="6278343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3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838640"/>
        <c:axId val="627839032"/>
      </c:lineChart>
      <c:catAx>
        <c:axId val="62783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39032"/>
        <c:crosses val="autoZero"/>
        <c:auto val="1"/>
        <c:lblAlgn val="ctr"/>
        <c:lblOffset val="100"/>
        <c:noMultiLvlLbl val="0"/>
      </c:catAx>
      <c:valAx>
        <c:axId val="627839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3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843736"/>
        <c:axId val="627846088"/>
      </c:lineChart>
      <c:catAx>
        <c:axId val="627843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46088"/>
        <c:crosses val="autoZero"/>
        <c:auto val="1"/>
        <c:lblAlgn val="ctr"/>
        <c:lblOffset val="100"/>
        <c:noMultiLvlLbl val="0"/>
      </c:catAx>
      <c:valAx>
        <c:axId val="6278460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4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95736"/>
        <c:axId val="618797696"/>
      </c:lineChart>
      <c:dateAx>
        <c:axId val="61879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97696"/>
        <c:crosses val="autoZero"/>
        <c:auto val="1"/>
        <c:lblOffset val="100"/>
        <c:baseTimeUnit val="days"/>
      </c:dateAx>
      <c:valAx>
        <c:axId val="6187976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9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93776"/>
        <c:axId val="618787112"/>
      </c:lineChart>
      <c:dateAx>
        <c:axId val="618793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87112"/>
        <c:crosses val="autoZero"/>
        <c:auto val="1"/>
        <c:lblOffset val="100"/>
        <c:baseTimeUnit val="days"/>
      </c:dateAx>
      <c:valAx>
        <c:axId val="618787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9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3976"/>
        <c:axId val="618790248"/>
      </c:lineChart>
      <c:catAx>
        <c:axId val="618783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90248"/>
        <c:crosses val="autoZero"/>
        <c:auto val="1"/>
        <c:lblAlgn val="ctr"/>
        <c:lblOffset val="100"/>
        <c:noMultiLvlLbl val="0"/>
      </c:catAx>
      <c:valAx>
        <c:axId val="6187902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8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8680"/>
        <c:axId val="618786720"/>
      </c:lineChart>
      <c:dateAx>
        <c:axId val="618788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86720"/>
        <c:crosses val="autoZero"/>
        <c:auto val="1"/>
        <c:lblOffset val="100"/>
        <c:baseTimeUnit val="days"/>
      </c:dateAx>
      <c:valAx>
        <c:axId val="6187867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8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8" activePane="bottomLeft" state="frozen"/>
      <selection pane="bottomLeft" activeCell="V8" sqref="V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152"/>
      <c r="B2" s="50"/>
      <c r="C2" s="51"/>
      <c r="D2" s="791"/>
      <c r="E2" s="22" t="s">
        <v>195</v>
      </c>
      <c r="F2" s="2">
        <v>25.36</v>
      </c>
      <c r="G2" s="783">
        <v>27.788010000000007</v>
      </c>
      <c r="H2" s="749">
        <v>2000</v>
      </c>
      <c r="I2" s="783">
        <v>55576.020000000011</v>
      </c>
      <c r="J2" s="358">
        <v>-4856.0200000000186</v>
      </c>
      <c r="K2" s="134">
        <v>-8.7376174112504174E-2</v>
      </c>
      <c r="L2" s="358">
        <v>-3108.0500000000247</v>
      </c>
      <c r="M2">
        <v>1500</v>
      </c>
      <c r="N2" s="843">
        <v>43272</v>
      </c>
      <c r="O2" s="770">
        <v>1.9716088328075709E-2</v>
      </c>
      <c r="P2" s="736">
        <v>1.52E-2</v>
      </c>
      <c r="Q2" s="820">
        <v>12.370731707317074</v>
      </c>
      <c r="R2" s="770"/>
      <c r="S2" s="48"/>
      <c r="T2" s="48"/>
    </row>
    <row r="3" spans="1:41" ht="21.95" customHeight="1" x14ac:dyDescent="0.25">
      <c r="A3" s="50"/>
      <c r="B3" s="50"/>
      <c r="C3" s="51"/>
      <c r="D3" s="791"/>
      <c r="E3" s="22" t="s">
        <v>743</v>
      </c>
      <c r="F3" s="2">
        <v>63.399900000000002</v>
      </c>
      <c r="G3" s="783">
        <v>66.632166666666677</v>
      </c>
      <c r="H3" s="791">
        <v>300</v>
      </c>
      <c r="I3" s="783">
        <v>19989.650000000001</v>
      </c>
      <c r="J3" s="358">
        <v>-969.68000000000029</v>
      </c>
      <c r="K3" s="134">
        <v>-4.8509103461041203E-2</v>
      </c>
      <c r="L3" s="358">
        <v>-969.68000000000029</v>
      </c>
      <c r="M3">
        <v>300</v>
      </c>
      <c r="N3" s="843" t="s">
        <v>1129</v>
      </c>
      <c r="O3" s="770">
        <v>2.5236632865351522E-2</v>
      </c>
      <c r="P3" s="736">
        <v>-3.2000000000000002E-3</v>
      </c>
      <c r="Q3" s="820">
        <v>10.655445378151262</v>
      </c>
      <c r="S3" s="736"/>
      <c r="T3" s="48"/>
      <c r="Y3" s="48"/>
    </row>
    <row r="4" spans="1:41" ht="21.95" customHeight="1" x14ac:dyDescent="0.25">
      <c r="A4" s="50"/>
      <c r="B4" s="50"/>
      <c r="C4" s="51"/>
      <c r="D4" s="791"/>
      <c r="E4" s="22" t="s">
        <v>832</v>
      </c>
      <c r="F4" s="2">
        <v>21.779900000000001</v>
      </c>
      <c r="G4" s="783">
        <v>29.137650000000008</v>
      </c>
      <c r="H4" s="749">
        <v>600</v>
      </c>
      <c r="I4" s="783">
        <v>17482.590000000004</v>
      </c>
      <c r="J4" s="358">
        <v>-4414.6500000000033</v>
      </c>
      <c r="K4" s="134">
        <v>-0.25251693255976387</v>
      </c>
      <c r="L4" s="783">
        <v>-4414.6500000000033</v>
      </c>
      <c r="M4">
        <v>600</v>
      </c>
      <c r="N4" s="843" t="s">
        <v>1130</v>
      </c>
      <c r="O4" s="770">
        <v>4.7750448808304903E-2</v>
      </c>
      <c r="P4" s="736">
        <v>1.5900000000000001E-2</v>
      </c>
      <c r="Q4" s="783">
        <v>12.811705882352943</v>
      </c>
      <c r="R4" s="770"/>
      <c r="S4" s="736"/>
      <c r="T4" s="48"/>
    </row>
    <row r="5" spans="1:41" ht="21.95" customHeight="1" x14ac:dyDescent="0.25">
      <c r="A5" s="50"/>
      <c r="B5" s="50"/>
      <c r="C5" s="51"/>
      <c r="D5" s="791"/>
      <c r="E5" s="22" t="s">
        <v>50</v>
      </c>
      <c r="F5" s="2">
        <v>20.99</v>
      </c>
      <c r="G5" s="783">
        <v>8.4410449999999546</v>
      </c>
      <c r="H5" s="791">
        <v>2000</v>
      </c>
      <c r="I5" s="783">
        <v>16882.089999999909</v>
      </c>
      <c r="J5" s="358">
        <v>25097.910000000091</v>
      </c>
      <c r="K5" s="134">
        <v>1.4866589385556068</v>
      </c>
      <c r="L5" s="358">
        <v>39713.481000001717</v>
      </c>
      <c r="M5">
        <v>1000</v>
      </c>
      <c r="N5" s="843" t="s">
        <v>1135</v>
      </c>
      <c r="O5" s="770">
        <v>9.5283468318246804E-3</v>
      </c>
      <c r="P5" s="736">
        <v>-5.1999999999999998E-3</v>
      </c>
      <c r="Q5" s="783">
        <v>33.317460317460316</v>
      </c>
      <c r="R5" s="770"/>
    </row>
    <row r="6" spans="1:41" ht="21.95" customHeight="1" x14ac:dyDescent="0.25">
      <c r="A6" s="50"/>
      <c r="B6" s="50"/>
      <c r="C6" s="50"/>
      <c r="D6" s="791"/>
      <c r="E6" s="22" t="s">
        <v>174</v>
      </c>
      <c r="F6" s="2">
        <v>24.68</v>
      </c>
      <c r="G6" s="783">
        <v>31.690239999999989</v>
      </c>
      <c r="H6" s="791">
        <v>500</v>
      </c>
      <c r="I6" s="783">
        <v>15845.119999999994</v>
      </c>
      <c r="J6" s="358">
        <v>-3505.1199999999917</v>
      </c>
      <c r="K6" s="134">
        <v>-0.22121132563211865</v>
      </c>
      <c r="L6" s="358">
        <v>-3430.0999999999917</v>
      </c>
      <c r="M6">
        <v>380</v>
      </c>
      <c r="N6" s="843"/>
      <c r="O6" s="770">
        <v>3.7277147487844407E-2</v>
      </c>
      <c r="P6" s="736">
        <v>8.6E-3</v>
      </c>
      <c r="Q6" s="783">
        <v>9.2434456928838955</v>
      </c>
      <c r="R6" s="770"/>
      <c r="S6" s="736"/>
      <c r="U6" s="48"/>
      <c r="V6" s="48"/>
    </row>
    <row r="7" spans="1:41" ht="21.95" customHeight="1" x14ac:dyDescent="0.25">
      <c r="A7" s="50"/>
      <c r="B7" s="51"/>
      <c r="C7" s="51"/>
      <c r="D7" s="791"/>
      <c r="E7" s="22" t="s">
        <v>927</v>
      </c>
      <c r="F7" s="2">
        <v>121.84</v>
      </c>
      <c r="G7" s="783">
        <v>131.58370000000002</v>
      </c>
      <c r="H7" s="749">
        <v>100</v>
      </c>
      <c r="I7" s="783">
        <v>13158.370000000003</v>
      </c>
      <c r="J7" s="358">
        <v>-974.3700000000008</v>
      </c>
      <c r="K7" s="134">
        <v>-7.4049445334034666E-2</v>
      </c>
      <c r="L7" s="358">
        <v>-974.3700000000008</v>
      </c>
      <c r="M7">
        <v>100</v>
      </c>
      <c r="N7" s="843"/>
      <c r="O7" s="770">
        <v>4.2678923177938283E-3</v>
      </c>
      <c r="P7" s="736">
        <v>2.8E-3</v>
      </c>
      <c r="Q7" s="783">
        <v>14.134570765661255</v>
      </c>
      <c r="R7" s="770"/>
      <c r="S7" s="48"/>
      <c r="T7" s="48"/>
      <c r="U7" s="48"/>
    </row>
    <row r="8" spans="1:41" ht="21.95" customHeight="1" x14ac:dyDescent="0.25">
      <c r="A8" s="50"/>
      <c r="B8" s="50"/>
      <c r="C8" s="51"/>
      <c r="D8" s="791"/>
      <c r="E8" s="22" t="s">
        <v>173</v>
      </c>
      <c r="F8" s="2">
        <v>55.679900000000004</v>
      </c>
      <c r="G8" s="783">
        <v>52.084920000000011</v>
      </c>
      <c r="H8" s="791">
        <v>250</v>
      </c>
      <c r="I8" s="783">
        <v>13021.230000000003</v>
      </c>
      <c r="J8" s="358">
        <v>898.74499999999716</v>
      </c>
      <c r="K8" s="134">
        <v>6.9021513328617792E-2</v>
      </c>
      <c r="L8" s="358">
        <v>2503.3249999999989</v>
      </c>
      <c r="M8">
        <v>40</v>
      </c>
      <c r="N8" s="843" t="s">
        <v>1136</v>
      </c>
      <c r="O8" s="770">
        <v>2.8017291697722158E-2</v>
      </c>
      <c r="P8" s="736">
        <v>8.9999999999999998E-4</v>
      </c>
      <c r="Q8" s="783">
        <v>12.318561946902657</v>
      </c>
      <c r="R8" s="770"/>
    </row>
    <row r="9" spans="1:41" ht="21.95" customHeight="1" x14ac:dyDescent="0.25">
      <c r="A9" s="50"/>
      <c r="B9" s="50"/>
      <c r="C9" s="51"/>
      <c r="D9" s="791"/>
      <c r="E9" s="22" t="s">
        <v>175</v>
      </c>
      <c r="F9" s="2">
        <v>278.18990000000002</v>
      </c>
      <c r="G9" s="783">
        <v>256.39640000000009</v>
      </c>
      <c r="H9" s="791">
        <v>50</v>
      </c>
      <c r="I9" s="783">
        <v>12819.820000000003</v>
      </c>
      <c r="J9" s="358">
        <v>1089.6749999999975</v>
      </c>
      <c r="K9" s="134">
        <v>8.4999243359110854E-2</v>
      </c>
      <c r="L9" s="783">
        <v>1250.5049999999974</v>
      </c>
      <c r="M9">
        <v>50</v>
      </c>
      <c r="N9" s="843"/>
      <c r="O9" s="770">
        <v>1.84E-2</v>
      </c>
      <c r="P9" s="736">
        <v>3.0000000000000001E-3</v>
      </c>
      <c r="Q9" s="783">
        <v>17</v>
      </c>
      <c r="R9" s="770"/>
      <c r="S9" s="48"/>
    </row>
    <row r="10" spans="1:41" ht="21.95" customHeight="1" x14ac:dyDescent="0.25">
      <c r="A10" s="50"/>
      <c r="B10" s="50"/>
      <c r="C10" s="51"/>
      <c r="D10" s="791"/>
      <c r="E10" s="22" t="s">
        <v>967</v>
      </c>
      <c r="F10" s="2">
        <v>32.08</v>
      </c>
      <c r="G10" s="783">
        <v>33.130133333333333</v>
      </c>
      <c r="H10" s="791">
        <v>300</v>
      </c>
      <c r="I10" s="783">
        <v>9939.0400000000009</v>
      </c>
      <c r="J10" s="358">
        <v>-315.04000000000087</v>
      </c>
      <c r="K10" s="134">
        <v>-3.1697226291472869E-2</v>
      </c>
      <c r="L10" s="358">
        <v>-315.04000000000087</v>
      </c>
      <c r="M10">
        <v>300</v>
      </c>
      <c r="N10" s="843"/>
      <c r="O10" s="770">
        <v>1.9900000000000001E-2</v>
      </c>
      <c r="P10" s="736">
        <v>2.5000000000000001E-3</v>
      </c>
      <c r="Q10" s="783">
        <v>12.831999999999999</v>
      </c>
      <c r="R10" s="770"/>
      <c r="S10" s="48"/>
      <c r="T10" s="345"/>
      <c r="U10" s="345"/>
    </row>
    <row r="11" spans="1:41" ht="21.95" customHeight="1" x14ac:dyDescent="0.25">
      <c r="A11" s="50"/>
      <c r="B11" s="50"/>
      <c r="C11" s="51"/>
      <c r="D11" s="791"/>
      <c r="E11" s="22" t="s">
        <v>973</v>
      </c>
      <c r="F11" s="2">
        <v>42.959899999999998</v>
      </c>
      <c r="G11" s="783">
        <v>49.396250000000002</v>
      </c>
      <c r="H11" s="791">
        <v>200</v>
      </c>
      <c r="I11" s="783">
        <v>9879.25</v>
      </c>
      <c r="J11" s="358">
        <v>-1287.2700000000004</v>
      </c>
      <c r="K11" s="134">
        <v>-0.13030037705291403</v>
      </c>
      <c r="L11" s="358">
        <v>-1287.2700000000004</v>
      </c>
      <c r="M11">
        <v>200</v>
      </c>
      <c r="N11" s="843"/>
      <c r="O11" s="770">
        <v>1.9900000000000001E-2</v>
      </c>
      <c r="P11" s="736">
        <v>-3.5000000000000001E-3</v>
      </c>
      <c r="Q11" s="820">
        <v>16.523038461538459</v>
      </c>
      <c r="R11" s="770"/>
      <c r="S11" s="48"/>
      <c r="T11" s="48"/>
      <c r="U11" s="48"/>
    </row>
    <row r="12" spans="1:41" ht="21.95" customHeight="1" x14ac:dyDescent="0.25">
      <c r="A12" s="50"/>
      <c r="B12" s="50"/>
      <c r="C12" s="50"/>
      <c r="D12" s="791"/>
      <c r="E12" s="22" t="s">
        <v>14</v>
      </c>
      <c r="F12" s="2">
        <v>57.709899999999998</v>
      </c>
      <c r="G12" s="783">
        <v>59.84</v>
      </c>
      <c r="H12" s="791">
        <v>150</v>
      </c>
      <c r="I12" s="783">
        <v>8976</v>
      </c>
      <c r="J12" s="358">
        <v>-319.51500000000124</v>
      </c>
      <c r="K12" s="134">
        <v>-3.5596590909091008E-2</v>
      </c>
      <c r="L12" s="358">
        <v>-319.51500000000124</v>
      </c>
      <c r="M12">
        <v>150</v>
      </c>
      <c r="N12" s="843">
        <v>43307</v>
      </c>
      <c r="O12" s="770">
        <v>4.5746050504332884E-2</v>
      </c>
      <c r="P12" s="736">
        <v>1.7999999999999999E-2</v>
      </c>
      <c r="Q12" s="783">
        <v>14.55482976040353</v>
      </c>
      <c r="R12" s="770"/>
      <c r="S12" s="736"/>
    </row>
    <row r="13" spans="1:41" ht="21.95" customHeight="1" x14ac:dyDescent="0.25">
      <c r="A13" s="50"/>
      <c r="B13" s="50"/>
      <c r="C13" s="51"/>
      <c r="D13" s="791"/>
      <c r="E13" s="22" t="s">
        <v>171</v>
      </c>
      <c r="F13" s="2">
        <v>42.91</v>
      </c>
      <c r="G13" s="783">
        <v>52.35306666666667</v>
      </c>
      <c r="H13" s="791">
        <v>150</v>
      </c>
      <c r="I13" s="783">
        <v>7852.9600000000009</v>
      </c>
      <c r="J13" s="358">
        <v>-1416.46</v>
      </c>
      <c r="K13" s="134">
        <v>-0.18037275116643928</v>
      </c>
      <c r="L13" s="358">
        <v>-1366.5100000000002</v>
      </c>
      <c r="M13">
        <v>150</v>
      </c>
      <c r="N13" s="843" t="s">
        <v>1138</v>
      </c>
      <c r="O13" s="770">
        <v>4.5676998368678633E-2</v>
      </c>
      <c r="P13" s="736">
        <v>1.6299999999999999E-2</v>
      </c>
      <c r="Q13" s="783">
        <v>13.93181818181818</v>
      </c>
      <c r="R13" s="770"/>
      <c r="S13" s="48"/>
    </row>
    <row r="14" spans="1:41" ht="21.95" customHeight="1" x14ac:dyDescent="0.25">
      <c r="A14" s="50"/>
      <c r="B14" s="51"/>
      <c r="C14" s="51"/>
      <c r="D14" s="791"/>
      <c r="E14" s="22" t="s">
        <v>702</v>
      </c>
      <c r="F14" s="2">
        <v>253.06</v>
      </c>
      <c r="G14" s="783">
        <v>159.1311111111113</v>
      </c>
      <c r="H14" s="791">
        <v>45</v>
      </c>
      <c r="I14" s="783">
        <v>7160.9000000000087</v>
      </c>
      <c r="J14" s="358">
        <v>4226.799999999992</v>
      </c>
      <c r="K14" s="134">
        <v>0.59026100071219911</v>
      </c>
      <c r="L14" s="358">
        <v>4451.5699999999924</v>
      </c>
      <c r="M14">
        <v>45</v>
      </c>
      <c r="N14" s="843"/>
      <c r="O14" s="770">
        <v>0</v>
      </c>
      <c r="P14" s="736">
        <v>-1.4999999999999999E-2</v>
      </c>
      <c r="Q14" s="783">
        <v>25.843545751633986</v>
      </c>
      <c r="R14" s="770"/>
      <c r="T14" s="48"/>
    </row>
    <row r="15" spans="1:41" ht="21.95" customHeight="1" x14ac:dyDescent="0.25">
      <c r="A15" s="50"/>
      <c r="B15" s="50"/>
      <c r="C15" s="51"/>
      <c r="D15" s="791"/>
      <c r="E15" s="22" t="s">
        <v>741</v>
      </c>
      <c r="F15" s="2">
        <v>72.119900000000001</v>
      </c>
      <c r="G15" s="783">
        <v>69.36</v>
      </c>
      <c r="H15" s="749">
        <v>100</v>
      </c>
      <c r="I15" s="783">
        <v>6936</v>
      </c>
      <c r="J15" s="358">
        <v>275.98999999999978</v>
      </c>
      <c r="K15" s="134">
        <v>3.9790945790080766E-2</v>
      </c>
      <c r="L15" s="358">
        <v>735.30999999999949</v>
      </c>
      <c r="M15" s="29">
        <v>43283</v>
      </c>
      <c r="N15" s="843"/>
      <c r="O15" s="770">
        <v>0</v>
      </c>
      <c r="P15" s="736">
        <v>1.3100000000000001E-2</v>
      </c>
      <c r="Q15" s="783">
        <v>17.654810281517747</v>
      </c>
      <c r="R15" s="770"/>
      <c r="V15" s="48"/>
    </row>
    <row r="16" spans="1:41" ht="21.95" customHeight="1" x14ac:dyDescent="0.25">
      <c r="A16" s="50"/>
      <c r="B16" s="50"/>
      <c r="C16" s="51"/>
      <c r="D16" s="791"/>
      <c r="E16" s="22" t="s">
        <v>926</v>
      </c>
      <c r="F16" s="2">
        <v>253.27</v>
      </c>
      <c r="G16" s="783">
        <v>230.17066666666662</v>
      </c>
      <c r="H16" s="822">
        <v>30</v>
      </c>
      <c r="I16" s="783">
        <v>6905.119999999999</v>
      </c>
      <c r="J16" s="358">
        <v>692.98000000000138</v>
      </c>
      <c r="K16" s="134">
        <v>0.10035741594642843</v>
      </c>
      <c r="L16" s="783">
        <v>692.98000000000138</v>
      </c>
      <c r="M16">
        <v>30</v>
      </c>
      <c r="N16" s="843"/>
      <c r="O16" s="770">
        <v>1.9900000000000001E-2</v>
      </c>
      <c r="P16" s="736">
        <v>2.8999999999999998E-3</v>
      </c>
      <c r="Q16" s="820">
        <v>16.34</v>
      </c>
      <c r="R16" s="770"/>
      <c r="S16" s="736"/>
      <c r="T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91"/>
      <c r="E17" s="22" t="s">
        <v>929</v>
      </c>
      <c r="F17" s="2">
        <v>33.83</v>
      </c>
      <c r="G17" s="783">
        <v>33.675399999999996</v>
      </c>
      <c r="H17" s="749">
        <v>200</v>
      </c>
      <c r="I17" s="783">
        <v>6735.079999999999</v>
      </c>
      <c r="J17" s="358">
        <v>30.920000000000073</v>
      </c>
      <c r="K17" s="134">
        <v>4.5908883042221349E-3</v>
      </c>
      <c r="L17" s="783">
        <v>30.920000000000073</v>
      </c>
      <c r="M17">
        <v>200</v>
      </c>
      <c r="N17" s="843"/>
      <c r="O17" s="770">
        <v>2.9559562518474729E-2</v>
      </c>
      <c r="P17" s="736">
        <v>5.9999999999999995E-4</v>
      </c>
      <c r="Q17" s="820">
        <v>9.749279538904899</v>
      </c>
      <c r="R17" s="770"/>
      <c r="S17" s="736"/>
      <c r="U17" s="48"/>
    </row>
    <row r="18" spans="1:41" ht="21.95" customHeight="1" x14ac:dyDescent="0.25">
      <c r="A18" s="50"/>
      <c r="B18" s="50"/>
      <c r="C18" s="51"/>
      <c r="D18" s="791"/>
      <c r="E18" s="22" t="s">
        <v>950</v>
      </c>
      <c r="F18" s="2">
        <v>58.47</v>
      </c>
      <c r="G18" s="783">
        <v>64.347499999999997</v>
      </c>
      <c r="H18" s="791">
        <v>100</v>
      </c>
      <c r="I18" s="783">
        <v>6434.75</v>
      </c>
      <c r="J18" s="358">
        <v>-587.75</v>
      </c>
      <c r="K18" s="134">
        <v>-9.1339989898597429E-2</v>
      </c>
      <c r="L18" s="358">
        <v>-587.75</v>
      </c>
      <c r="M18">
        <v>100</v>
      </c>
      <c r="N18" s="843"/>
      <c r="O18" s="770">
        <v>4.2756969386009917E-2</v>
      </c>
      <c r="P18" s="736">
        <v>1.3899999999999999E-2</v>
      </c>
      <c r="Q18" s="820">
        <v>15.427440633245382</v>
      </c>
      <c r="R18" s="770"/>
      <c r="S18" s="736"/>
      <c r="U18" s="48"/>
    </row>
    <row r="19" spans="1:41" ht="21.95" customHeight="1" x14ac:dyDescent="0.25">
      <c r="A19" s="50"/>
      <c r="B19" s="50"/>
      <c r="C19" s="51"/>
      <c r="D19" s="791"/>
      <c r="E19" s="22" t="s">
        <v>969</v>
      </c>
      <c r="F19" s="2">
        <v>174.44</v>
      </c>
      <c r="G19" s="783">
        <v>152.49275000000006</v>
      </c>
      <c r="H19" s="791">
        <v>40</v>
      </c>
      <c r="I19" s="783">
        <v>6099.7100000000028</v>
      </c>
      <c r="J19" s="358">
        <v>877.8899999999976</v>
      </c>
      <c r="K19" s="134">
        <v>0.14392323569481127</v>
      </c>
      <c r="L19" s="358">
        <v>877.8899999999976</v>
      </c>
      <c r="M19">
        <v>40</v>
      </c>
      <c r="N19" s="843"/>
      <c r="O19" s="770">
        <v>7.3377665673010784E-3</v>
      </c>
      <c r="P19" s="736">
        <v>1E-4</v>
      </c>
      <c r="Q19" s="783">
        <v>19.68</v>
      </c>
      <c r="R19" s="770"/>
      <c r="S19" s="48"/>
      <c r="T19" s="48"/>
    </row>
    <row r="20" spans="1:41" ht="21.95" customHeight="1" x14ac:dyDescent="0.25">
      <c r="A20" s="50"/>
      <c r="B20" s="50"/>
      <c r="C20" s="51"/>
      <c r="D20" s="791"/>
      <c r="E20" s="22" t="s">
        <v>270</v>
      </c>
      <c r="F20" s="2">
        <v>124.0599</v>
      </c>
      <c r="G20" s="783">
        <v>119.88</v>
      </c>
      <c r="H20" s="822">
        <v>50</v>
      </c>
      <c r="I20" s="783">
        <v>5994</v>
      </c>
      <c r="J20" s="358">
        <v>208.99499999999989</v>
      </c>
      <c r="K20" s="134">
        <v>3.4867367367367397E-2</v>
      </c>
      <c r="L20" s="358">
        <v>363.77499999999964</v>
      </c>
      <c r="M20" s="29">
        <v>43280</v>
      </c>
      <c r="N20" s="843"/>
      <c r="O20" s="770">
        <v>2.5700000000000001E-2</v>
      </c>
      <c r="P20" s="736">
        <v>5.8999999999999999E-3</v>
      </c>
      <c r="Q20" s="783"/>
      <c r="R20" s="770"/>
      <c r="S20" s="48"/>
      <c r="T20" s="48"/>
    </row>
    <row r="21" spans="1:41" ht="21.95" customHeight="1" x14ac:dyDescent="0.25">
      <c r="A21" s="50"/>
      <c r="B21" s="50"/>
      <c r="C21" s="51"/>
      <c r="D21" s="791"/>
      <c r="E21" s="22" t="s">
        <v>214</v>
      </c>
      <c r="F21" s="2">
        <v>55.41</v>
      </c>
      <c r="G21" s="783">
        <v>49.200899999999962</v>
      </c>
      <c r="H21" s="791">
        <v>100</v>
      </c>
      <c r="I21" s="783">
        <v>4920.0899999999965</v>
      </c>
      <c r="J21" s="358">
        <v>620.91000000000349</v>
      </c>
      <c r="K21" s="134">
        <v>0.12619891099553138</v>
      </c>
      <c r="L21" s="358">
        <v>1778.7799999999988</v>
      </c>
      <c r="M21">
        <v>100</v>
      </c>
      <c r="N21" s="843"/>
      <c r="O21" s="770">
        <v>2.6709980147987727E-2</v>
      </c>
      <c r="P21" s="736">
        <v>2.8000000000000001E-2</v>
      </c>
      <c r="Q21" s="820">
        <v>13.852499999999999</v>
      </c>
      <c r="R21" s="770"/>
      <c r="S21" s="48"/>
      <c r="T21" s="48"/>
    </row>
    <row r="22" spans="1:41" ht="21.95" customHeight="1" x14ac:dyDescent="0.25">
      <c r="A22" s="50"/>
      <c r="B22" s="50"/>
      <c r="C22" s="51"/>
      <c r="D22" s="791"/>
      <c r="E22" s="22" t="s">
        <v>1054</v>
      </c>
      <c r="F22" s="2">
        <v>50.83</v>
      </c>
      <c r="G22" s="783">
        <v>48.438699999999997</v>
      </c>
      <c r="H22" s="749">
        <v>100</v>
      </c>
      <c r="I22" s="783">
        <v>4843.87</v>
      </c>
      <c r="J22" s="358">
        <v>239.13000000000011</v>
      </c>
      <c r="K22" s="134">
        <v>4.9367551152281156E-2</v>
      </c>
      <c r="L22" s="358">
        <v>239.13000000000011</v>
      </c>
      <c r="M22">
        <v>100</v>
      </c>
      <c r="N22" s="843"/>
      <c r="O22" s="770">
        <v>2.9510131811922094E-2</v>
      </c>
      <c r="P22" s="736">
        <v>1.24E-2</v>
      </c>
      <c r="Q22" s="783"/>
      <c r="R22" s="770"/>
      <c r="S22" s="736"/>
      <c r="U22" s="48"/>
    </row>
    <row r="23" spans="1:41" ht="21.95" customHeight="1" x14ac:dyDescent="0.25">
      <c r="A23" s="50"/>
      <c r="B23" s="51"/>
      <c r="C23" s="51"/>
      <c r="D23" s="791"/>
      <c r="E23" s="22" t="s">
        <v>789</v>
      </c>
      <c r="F23" s="2">
        <v>13.93</v>
      </c>
      <c r="G23" s="783">
        <v>15.571933333333334</v>
      </c>
      <c r="H23" s="791">
        <v>300</v>
      </c>
      <c r="I23" s="783">
        <v>4671.58</v>
      </c>
      <c r="J23" s="358">
        <v>-492.57999999999993</v>
      </c>
      <c r="K23" s="134">
        <v>-0.1054418419464079</v>
      </c>
      <c r="L23" s="358">
        <v>-492.57999999999993</v>
      </c>
      <c r="M23">
        <v>150</v>
      </c>
      <c r="N23" s="843"/>
      <c r="O23" s="770">
        <v>3.4458004307250538E-2</v>
      </c>
      <c r="P23" s="736">
        <v>1.09E-2</v>
      </c>
      <c r="Q23" s="820">
        <v>14.663157894736843</v>
      </c>
      <c r="R23" s="770"/>
      <c r="T23" s="48"/>
      <c r="V23" s="48"/>
    </row>
    <row r="24" spans="1:41" ht="21.95" customHeight="1" x14ac:dyDescent="0.25">
      <c r="A24" s="50"/>
      <c r="B24" s="50"/>
      <c r="C24" s="51"/>
      <c r="D24" s="791"/>
      <c r="E24" s="22" t="s">
        <v>32</v>
      </c>
      <c r="F24" s="2">
        <v>54.0899</v>
      </c>
      <c r="G24" s="783">
        <v>44.741300000000003</v>
      </c>
      <c r="H24" s="791">
        <v>100</v>
      </c>
      <c r="I24" s="783">
        <v>4474.13</v>
      </c>
      <c r="J24" s="358">
        <v>934.85999999999967</v>
      </c>
      <c r="K24" s="134">
        <v>0.20894788484018115</v>
      </c>
      <c r="L24" s="358">
        <v>2133.3299999999967</v>
      </c>
      <c r="M24" s="29">
        <v>43262</v>
      </c>
      <c r="N24" s="843"/>
      <c r="O24" s="770">
        <v>2.2555042623484237E-2</v>
      </c>
      <c r="P24" s="736">
        <v>1.18E-2</v>
      </c>
      <c r="Q24" s="783">
        <v>8.6682532051282042</v>
      </c>
      <c r="R24" s="770"/>
      <c r="S24" s="48"/>
    </row>
    <row r="25" spans="1:41" ht="21.95" customHeight="1" x14ac:dyDescent="0.25">
      <c r="A25" s="50"/>
      <c r="B25" s="50"/>
      <c r="C25" s="51"/>
      <c r="D25" s="791"/>
      <c r="E25" s="22" t="s">
        <v>931</v>
      </c>
      <c r="F25" s="2">
        <v>75.66</v>
      </c>
      <c r="G25" s="783">
        <v>65.834000000000003</v>
      </c>
      <c r="H25" s="791">
        <v>60</v>
      </c>
      <c r="I25" s="783">
        <v>3950.04</v>
      </c>
      <c r="J25" s="358">
        <v>589.55999999999949</v>
      </c>
      <c r="K25" s="134">
        <v>0.14925418476774907</v>
      </c>
      <c r="L25" s="358">
        <v>589.55999999999949</v>
      </c>
      <c r="M25" s="29">
        <v>43280</v>
      </c>
      <c r="N25" s="843"/>
      <c r="O25" s="770">
        <v>1.2688342585249802E-2</v>
      </c>
      <c r="P25" s="736">
        <v>2.3E-3</v>
      </c>
      <c r="Q25" s="783">
        <v>21.312676056338027</v>
      </c>
      <c r="R25" s="770"/>
      <c r="U25" s="48"/>
    </row>
    <row r="26" spans="1:41" ht="21.95" customHeight="1" x14ac:dyDescent="0.25">
      <c r="A26" s="50"/>
      <c r="B26" s="50"/>
      <c r="C26" s="51"/>
      <c r="D26" s="791"/>
      <c r="E26" s="22" t="s">
        <v>55</v>
      </c>
      <c r="F26" s="2">
        <v>71.91</v>
      </c>
      <c r="G26" s="783">
        <v>71.080000000000013</v>
      </c>
      <c r="H26" s="749">
        <v>50</v>
      </c>
      <c r="I26" s="783">
        <v>3554.0000000000005</v>
      </c>
      <c r="J26" s="358">
        <v>41.499999999999545</v>
      </c>
      <c r="K26" s="134">
        <v>1.1676983680359932E-2</v>
      </c>
      <c r="L26" s="358">
        <v>851.62999999998965</v>
      </c>
      <c r="M26">
        <v>50</v>
      </c>
      <c r="N26" s="843"/>
      <c r="O26" s="770">
        <v>2.8925045195383119E-2</v>
      </c>
      <c r="P26" s="736">
        <v>1E-4</v>
      </c>
      <c r="Q26" s="820">
        <v>11.131578947368421</v>
      </c>
      <c r="R26" s="770"/>
      <c r="S26" s="736"/>
      <c r="T26" s="48"/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91"/>
      <c r="E27" s="22" t="s">
        <v>857</v>
      </c>
      <c r="F27" s="2">
        <v>90.33</v>
      </c>
      <c r="G27" s="783">
        <v>82.575749999999942</v>
      </c>
      <c r="H27" s="749">
        <v>40</v>
      </c>
      <c r="I27" s="783">
        <v>3303.0299999999979</v>
      </c>
      <c r="J27" s="358">
        <v>310.17000000000098</v>
      </c>
      <c r="K27" s="134">
        <v>9.3904687514192259E-2</v>
      </c>
      <c r="L27" s="358">
        <v>310.17000000000098</v>
      </c>
      <c r="M27">
        <v>40</v>
      </c>
      <c r="N27" s="843"/>
      <c r="O27" s="770">
        <v>2.5240783792759878E-2</v>
      </c>
      <c r="P27" s="736">
        <v>1.7100000000000001E-2</v>
      </c>
      <c r="Q27" s="783">
        <v>18.97689075630252</v>
      </c>
      <c r="R27" s="770"/>
    </row>
    <row r="28" spans="1:41" ht="21.95" customHeight="1" x14ac:dyDescent="0.25">
      <c r="A28" s="50"/>
      <c r="B28" s="50"/>
      <c r="C28" s="51"/>
      <c r="D28" s="791"/>
      <c r="E28" s="22" t="s">
        <v>689</v>
      </c>
      <c r="F28" s="2">
        <v>203.76</v>
      </c>
      <c r="G28" s="783">
        <v>142.98999999999995</v>
      </c>
      <c r="H28" s="749">
        <v>20</v>
      </c>
      <c r="I28" s="783">
        <v>2859.7999999999993</v>
      </c>
      <c r="J28" s="358">
        <v>1215.4000000000005</v>
      </c>
      <c r="K28" s="134">
        <v>0.4249947548779639</v>
      </c>
      <c r="L28" s="358">
        <v>1358.4300000000007</v>
      </c>
      <c r="M28">
        <v>20</v>
      </c>
      <c r="N28" s="843"/>
      <c r="O28" s="770">
        <v>2.4538672948566944E-3</v>
      </c>
      <c r="P28" s="736">
        <v>5.8999999999999999E-3</v>
      </c>
      <c r="Q28" s="783">
        <v>29.702623906705536</v>
      </c>
      <c r="R28" s="770"/>
      <c r="S28" s="736"/>
      <c r="T28" s="48"/>
      <c r="V28" s="48"/>
    </row>
    <row r="29" spans="1:41" ht="21.95" customHeight="1" x14ac:dyDescent="0.25">
      <c r="A29" s="51"/>
      <c r="B29" s="51"/>
      <c r="C29" s="51"/>
      <c r="D29" s="791"/>
      <c r="E29" s="22" t="s">
        <v>226</v>
      </c>
      <c r="F29" s="2">
        <v>29.46</v>
      </c>
      <c r="G29" s="783">
        <v>8.5065499999998426</v>
      </c>
      <c r="H29" s="791">
        <v>200</v>
      </c>
      <c r="I29" s="783">
        <v>1701.3099999999686</v>
      </c>
      <c r="J29" s="358">
        <v>4190.6900000000314</v>
      </c>
      <c r="K29" s="134">
        <v>2.463213641252981</v>
      </c>
      <c r="L29" s="358">
        <v>5642.9500000000298</v>
      </c>
      <c r="M29">
        <v>200</v>
      </c>
      <c r="N29" s="843"/>
      <c r="O29" s="770">
        <v>3.3944331296673455E-3</v>
      </c>
      <c r="P29" s="736">
        <v>5.4999999999999997E-3</v>
      </c>
      <c r="Q29" s="783">
        <v>21.042857142857144</v>
      </c>
      <c r="R29" s="770"/>
      <c r="S29" s="736"/>
    </row>
    <row r="30" spans="1:41" ht="21.95" customHeight="1" x14ac:dyDescent="0.25">
      <c r="A30" s="50"/>
      <c r="B30" s="50"/>
      <c r="C30" s="50"/>
      <c r="D30" s="791"/>
      <c r="E30" s="22" t="s">
        <v>954</v>
      </c>
      <c r="F30" s="2">
        <v>58.92</v>
      </c>
      <c r="G30" s="783">
        <v>15.022800000000025</v>
      </c>
      <c r="H30" s="749">
        <v>50</v>
      </c>
      <c r="I30" s="783">
        <v>751.14000000000124</v>
      </c>
      <c r="J30" s="358">
        <v>2194.8599999999988</v>
      </c>
      <c r="K30" s="134">
        <v>2.9220385014777475</v>
      </c>
      <c r="L30" s="358">
        <v>2194.8599999999988</v>
      </c>
      <c r="M30">
        <v>50</v>
      </c>
      <c r="N30" s="843"/>
      <c r="O30" s="770">
        <v>2.3421588594704681E-2</v>
      </c>
      <c r="P30" s="736">
        <v>2.1999999999999999E-2</v>
      </c>
      <c r="Q30" s="783">
        <v>13.390909090909091</v>
      </c>
      <c r="R30" s="770"/>
      <c r="S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1"/>
      <c r="B31" s="50"/>
      <c r="C31" s="51"/>
      <c r="D31" s="791"/>
      <c r="E31" s="22" t="s">
        <v>62</v>
      </c>
      <c r="F31" s="2">
        <v>49.66</v>
      </c>
      <c r="G31" s="783">
        <v>49.66</v>
      </c>
      <c r="H31" s="749">
        <v>0</v>
      </c>
      <c r="I31" s="783">
        <v>0</v>
      </c>
      <c r="J31" s="358">
        <v>0</v>
      </c>
      <c r="K31" s="134">
        <v>0</v>
      </c>
      <c r="L31" s="358">
        <v>1659.3600000000079</v>
      </c>
      <c r="M31">
        <v>0</v>
      </c>
      <c r="N31" s="843"/>
      <c r="O31" s="770">
        <v>0</v>
      </c>
      <c r="P31" s="736">
        <v>-3.3E-3</v>
      </c>
      <c r="Q31" s="820"/>
      <c r="R31" s="770"/>
      <c r="S31" s="736"/>
      <c r="T31" s="48"/>
    </row>
    <row r="32" spans="1:41" ht="21.95" customHeight="1" x14ac:dyDescent="0.25">
      <c r="A32" s="50"/>
      <c r="B32" s="50"/>
      <c r="C32" s="51"/>
      <c r="D32" s="791"/>
      <c r="E32" s="22" t="s">
        <v>203</v>
      </c>
      <c r="F32" s="2">
        <v>43.809899999999999</v>
      </c>
      <c r="G32" s="783">
        <v>43.809899999999999</v>
      </c>
      <c r="H32" s="749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43"/>
      <c r="O32" s="770">
        <v>0</v>
      </c>
      <c r="P32" s="736">
        <v>2.3E-2</v>
      </c>
      <c r="Q32" s="783"/>
      <c r="R32" s="770"/>
      <c r="S32" s="736"/>
      <c r="T32" s="48"/>
      <c r="U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91"/>
      <c r="E33" s="22" t="s">
        <v>202</v>
      </c>
      <c r="F33" s="2">
        <v>186.99</v>
      </c>
      <c r="G33" s="783">
        <v>186.99</v>
      </c>
      <c r="H33" s="791">
        <v>0</v>
      </c>
      <c r="I33" s="783">
        <v>0</v>
      </c>
      <c r="J33" s="358">
        <v>0</v>
      </c>
      <c r="K33" s="134">
        <v>0</v>
      </c>
      <c r="L33" s="358">
        <v>363.09999999999945</v>
      </c>
      <c r="M33">
        <v>0</v>
      </c>
      <c r="N33" s="843"/>
      <c r="O33" s="770">
        <v>1.5900000000000001E-2</v>
      </c>
      <c r="P33" s="736">
        <v>-6.3E-3</v>
      </c>
      <c r="Q33" s="820"/>
      <c r="R33" s="770"/>
      <c r="S33" s="736"/>
    </row>
    <row r="34" spans="1:41" ht="21.95" customHeight="1" x14ac:dyDescent="0.25">
      <c r="A34" s="50"/>
      <c r="B34" s="50"/>
      <c r="C34" s="50"/>
      <c r="D34" s="791"/>
      <c r="E34" s="22" t="s">
        <v>225</v>
      </c>
      <c r="F34" s="2">
        <v>101.22</v>
      </c>
      <c r="G34" s="783">
        <v>101.22</v>
      </c>
      <c r="H34" s="749">
        <v>0</v>
      </c>
      <c r="I34" s="783">
        <v>0</v>
      </c>
      <c r="J34" s="358">
        <v>0</v>
      </c>
      <c r="K34" s="134">
        <v>0</v>
      </c>
      <c r="L34" s="358">
        <v>231.53999999999996</v>
      </c>
      <c r="M34">
        <v>0</v>
      </c>
      <c r="N34" s="843"/>
      <c r="O34" s="770">
        <v>1.6199999999999999E-2</v>
      </c>
      <c r="P34" s="736">
        <v>6.3E-3</v>
      </c>
      <c r="Q34" s="783"/>
      <c r="R34" s="770"/>
    </row>
    <row r="35" spans="1:41" ht="21.95" customHeight="1" x14ac:dyDescent="0.25">
      <c r="A35" s="50"/>
      <c r="B35" s="50"/>
      <c r="C35" s="51"/>
      <c r="D35" s="791"/>
      <c r="E35" s="22" t="s">
        <v>266</v>
      </c>
      <c r="F35" s="2">
        <v>96.67</v>
      </c>
      <c r="G35" s="783">
        <v>96.67</v>
      </c>
      <c r="H35" s="791">
        <v>0</v>
      </c>
      <c r="I35" s="783">
        <v>0</v>
      </c>
      <c r="J35" s="358">
        <v>0</v>
      </c>
      <c r="K35" s="134">
        <v>0</v>
      </c>
      <c r="L35" s="358">
        <v>1857.7799999999988</v>
      </c>
      <c r="M35">
        <v>0</v>
      </c>
      <c r="N35" s="843"/>
      <c r="O35" s="770">
        <v>1.49E-2</v>
      </c>
      <c r="P35" s="736">
        <v>4.8999999999999998E-3</v>
      </c>
      <c r="Q35" s="783"/>
      <c r="R35" s="770"/>
      <c r="S35" s="736"/>
    </row>
    <row r="36" spans="1:41" ht="21.95" customHeight="1" x14ac:dyDescent="0.25">
      <c r="A36" s="51"/>
      <c r="B36" s="51"/>
      <c r="C36" s="51"/>
      <c r="D36" s="791"/>
      <c r="E36" s="22" t="s">
        <v>23</v>
      </c>
      <c r="F36" s="2">
        <v>32.24</v>
      </c>
      <c r="G36" s="783">
        <v>32.24</v>
      </c>
      <c r="H36" s="791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783"/>
      <c r="R36" s="770"/>
      <c r="S36" s="48"/>
      <c r="T36" s="48"/>
      <c r="V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91"/>
      <c r="E37" s="22" t="s">
        <v>267</v>
      </c>
      <c r="F37" s="2">
        <v>37.770000000000003</v>
      </c>
      <c r="G37" s="783">
        <v>37.770000000000003</v>
      </c>
      <c r="H37" s="791">
        <v>0</v>
      </c>
      <c r="I37" s="783">
        <v>0</v>
      </c>
      <c r="J37" s="358">
        <v>0</v>
      </c>
      <c r="K37" s="134">
        <v>0</v>
      </c>
      <c r="L37" s="358">
        <v>98.449999999999818</v>
      </c>
      <c r="M37">
        <v>0</v>
      </c>
      <c r="N37" s="843"/>
      <c r="O37" s="770">
        <v>1.11E-2</v>
      </c>
      <c r="P37" s="736">
        <v>-1.0200000000000001E-2</v>
      </c>
      <c r="Q37" s="783"/>
      <c r="R37" s="770"/>
      <c r="S37" s="48"/>
      <c r="U37" s="48"/>
    </row>
    <row r="38" spans="1:41" ht="21.95" customHeight="1" x14ac:dyDescent="0.25">
      <c r="A38" s="50"/>
      <c r="B38" s="50"/>
      <c r="C38" s="51"/>
      <c r="D38" s="791"/>
      <c r="E38" s="22" t="s">
        <v>327</v>
      </c>
      <c r="F38" s="2">
        <v>12.62</v>
      </c>
      <c r="G38" s="783">
        <v>12.62</v>
      </c>
      <c r="H38" s="749">
        <v>0</v>
      </c>
      <c r="I38" s="783">
        <v>0</v>
      </c>
      <c r="J38" s="358">
        <v>-1184.9399999999987</v>
      </c>
      <c r="K38" s="134">
        <v>0</v>
      </c>
      <c r="L38" s="358">
        <v>98.479999999995925</v>
      </c>
      <c r="M38">
        <v>0</v>
      </c>
      <c r="N38" s="843" t="s">
        <v>1074</v>
      </c>
      <c r="O38" s="770">
        <v>0</v>
      </c>
      <c r="P38" s="736">
        <v>7.1999999999999998E-3</v>
      </c>
      <c r="Q38" s="820">
        <v>39.4375</v>
      </c>
      <c r="R38" s="770"/>
      <c r="S38" s="736"/>
      <c r="U38" s="48"/>
    </row>
    <row r="39" spans="1:41" ht="21.95" customHeight="1" x14ac:dyDescent="0.25">
      <c r="A39" s="50"/>
      <c r="B39" s="50"/>
      <c r="C39" s="51"/>
      <c r="D39" s="791"/>
      <c r="E39" s="22" t="s">
        <v>36</v>
      </c>
      <c r="F39" s="2">
        <v>52.47</v>
      </c>
      <c r="G39" s="783">
        <v>52.47</v>
      </c>
      <c r="H39" s="791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3"/>
      <c r="O39" s="770">
        <v>7.4000000000000003E-3</v>
      </c>
      <c r="P39" s="736">
        <v>-1.0200000000000001E-2</v>
      </c>
      <c r="Q39" s="783"/>
      <c r="R39" s="770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 s="2"/>
      <c r="AN39"/>
      <c r="AO39"/>
    </row>
    <row r="40" spans="1:41" ht="21.95" customHeight="1" x14ac:dyDescent="0.25">
      <c r="A40" s="51"/>
      <c r="B40" s="51"/>
      <c r="C40" s="51"/>
      <c r="D40" s="791"/>
      <c r="E40" s="22" t="s">
        <v>315</v>
      </c>
      <c r="F40" s="2">
        <v>38.32</v>
      </c>
      <c r="G40" s="783">
        <v>38.32</v>
      </c>
      <c r="H40" s="791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17"/>
      <c r="O40" s="770">
        <v>3.4200000000000001E-2</v>
      </c>
      <c r="P40" s="736">
        <v>8.3999999999999995E-3</v>
      </c>
      <c r="Q40" s="783"/>
      <c r="R40" s="770"/>
      <c r="S40" s="48"/>
      <c r="T40" s="48"/>
      <c r="U40" s="48"/>
    </row>
    <row r="41" spans="1:41" ht="21.95" customHeight="1" x14ac:dyDescent="0.25">
      <c r="A41" s="50"/>
      <c r="B41" s="50"/>
      <c r="C41" s="51"/>
      <c r="D41" s="791"/>
      <c r="E41" s="22" t="s">
        <v>299</v>
      </c>
      <c r="F41" s="2">
        <v>52.74</v>
      </c>
      <c r="G41" s="783">
        <v>52.74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17"/>
      <c r="O41" s="770">
        <v>2.87E-2</v>
      </c>
      <c r="P41" s="736">
        <v>1.0200000000000001E-2</v>
      </c>
      <c r="Q41" s="820"/>
      <c r="R41" s="770"/>
      <c r="S41" s="736"/>
      <c r="T41" s="48"/>
      <c r="U41" s="48"/>
    </row>
    <row r="42" spans="1:41" ht="21.95" customHeight="1" x14ac:dyDescent="0.25">
      <c r="A42" s="50"/>
      <c r="B42" s="50"/>
      <c r="C42" s="51"/>
      <c r="D42" s="791"/>
      <c r="E42" s="22" t="s">
        <v>701</v>
      </c>
      <c r="F42" s="2">
        <v>31.39</v>
      </c>
      <c r="G42" s="783">
        <v>31.39</v>
      </c>
      <c r="H42" s="749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783"/>
      <c r="R42" s="770"/>
      <c r="U42" s="48"/>
    </row>
    <row r="43" spans="1:41" ht="21.95" customHeight="1" x14ac:dyDescent="0.25">
      <c r="A43" s="50"/>
      <c r="B43" s="50"/>
      <c r="C43" s="51"/>
      <c r="D43" s="791"/>
      <c r="E43" s="22" t="s">
        <v>248</v>
      </c>
      <c r="F43" s="2">
        <v>76.09</v>
      </c>
      <c r="G43" s="783">
        <v>76.09</v>
      </c>
      <c r="H43" s="791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3"/>
      <c r="O43" s="770">
        <v>0</v>
      </c>
      <c r="P43" s="736">
        <v>2.01E-2</v>
      </c>
      <c r="Q43" s="783"/>
      <c r="R43" s="770"/>
      <c r="T43" s="48"/>
      <c r="U43" s="48"/>
    </row>
    <row r="44" spans="1:41" ht="21.95" customHeight="1" x14ac:dyDescent="0.25">
      <c r="A44" s="60"/>
      <c r="B44" s="61"/>
      <c r="C44" s="60"/>
      <c r="D44" s="791"/>
      <c r="E44" s="22" t="s">
        <v>680</v>
      </c>
      <c r="F44" s="2">
        <v>18.149999999999999</v>
      </c>
      <c r="G44" s="783">
        <v>18.149999999999999</v>
      </c>
      <c r="H44" s="791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783"/>
      <c r="R44" s="770"/>
      <c r="S44" s="736"/>
    </row>
    <row r="45" spans="1:41" ht="21.95" customHeight="1" x14ac:dyDescent="0.25">
      <c r="A45" s="50"/>
      <c r="B45" s="50"/>
      <c r="C45" s="51"/>
      <c r="D45" s="791"/>
      <c r="E45" s="22" t="s">
        <v>275</v>
      </c>
      <c r="F45" s="2">
        <v>65.760000000000005</v>
      </c>
      <c r="G45" s="783">
        <v>65.760000000000005</v>
      </c>
      <c r="H45" s="749">
        <v>0</v>
      </c>
      <c r="I45" s="783">
        <v>0</v>
      </c>
      <c r="J45" s="358">
        <v>0</v>
      </c>
      <c r="K45" s="134">
        <v>0</v>
      </c>
      <c r="L45" s="783">
        <v>197.20999999999549</v>
      </c>
      <c r="M45">
        <v>0</v>
      </c>
      <c r="N45" s="817"/>
      <c r="O45" s="770">
        <v>2.5499999999999998E-2</v>
      </c>
      <c r="P45" s="736">
        <v>-5.5999999999999999E-3</v>
      </c>
      <c r="Q45" s="783"/>
      <c r="R45" s="770"/>
      <c r="S45" s="48"/>
      <c r="T45" s="48"/>
    </row>
    <row r="46" spans="1:41" ht="21.95" customHeight="1" x14ac:dyDescent="0.25">
      <c r="A46" s="51"/>
      <c r="B46" s="152"/>
      <c r="C46" s="325"/>
      <c r="D46" s="791"/>
      <c r="E46" s="22" t="s">
        <v>744</v>
      </c>
      <c r="F46" s="2">
        <v>236.85</v>
      </c>
      <c r="G46" s="783">
        <v>236.85</v>
      </c>
      <c r="H46" s="791">
        <v>0</v>
      </c>
      <c r="I46" s="783">
        <v>0</v>
      </c>
      <c r="J46" s="358">
        <v>0</v>
      </c>
      <c r="K46" s="134">
        <v>0</v>
      </c>
      <c r="L46" s="783">
        <v>843.18000000000029</v>
      </c>
      <c r="M46">
        <v>0</v>
      </c>
      <c r="N46" s="843"/>
      <c r="O46" s="770">
        <v>2.8E-3</v>
      </c>
      <c r="P46" s="736">
        <v>-2.3E-3</v>
      </c>
      <c r="Q46" s="820"/>
      <c r="R46" s="770"/>
      <c r="S46" s="736"/>
      <c r="T46" s="48"/>
      <c r="X46" s="73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 s="2"/>
      <c r="AN46"/>
      <c r="AO46"/>
    </row>
    <row r="47" spans="1:41" ht="21.95" customHeight="1" x14ac:dyDescent="0.25">
      <c r="A47" s="50"/>
      <c r="B47" s="50"/>
      <c r="C47" s="51"/>
      <c r="D47" s="791"/>
      <c r="E47" s="22" t="s">
        <v>196</v>
      </c>
      <c r="F47" s="2">
        <v>11.46</v>
      </c>
      <c r="G47" s="783">
        <v>11.46</v>
      </c>
      <c r="H47" s="749">
        <v>0</v>
      </c>
      <c r="I47" s="783">
        <v>0</v>
      </c>
      <c r="J47" s="358">
        <v>0</v>
      </c>
      <c r="K47" s="134">
        <v>0</v>
      </c>
      <c r="L47" s="783">
        <v>495.20999999999913</v>
      </c>
      <c r="M47">
        <v>0</v>
      </c>
      <c r="N47" s="843"/>
      <c r="O47" s="770">
        <v>5.1499999999999997E-2</v>
      </c>
      <c r="P47" s="736">
        <v>5.3E-3</v>
      </c>
      <c r="Q47" s="820"/>
      <c r="R47" s="770"/>
      <c r="S47" s="736"/>
      <c r="T47" s="48"/>
    </row>
    <row r="48" spans="1:41" ht="21.95" customHeight="1" x14ac:dyDescent="0.25">
      <c r="A48" s="50"/>
      <c r="B48" s="51"/>
      <c r="C48" s="51"/>
      <c r="D48" s="791"/>
      <c r="E48" s="22" t="s">
        <v>836</v>
      </c>
      <c r="F48" s="2">
        <v>99.04</v>
      </c>
      <c r="G48" s="783">
        <v>99.04</v>
      </c>
      <c r="H48" s="749">
        <v>0</v>
      </c>
      <c r="I48" s="783">
        <v>0</v>
      </c>
      <c r="J48" s="358">
        <v>604.30000000000109</v>
      </c>
      <c r="K48" s="134">
        <v>0</v>
      </c>
      <c r="L48" s="358">
        <v>604.30000000000109</v>
      </c>
      <c r="M48">
        <v>0</v>
      </c>
      <c r="N48" s="843"/>
      <c r="O48" s="770">
        <v>6.8659127625201937E-3</v>
      </c>
      <c r="P48" s="736">
        <v>-8.0000000000000004E-4</v>
      </c>
      <c r="Q48" s="783">
        <v>20.850526315789477</v>
      </c>
      <c r="R48" s="770"/>
      <c r="S48" s="48"/>
      <c r="T48" s="48"/>
    </row>
    <row r="49" spans="1:41" ht="21.95" customHeight="1" x14ac:dyDescent="0.25">
      <c r="A49" s="51"/>
      <c r="B49" s="51"/>
      <c r="C49" s="51"/>
      <c r="D49" s="791"/>
      <c r="E49" s="22" t="s">
        <v>687</v>
      </c>
      <c r="F49" s="2">
        <v>128.53</v>
      </c>
      <c r="G49" s="783">
        <v>128.53</v>
      </c>
      <c r="H49" s="749">
        <v>0</v>
      </c>
      <c r="I49" s="783">
        <v>0</v>
      </c>
      <c r="J49" s="358">
        <v>2714.0600000000013</v>
      </c>
      <c r="K49" s="134">
        <v>0</v>
      </c>
      <c r="L49" s="358">
        <v>2714.0600000000013</v>
      </c>
      <c r="M49">
        <v>0</v>
      </c>
      <c r="N49" s="843"/>
      <c r="O49" s="770">
        <v>2.8E-3</v>
      </c>
      <c r="P49" s="736">
        <v>3.6900000000000002E-2</v>
      </c>
      <c r="Q49" s="783">
        <v>19.212257100149476</v>
      </c>
      <c r="R49" s="770"/>
      <c r="S49" s="48"/>
    </row>
    <row r="50" spans="1:41" ht="21.95" customHeight="1" x14ac:dyDescent="0.25">
      <c r="A50" s="51"/>
      <c r="B50" s="51"/>
      <c r="C50" s="51"/>
      <c r="D50" s="791"/>
      <c r="E50" s="22" t="s">
        <v>968</v>
      </c>
      <c r="F50" s="2">
        <v>99.39</v>
      </c>
      <c r="G50" s="783">
        <v>99.39</v>
      </c>
      <c r="H50" s="791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1">
        <v>6.4392796055941243E-3</v>
      </c>
      <c r="P50" s="736">
        <v>4.0000000000000001E-3</v>
      </c>
      <c r="Q50" s="48">
        <v>13.467479674796749</v>
      </c>
      <c r="R50" s="770"/>
      <c r="S50" s="736"/>
      <c r="T50" s="48"/>
      <c r="V50" s="48"/>
      <c r="W50" s="48"/>
    </row>
    <row r="51" spans="1:41" ht="21.95" customHeight="1" x14ac:dyDescent="0.25">
      <c r="A51" s="50"/>
      <c r="B51" s="50"/>
      <c r="C51" s="51"/>
      <c r="D51" s="791"/>
      <c r="E51" s="22" t="s">
        <v>17</v>
      </c>
      <c r="F51" s="2">
        <v>15.25</v>
      </c>
      <c r="G51" s="783">
        <v>15.25</v>
      </c>
      <c r="H51" s="749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48"/>
      <c r="T51" s="48"/>
      <c r="V51" s="48"/>
    </row>
    <row r="52" spans="1:41" ht="21.95" customHeight="1" x14ac:dyDescent="0.25">
      <c r="A52" s="50"/>
      <c r="B52" s="51"/>
      <c r="C52" s="51"/>
      <c r="D52" s="791"/>
      <c r="E52" s="22" t="s">
        <v>308</v>
      </c>
      <c r="F52" s="2">
        <v>135.83000000000001</v>
      </c>
      <c r="G52" s="783">
        <v>135.83000000000001</v>
      </c>
      <c r="H52" s="791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17"/>
      <c r="O52" s="770">
        <v>0</v>
      </c>
      <c r="P52" s="736">
        <v>-4.3E-3</v>
      </c>
      <c r="Q52" s="783"/>
      <c r="R52" s="770"/>
      <c r="S52" s="736"/>
    </row>
    <row r="53" spans="1:41" ht="21.95" customHeight="1" x14ac:dyDescent="0.25">
      <c r="A53" s="50"/>
      <c r="B53" s="50"/>
      <c r="C53" s="51"/>
      <c r="D53" s="791"/>
      <c r="E53" s="22" t="s">
        <v>699</v>
      </c>
      <c r="F53" s="2">
        <v>86.27</v>
      </c>
      <c r="G53" s="783">
        <v>86.27</v>
      </c>
      <c r="H53" s="791">
        <v>0</v>
      </c>
      <c r="I53" s="783">
        <v>0</v>
      </c>
      <c r="J53" s="358">
        <v>0</v>
      </c>
      <c r="K53" s="134">
        <v>0</v>
      </c>
      <c r="L53" s="783">
        <v>329.55999999999949</v>
      </c>
      <c r="M53">
        <v>0</v>
      </c>
      <c r="N53" s="843"/>
      <c r="O53" s="770">
        <v>1.78E-2</v>
      </c>
      <c r="P53" s="736">
        <v>1.2699999999999999E-2</v>
      </c>
      <c r="Q53" s="783"/>
      <c r="R53" s="770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91"/>
      <c r="E54" s="22" t="s">
        <v>742</v>
      </c>
      <c r="F54" s="2">
        <v>646.29999999999995</v>
      </c>
      <c r="G54" s="783">
        <v>646.29999999999995</v>
      </c>
      <c r="H54" s="791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S54" s="48"/>
      <c r="T54" s="48"/>
      <c r="V54" s="48"/>
    </row>
    <row r="55" spans="1:41" ht="21.95" customHeight="1" x14ac:dyDescent="0.25">
      <c r="A55" s="51"/>
      <c r="B55" s="51"/>
      <c r="C55" s="51"/>
      <c r="D55" s="791"/>
      <c r="E55" s="22" t="s">
        <v>953</v>
      </c>
      <c r="F55" s="2">
        <v>213.51</v>
      </c>
      <c r="G55" s="783">
        <v>213.51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3" t="s">
        <v>1052</v>
      </c>
      <c r="O55" s="770">
        <v>8.2431736218444105E-3</v>
      </c>
      <c r="P55" s="736">
        <v>-2.1600000000000001E-2</v>
      </c>
      <c r="Q55" s="783">
        <v>24.769141531322507</v>
      </c>
      <c r="R55" s="770"/>
      <c r="S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1"/>
      <c r="C56" s="51"/>
      <c r="D56" s="791"/>
      <c r="E56" s="22" t="s">
        <v>930</v>
      </c>
      <c r="F56" s="2">
        <v>33.29</v>
      </c>
      <c r="G56" s="783">
        <v>33.29</v>
      </c>
      <c r="H56" s="791">
        <v>0</v>
      </c>
      <c r="I56" s="783">
        <v>0</v>
      </c>
      <c r="J56" s="358">
        <v>845.78000000000065</v>
      </c>
      <c r="K56" s="134">
        <v>0</v>
      </c>
      <c r="L56" s="358">
        <v>845.78000000000065</v>
      </c>
      <c r="M56">
        <v>0</v>
      </c>
      <c r="N56" s="843"/>
      <c r="O56" s="770">
        <v>7.9303094022228904E-2</v>
      </c>
      <c r="P56" s="736">
        <v>1.3599999999999999E-2</v>
      </c>
      <c r="Q56" s="783"/>
      <c r="R56" s="770"/>
      <c r="S56" s="736"/>
      <c r="T56" s="48"/>
      <c r="U56" s="48"/>
    </row>
    <row r="57" spans="1:41" ht="21.95" customHeight="1" x14ac:dyDescent="0.25">
      <c r="A57" s="51"/>
      <c r="B57" s="51"/>
      <c r="C57" s="51"/>
      <c r="D57" s="791"/>
      <c r="E57" s="22" t="s">
        <v>194</v>
      </c>
      <c r="F57" s="2">
        <v>70.94</v>
      </c>
      <c r="G57" s="783">
        <v>70.94</v>
      </c>
      <c r="H57" s="823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17"/>
      <c r="O57" s="770">
        <v>1.29E-2</v>
      </c>
      <c r="P57" s="736">
        <v>-5.7000000000000002E-3</v>
      </c>
      <c r="Q57" s="820"/>
      <c r="R57" s="770"/>
      <c r="S57" s="48"/>
      <c r="T57" s="48"/>
      <c r="V57" s="48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60.12</v>
      </c>
      <c r="G58" s="783">
        <v>60.12</v>
      </c>
      <c r="H58" s="749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3"/>
      <c r="O58" s="770">
        <v>0</v>
      </c>
      <c r="P58" s="736">
        <v>3.3E-3</v>
      </c>
      <c r="Q58" s="820"/>
      <c r="R58" s="770"/>
      <c r="S58" s="48"/>
      <c r="T58" s="48"/>
    </row>
    <row r="59" spans="1:41" ht="21.95" customHeight="1" x14ac:dyDescent="0.25">
      <c r="A59" s="50"/>
      <c r="B59" s="50"/>
      <c r="C59" s="51"/>
      <c r="D59" s="791"/>
      <c r="E59" s="22" t="s">
        <v>831</v>
      </c>
      <c r="F59" s="2">
        <v>438.58</v>
      </c>
      <c r="G59" s="783">
        <v>438.58</v>
      </c>
      <c r="H59" s="749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820"/>
      <c r="R59" s="770"/>
      <c r="U59" s="48"/>
    </row>
    <row r="60" spans="1:41" ht="21.95" customHeight="1" x14ac:dyDescent="0.25">
      <c r="A60" s="50"/>
      <c r="B60" s="51"/>
      <c r="C60" s="51"/>
      <c r="D60" s="791"/>
      <c r="E60" s="22" t="s">
        <v>34</v>
      </c>
      <c r="F60" s="2">
        <v>54.7</v>
      </c>
      <c r="G60" s="783">
        <v>54.7</v>
      </c>
      <c r="H60" s="749">
        <v>0</v>
      </c>
      <c r="I60" s="783">
        <v>0</v>
      </c>
      <c r="J60" s="358">
        <v>0</v>
      </c>
      <c r="K60" s="134">
        <v>0</v>
      </c>
      <c r="L60" s="783">
        <v>21137.586999999941</v>
      </c>
      <c r="M60">
        <v>0</v>
      </c>
      <c r="N60" s="843"/>
      <c r="O60" s="770">
        <v>0</v>
      </c>
      <c r="P60" s="736">
        <v>-3.1899999999999998E-2</v>
      </c>
      <c r="Q60" s="820"/>
      <c r="R60" s="770"/>
      <c r="S60" s="736"/>
    </row>
    <row r="61" spans="1:41" ht="21.95" customHeight="1" x14ac:dyDescent="0.25">
      <c r="A61" s="50"/>
      <c r="B61" s="50"/>
      <c r="C61" s="51"/>
      <c r="D61" s="791"/>
      <c r="E61" s="22" t="s">
        <v>172</v>
      </c>
      <c r="F61" s="2">
        <v>55.06</v>
      </c>
      <c r="G61" s="783">
        <v>55.06</v>
      </c>
      <c r="H61" s="791">
        <v>0</v>
      </c>
      <c r="I61" s="783">
        <v>0</v>
      </c>
      <c r="J61" s="358">
        <v>0</v>
      </c>
      <c r="K61" s="134">
        <v>0</v>
      </c>
      <c r="L61" s="358">
        <v>119.92000000000053</v>
      </c>
      <c r="M61">
        <v>0</v>
      </c>
      <c r="N61" s="843"/>
      <c r="O61" s="770">
        <v>3.6400000000000002E-2</v>
      </c>
      <c r="P61" s="736">
        <v>5.0000000000000001E-4</v>
      </c>
      <c r="Q61" s="783"/>
      <c r="R61" s="770"/>
      <c r="S61" s="736"/>
      <c r="T61" s="48"/>
      <c r="U61" s="48"/>
    </row>
    <row r="62" spans="1:41" ht="21.95" customHeight="1" x14ac:dyDescent="0.25">
      <c r="A62" s="50"/>
      <c r="B62" s="51"/>
      <c r="C62" s="51"/>
      <c r="D62" s="791"/>
      <c r="E62" s="22" t="s">
        <v>27</v>
      </c>
      <c r="F62" s="2">
        <v>54.81</v>
      </c>
      <c r="G62" s="783">
        <v>54.81</v>
      </c>
      <c r="H62" s="791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17"/>
      <c r="O62" s="770">
        <v>3.0200000000000001E-2</v>
      </c>
      <c r="P62" s="736">
        <v>3.0999999999999999E-3</v>
      </c>
      <c r="Q62" s="783"/>
      <c r="R62" s="770"/>
      <c r="S62" s="48"/>
      <c r="T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0"/>
      <c r="C63" s="51"/>
      <c r="D63" s="791"/>
      <c r="E63" s="22" t="s">
        <v>22</v>
      </c>
      <c r="F63" s="2">
        <v>65.17</v>
      </c>
      <c r="G63" s="783">
        <v>65.17</v>
      </c>
      <c r="H63" s="749">
        <v>0</v>
      </c>
      <c r="I63" s="783">
        <v>0</v>
      </c>
      <c r="J63" s="358">
        <v>0</v>
      </c>
      <c r="K63" s="134">
        <v>0</v>
      </c>
      <c r="L63" s="358">
        <v>3178.8000000000466</v>
      </c>
      <c r="M63">
        <v>0</v>
      </c>
      <c r="N63" s="843"/>
      <c r="O63" s="770">
        <v>2.07E-2</v>
      </c>
      <c r="P63" s="736">
        <v>2.4500000000000001E-2</v>
      </c>
      <c r="Q63" s="783"/>
      <c r="R63" s="770"/>
      <c r="S63" s="48"/>
      <c r="T63" s="48"/>
      <c r="V63" s="48"/>
    </row>
    <row r="64" spans="1:41" ht="21.95" customHeight="1" x14ac:dyDescent="0.25">
      <c r="A64" s="50"/>
      <c r="B64" s="50"/>
      <c r="C64" s="51"/>
      <c r="D64" s="791"/>
      <c r="E64" s="22" t="s">
        <v>42</v>
      </c>
      <c r="F64" s="2">
        <v>142.49</v>
      </c>
      <c r="G64" s="783">
        <v>142.49</v>
      </c>
      <c r="H64" s="749">
        <v>0</v>
      </c>
      <c r="I64" s="783">
        <v>0</v>
      </c>
      <c r="J64" s="358">
        <v>0</v>
      </c>
      <c r="K64" s="134">
        <v>0</v>
      </c>
      <c r="L64" s="783">
        <v>128.08999999999833</v>
      </c>
      <c r="M64">
        <v>0</v>
      </c>
      <c r="N64" s="843"/>
      <c r="O64" s="770">
        <v>2.18E-2</v>
      </c>
      <c r="P64" s="736">
        <v>8.3000000000000001E-3</v>
      </c>
      <c r="Q64" s="783"/>
      <c r="R64" s="770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91"/>
      <c r="E65" s="22" t="s">
        <v>268</v>
      </c>
      <c r="F65" s="2">
        <v>52.49</v>
      </c>
      <c r="G65" s="783">
        <v>52.49</v>
      </c>
      <c r="H65" s="791">
        <v>0</v>
      </c>
      <c r="I65" s="783">
        <v>0</v>
      </c>
      <c r="J65" s="358">
        <v>0</v>
      </c>
      <c r="K65" s="134">
        <v>0</v>
      </c>
      <c r="L65" s="358">
        <v>427.92000000000007</v>
      </c>
      <c r="M65">
        <v>0</v>
      </c>
      <c r="N65" s="817"/>
      <c r="O65" s="770">
        <v>0</v>
      </c>
      <c r="P65" s="736">
        <v>2.0000000000000001E-4</v>
      </c>
      <c r="Q65" s="783"/>
      <c r="R65" s="770"/>
      <c r="S65" s="736"/>
      <c r="T65" s="48"/>
    </row>
    <row r="66" spans="1:41" ht="21.95" customHeight="1" x14ac:dyDescent="0.25">
      <c r="A66" s="51"/>
      <c r="B66" s="51"/>
      <c r="C66" s="51"/>
      <c r="D66" s="791"/>
      <c r="E66" s="22" t="s">
        <v>170</v>
      </c>
      <c r="F66" s="2">
        <v>99.71</v>
      </c>
      <c r="G66" s="783">
        <v>99.71</v>
      </c>
      <c r="H66" s="791">
        <v>0</v>
      </c>
      <c r="I66" s="783">
        <v>0</v>
      </c>
      <c r="J66" s="358">
        <v>0</v>
      </c>
      <c r="K66" s="134">
        <v>0</v>
      </c>
      <c r="L66" s="358">
        <v>1368.9000000000015</v>
      </c>
      <c r="M66">
        <v>0</v>
      </c>
      <c r="N66" s="843"/>
      <c r="O66" s="770">
        <v>1.14E-2</v>
      </c>
      <c r="P66" s="736">
        <v>8.8000000000000005E-3</v>
      </c>
      <c r="Q66" s="820"/>
      <c r="R66" s="770"/>
      <c r="S66" s="736"/>
      <c r="T66" s="48"/>
      <c r="U66" s="48"/>
    </row>
    <row r="67" spans="1:41" ht="21.95" customHeight="1" x14ac:dyDescent="0.25">
      <c r="A67" s="50"/>
      <c r="B67" s="50"/>
      <c r="C67" s="51"/>
      <c r="D67" s="791"/>
      <c r="E67" s="22" t="s">
        <v>8</v>
      </c>
      <c r="F67" s="2">
        <v>83.97</v>
      </c>
      <c r="G67" s="783">
        <v>83.97</v>
      </c>
      <c r="H67" s="749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17"/>
      <c r="O67" s="770">
        <v>1.67E-2</v>
      </c>
      <c r="P67" s="736">
        <v>9.4999999999999998E-3</v>
      </c>
      <c r="Q67" s="783"/>
      <c r="R67" s="770"/>
      <c r="S67" s="736"/>
      <c r="T67" s="48"/>
    </row>
    <row r="68" spans="1:41" ht="21.95" customHeight="1" x14ac:dyDescent="0.25">
      <c r="A68" s="51"/>
      <c r="B68" s="51"/>
      <c r="C68" s="51"/>
      <c r="D68" s="791"/>
      <c r="E68" s="22" t="s">
        <v>10</v>
      </c>
      <c r="F68" s="2">
        <v>50.71</v>
      </c>
      <c r="G68" s="783">
        <v>50.71</v>
      </c>
      <c r="H68" s="791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3"/>
      <c r="O68" s="770">
        <v>1.2500000000000001E-2</v>
      </c>
      <c r="P68" s="736">
        <v>1.04E-2</v>
      </c>
      <c r="Q68" s="783"/>
      <c r="R68" s="770"/>
      <c r="S68" s="736"/>
      <c r="T68" s="48"/>
    </row>
    <row r="69" spans="1:41" ht="21.95" customHeight="1" x14ac:dyDescent="0.25">
      <c r="A69" s="51"/>
      <c r="B69" s="51"/>
      <c r="C69" s="51"/>
      <c r="D69" s="791"/>
      <c r="E69" s="22" t="s">
        <v>223</v>
      </c>
      <c r="F69" s="2">
        <v>41.1</v>
      </c>
      <c r="G69" s="783">
        <v>41.1</v>
      </c>
      <c r="H69" s="749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3"/>
      <c r="O69" s="770">
        <v>4.0899999999999999E-2</v>
      </c>
      <c r="P69" s="736">
        <v>1.3599999999999999E-2</v>
      </c>
      <c r="Q69" s="820"/>
      <c r="R69" s="770"/>
      <c r="S69" s="736"/>
    </row>
    <row r="70" spans="1:41" ht="21.95" customHeight="1" x14ac:dyDescent="0.25">
      <c r="A70" s="152"/>
      <c r="B70" s="50"/>
      <c r="C70" s="51"/>
      <c r="D70" s="791"/>
      <c r="E70" s="22" t="s">
        <v>342</v>
      </c>
      <c r="F70" s="2">
        <v>75.83</v>
      </c>
      <c r="G70" s="783">
        <v>75.83</v>
      </c>
      <c r="H70" s="791">
        <v>0</v>
      </c>
      <c r="I70" s="783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43"/>
      <c r="O70" s="770">
        <v>4.3499999999999997E-2</v>
      </c>
      <c r="P70" s="736">
        <v>8.0999999999999996E-3</v>
      </c>
      <c r="Q70" s="783">
        <v>14.443809523809524</v>
      </c>
      <c r="R70" s="770"/>
      <c r="S70" s="736"/>
      <c r="T70" s="48"/>
      <c r="U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91"/>
      <c r="E71" s="22" t="s">
        <v>24</v>
      </c>
      <c r="F71" s="2">
        <v>66.709999999999994</v>
      </c>
      <c r="G71" s="783">
        <v>66.709999999999994</v>
      </c>
      <c r="H71" s="791">
        <v>0</v>
      </c>
      <c r="I71" s="783">
        <v>0</v>
      </c>
      <c r="J71" s="358">
        <v>0</v>
      </c>
      <c r="K71" s="134">
        <v>0</v>
      </c>
      <c r="L71" s="783">
        <v>937.36999999999534</v>
      </c>
      <c r="M71">
        <v>0</v>
      </c>
      <c r="N71" s="843"/>
      <c r="O71" s="770">
        <v>0</v>
      </c>
      <c r="P71" s="736">
        <v>1.38E-2</v>
      </c>
      <c r="Q71" s="783"/>
      <c r="R71" s="770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91"/>
      <c r="E72" s="22" t="s">
        <v>45</v>
      </c>
      <c r="F72" s="2">
        <v>95</v>
      </c>
      <c r="G72" s="783">
        <v>95</v>
      </c>
      <c r="H72" s="749">
        <v>0</v>
      </c>
      <c r="I72" s="821">
        <v>0</v>
      </c>
      <c r="J72" s="358">
        <v>0</v>
      </c>
      <c r="K72" s="134">
        <v>0</v>
      </c>
      <c r="L72" s="358">
        <v>523.61999999999898</v>
      </c>
      <c r="M72">
        <v>0</v>
      </c>
      <c r="N72" s="843"/>
      <c r="O72" s="770">
        <v>1.67E-2</v>
      </c>
      <c r="P72" s="736">
        <v>-6.4999999999999997E-3</v>
      </c>
      <c r="Q72" s="820"/>
      <c r="R72" s="770"/>
      <c r="S72" s="48"/>
      <c r="T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1"/>
      <c r="B73" s="152"/>
      <c r="C73" s="325"/>
      <c r="D73" s="791"/>
      <c r="E73" s="22" t="s">
        <v>47</v>
      </c>
      <c r="F73" s="2">
        <v>152.47999999999999</v>
      </c>
      <c r="G73" s="783">
        <v>152.47999999999999</v>
      </c>
      <c r="H73" s="791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43"/>
      <c r="O73" s="770">
        <v>0</v>
      </c>
      <c r="P73" s="736">
        <v>1.0800000000000001E-2</v>
      </c>
      <c r="Q73" s="820"/>
      <c r="R73" s="770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1"/>
      <c r="D74" s="791"/>
      <c r="E74" s="22" t="s">
        <v>33</v>
      </c>
      <c r="F74" s="2">
        <v>239.45</v>
      </c>
      <c r="G74" s="783">
        <v>239.45</v>
      </c>
      <c r="H74" s="791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3"/>
      <c r="O74" s="770">
        <v>1.8599999999999998E-2</v>
      </c>
      <c r="P74" s="736">
        <v>-4.4000000000000003E-3</v>
      </c>
      <c r="Q74" s="783"/>
      <c r="R74" s="770"/>
      <c r="S74" s="48"/>
      <c r="T74" s="48"/>
      <c r="V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1"/>
      <c r="D75" s="791"/>
      <c r="E75" s="22" t="s">
        <v>13</v>
      </c>
      <c r="F75" s="2">
        <v>69.489999999999995</v>
      </c>
      <c r="G75" s="783">
        <v>69.489999999999995</v>
      </c>
      <c r="H75" s="749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43"/>
      <c r="O75" s="770">
        <v>0</v>
      </c>
      <c r="P75" s="736">
        <v>-3.5999999999999999E-3</v>
      </c>
      <c r="Q75" s="783"/>
      <c r="R75" s="770"/>
      <c r="S75" s="48"/>
      <c r="U75" s="48"/>
    </row>
    <row r="76" spans="1:41" ht="21.95" customHeight="1" x14ac:dyDescent="0.25">
      <c r="A76" s="50"/>
      <c r="B76" s="51"/>
      <c r="C76" s="51"/>
      <c r="D76" s="791"/>
      <c r="E76" s="22" t="s">
        <v>52</v>
      </c>
      <c r="F76" s="2">
        <v>54.33</v>
      </c>
      <c r="G76" s="783">
        <v>54.33</v>
      </c>
      <c r="H76" s="749">
        <v>0</v>
      </c>
      <c r="I76" s="783">
        <v>0</v>
      </c>
      <c r="J76" s="358">
        <v>0</v>
      </c>
      <c r="K76" s="134">
        <v>0</v>
      </c>
      <c r="L76" s="358">
        <v>1056.739999999998</v>
      </c>
      <c r="M76">
        <v>0</v>
      </c>
      <c r="N76" s="843"/>
      <c r="O76" s="770">
        <v>2.1999999999999999E-2</v>
      </c>
      <c r="P76" s="736">
        <v>-3.3E-3</v>
      </c>
      <c r="Q76" s="783"/>
      <c r="R76" s="770"/>
    </row>
    <row r="77" spans="1:41" ht="21.95" customHeight="1" x14ac:dyDescent="0.25">
      <c r="A77" s="50"/>
      <c r="B77" s="51"/>
      <c r="C77" s="51"/>
      <c r="D77" s="791"/>
      <c r="E77" s="22" t="s">
        <v>331</v>
      </c>
      <c r="F77" s="2">
        <v>23.11</v>
      </c>
      <c r="G77" s="783">
        <v>23.11</v>
      </c>
      <c r="H77" s="791">
        <v>0</v>
      </c>
      <c r="I77" s="783">
        <v>0</v>
      </c>
      <c r="J77" s="358">
        <v>926.77000000000044</v>
      </c>
      <c r="K77" s="134">
        <v>0</v>
      </c>
      <c r="L77" s="358">
        <v>1211.7400000000052</v>
      </c>
      <c r="M77">
        <v>0</v>
      </c>
      <c r="N77" s="843"/>
      <c r="O77" s="770">
        <v>0</v>
      </c>
      <c r="P77" s="736">
        <v>5.57E-2</v>
      </c>
      <c r="Q77" s="783">
        <v>9.4326530612244888</v>
      </c>
      <c r="R77" s="770"/>
      <c r="S77" s="736"/>
    </row>
    <row r="78" spans="1:41" ht="21.95" customHeight="1" x14ac:dyDescent="0.25">
      <c r="A78" s="50"/>
      <c r="B78" s="50"/>
      <c r="C78" s="51"/>
      <c r="D78" s="791"/>
      <c r="E78" s="22" t="s">
        <v>63</v>
      </c>
      <c r="F78" s="2">
        <v>104.34</v>
      </c>
      <c r="G78" s="783">
        <v>104.34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783"/>
      <c r="R78" s="770"/>
      <c r="S78" s="736"/>
    </row>
    <row r="79" spans="1:41" ht="21.95" customHeight="1" x14ac:dyDescent="0.25">
      <c r="A79" s="50"/>
      <c r="B79" s="51"/>
      <c r="C79" s="51"/>
      <c r="D79" s="791"/>
      <c r="E79" s="22" t="s">
        <v>9</v>
      </c>
      <c r="F79" s="2">
        <v>9.2899999999999991</v>
      </c>
      <c r="G79" s="783">
        <v>9.2899999999999991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820"/>
      <c r="R79" s="770"/>
      <c r="S79" s="736"/>
    </row>
    <row r="80" spans="1:41" ht="21.95" customHeight="1" x14ac:dyDescent="0.25">
      <c r="A80" s="51"/>
      <c r="B80" s="50"/>
      <c r="C80" s="51"/>
      <c r="D80" s="791"/>
      <c r="E80" s="22" t="s">
        <v>53</v>
      </c>
      <c r="F80" s="2">
        <v>75.52</v>
      </c>
      <c r="G80" s="783">
        <v>75.52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17"/>
      <c r="O80" s="770">
        <v>7.4000000000000003E-3</v>
      </c>
      <c r="P80" s="736">
        <v>1.34E-2</v>
      </c>
      <c r="Q80" s="820"/>
      <c r="R80" s="770"/>
      <c r="S80" s="48"/>
      <c r="T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4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803" priority="435">
      <formula>$H2=0</formula>
    </cfRule>
  </conditionalFormatting>
  <conditionalFormatting sqref="J2:K4 J70:K71 J6:K6 J21:K58 J12:K19 J86:K200">
    <cfRule type="expression" dxfId="2802" priority="436">
      <formula>$J2=0</formula>
    </cfRule>
  </conditionalFormatting>
  <conditionalFormatting sqref="L70:L71 L1:L6 L86:L1048576 L8:L58">
    <cfRule type="expression" dxfId="2801" priority="434">
      <formula>$L2=0</formula>
    </cfRule>
  </conditionalFormatting>
  <conditionalFormatting sqref="M1">
    <cfRule type="expression" dxfId="2800" priority="430">
      <formula>$L2=0</formula>
    </cfRule>
  </conditionalFormatting>
  <conditionalFormatting sqref="J2:K4 J6:K6 J21:K58 J12:K19">
    <cfRule type="expression" dxfId="2799" priority="478">
      <formula>$J2&gt;0</formula>
    </cfRule>
  </conditionalFormatting>
  <conditionalFormatting sqref="L2:L6 L8:L58">
    <cfRule type="expression" dxfId="2798" priority="432">
      <formula>$L2&lt;0</formula>
    </cfRule>
    <cfRule type="expression" dxfId="2797" priority="433">
      <formula>$L2&gt;0</formula>
    </cfRule>
  </conditionalFormatting>
  <conditionalFormatting sqref="J2:K4 J70:K71 J6:K6 J21:K58 J12:K19 J86:K458">
    <cfRule type="expression" dxfId="2796" priority="477">
      <formula>$J2&lt;0</formula>
    </cfRule>
  </conditionalFormatting>
  <conditionalFormatting sqref="E59 I59">
    <cfRule type="expression" dxfId="2795" priority="406">
      <formula>$H59=0</formula>
    </cfRule>
  </conditionalFormatting>
  <conditionalFormatting sqref="J59:K59">
    <cfRule type="expression" dxfId="2794" priority="407">
      <formula>$J59=0</formula>
    </cfRule>
  </conditionalFormatting>
  <conditionalFormatting sqref="L59">
    <cfRule type="expression" dxfId="2793" priority="405">
      <formula>$L60=0</formula>
    </cfRule>
  </conditionalFormatting>
  <conditionalFormatting sqref="J59:K59">
    <cfRule type="expression" dxfId="2792" priority="409">
      <formula>$J59&gt;0</formula>
    </cfRule>
  </conditionalFormatting>
  <conditionalFormatting sqref="L59">
    <cfRule type="expression" dxfId="2791" priority="403">
      <formula>$L59&lt;0</formula>
    </cfRule>
    <cfRule type="expression" dxfId="2790" priority="404">
      <formula>$L59&gt;0</formula>
    </cfRule>
  </conditionalFormatting>
  <conditionalFormatting sqref="J59:K59">
    <cfRule type="expression" dxfId="2789" priority="408">
      <formula>$J59&lt;0</formula>
    </cfRule>
  </conditionalFormatting>
  <conditionalFormatting sqref="E5 I5">
    <cfRule type="expression" dxfId="2788" priority="384">
      <formula>$H5=0</formula>
    </cfRule>
  </conditionalFormatting>
  <conditionalFormatting sqref="J5:K5">
    <cfRule type="expression" dxfId="2787" priority="385">
      <formula>$J5=0</formula>
    </cfRule>
  </conditionalFormatting>
  <conditionalFormatting sqref="J5:K5">
    <cfRule type="expression" dxfId="2786" priority="387">
      <formula>$J5&gt;0</formula>
    </cfRule>
  </conditionalFormatting>
  <conditionalFormatting sqref="J5:K5">
    <cfRule type="expression" dxfId="2785" priority="386">
      <formula>$J5&lt;0</formula>
    </cfRule>
  </conditionalFormatting>
  <conditionalFormatting sqref="E60 I60">
    <cfRule type="expression" dxfId="2784" priority="362">
      <formula>$H60=0</formula>
    </cfRule>
  </conditionalFormatting>
  <conditionalFormatting sqref="J60:K60">
    <cfRule type="expression" dxfId="2783" priority="363">
      <formula>$J60=0</formula>
    </cfRule>
  </conditionalFormatting>
  <conditionalFormatting sqref="L60">
    <cfRule type="expression" dxfId="2782" priority="361">
      <formula>$L61=0</formula>
    </cfRule>
  </conditionalFormatting>
  <conditionalFormatting sqref="J60:K60">
    <cfRule type="expression" dxfId="2781" priority="365">
      <formula>$J60&gt;0</formula>
    </cfRule>
  </conditionalFormatting>
  <conditionalFormatting sqref="L60">
    <cfRule type="expression" dxfId="2780" priority="359">
      <formula>$L60&lt;0</formula>
    </cfRule>
    <cfRule type="expression" dxfId="2779" priority="360">
      <formula>$L60&gt;0</formula>
    </cfRule>
  </conditionalFormatting>
  <conditionalFormatting sqref="J60:K60">
    <cfRule type="expression" dxfId="2778" priority="364">
      <formula>$J60&lt;0</formula>
    </cfRule>
  </conditionalFormatting>
  <conditionalFormatting sqref="E62 I62">
    <cfRule type="expression" dxfId="2777" priority="351">
      <formula>$H62=0</formula>
    </cfRule>
  </conditionalFormatting>
  <conditionalFormatting sqref="J62:K62">
    <cfRule type="expression" dxfId="2776" priority="352">
      <formula>$J62=0</formula>
    </cfRule>
  </conditionalFormatting>
  <conditionalFormatting sqref="L62">
    <cfRule type="expression" dxfId="2775" priority="350">
      <formula>$L63=0</formula>
    </cfRule>
  </conditionalFormatting>
  <conditionalFormatting sqref="J62:K62">
    <cfRule type="expression" dxfId="2774" priority="354">
      <formula>$J62&gt;0</formula>
    </cfRule>
  </conditionalFormatting>
  <conditionalFormatting sqref="L62">
    <cfRule type="expression" dxfId="2773" priority="348">
      <formula>$L62&lt;0</formula>
    </cfRule>
    <cfRule type="expression" dxfId="2772" priority="349">
      <formula>$L62&gt;0</formula>
    </cfRule>
  </conditionalFormatting>
  <conditionalFormatting sqref="J62:K62">
    <cfRule type="expression" dxfId="2771" priority="353">
      <formula>$J62&lt;0</formula>
    </cfRule>
  </conditionalFormatting>
  <conditionalFormatting sqref="E61 I61">
    <cfRule type="expression" dxfId="2770" priority="340">
      <formula>$H61=0</formula>
    </cfRule>
  </conditionalFormatting>
  <conditionalFormatting sqref="J61:K61">
    <cfRule type="expression" dxfId="2769" priority="341">
      <formula>$J61=0</formula>
    </cfRule>
  </conditionalFormatting>
  <conditionalFormatting sqref="L61">
    <cfRule type="expression" dxfId="2768" priority="339">
      <formula>$L62=0</formula>
    </cfRule>
  </conditionalFormatting>
  <conditionalFormatting sqref="J61:K61">
    <cfRule type="expression" dxfId="2767" priority="343">
      <formula>$J61&gt;0</formula>
    </cfRule>
  </conditionalFormatting>
  <conditionalFormatting sqref="L61">
    <cfRule type="expression" dxfId="2766" priority="337">
      <formula>$L61&lt;0</formula>
    </cfRule>
    <cfRule type="expression" dxfId="2765" priority="338">
      <formula>$L61&gt;0</formula>
    </cfRule>
  </conditionalFormatting>
  <conditionalFormatting sqref="J61:K61">
    <cfRule type="expression" dxfId="2764" priority="342">
      <formula>$J61&lt;0</formula>
    </cfRule>
  </conditionalFormatting>
  <conditionalFormatting sqref="E8 I8">
    <cfRule type="expression" dxfId="2763" priority="325">
      <formula>$H8=0</formula>
    </cfRule>
  </conditionalFormatting>
  <conditionalFormatting sqref="J8:K8">
    <cfRule type="expression" dxfId="2762" priority="326">
      <formula>$J8=0</formula>
    </cfRule>
  </conditionalFormatting>
  <conditionalFormatting sqref="J8:K8">
    <cfRule type="expression" dxfId="2761" priority="328">
      <formula>$J8&gt;0</formula>
    </cfRule>
  </conditionalFormatting>
  <conditionalFormatting sqref="J8:K8">
    <cfRule type="expression" dxfId="2760" priority="327">
      <formula>$J8&lt;0</formula>
    </cfRule>
  </conditionalFormatting>
  <conditionalFormatting sqref="E63 I63">
    <cfRule type="expression" dxfId="2759" priority="315">
      <formula>$H63=0</formula>
    </cfRule>
  </conditionalFormatting>
  <conditionalFormatting sqref="J63:K63">
    <cfRule type="expression" dxfId="2758" priority="316">
      <formula>$J63=0</formula>
    </cfRule>
  </conditionalFormatting>
  <conditionalFormatting sqref="L63">
    <cfRule type="expression" dxfId="2757" priority="314">
      <formula>$L64=0</formula>
    </cfRule>
  </conditionalFormatting>
  <conditionalFormatting sqref="J63:K63">
    <cfRule type="expression" dxfId="2756" priority="318">
      <formula>$J63&gt;0</formula>
    </cfRule>
  </conditionalFormatting>
  <conditionalFormatting sqref="L63">
    <cfRule type="expression" dxfId="2755" priority="312">
      <formula>$L63&lt;0</formula>
    </cfRule>
    <cfRule type="expression" dxfId="2754" priority="313">
      <formula>$L63&gt;0</formula>
    </cfRule>
  </conditionalFormatting>
  <conditionalFormatting sqref="J63:K63">
    <cfRule type="expression" dxfId="2753" priority="317">
      <formula>$J63&lt;0</formula>
    </cfRule>
  </conditionalFormatting>
  <conditionalFormatting sqref="E20 I20">
    <cfRule type="expression" dxfId="2752" priority="305">
      <formula>$H20=0</formula>
    </cfRule>
  </conditionalFormatting>
  <conditionalFormatting sqref="J20:K20">
    <cfRule type="expression" dxfId="2751" priority="306">
      <formula>$J20=0</formula>
    </cfRule>
  </conditionalFormatting>
  <conditionalFormatting sqref="J20:K20">
    <cfRule type="expression" dxfId="2750" priority="308">
      <formula>$J20&gt;0</formula>
    </cfRule>
  </conditionalFormatting>
  <conditionalFormatting sqref="J20:K20">
    <cfRule type="expression" dxfId="2749" priority="307">
      <formula>$J20&lt;0</formula>
    </cfRule>
  </conditionalFormatting>
  <conditionalFormatting sqref="E64 I64">
    <cfRule type="expression" dxfId="2748" priority="296">
      <formula>$H64=0</formula>
    </cfRule>
  </conditionalFormatting>
  <conditionalFormatting sqref="J64:K64">
    <cfRule type="expression" dxfId="2747" priority="297">
      <formula>$J64=0</formula>
    </cfRule>
  </conditionalFormatting>
  <conditionalFormatting sqref="L64">
    <cfRule type="expression" dxfId="2746" priority="295">
      <formula>$L65=0</formula>
    </cfRule>
  </conditionalFormatting>
  <conditionalFormatting sqref="J64:K64">
    <cfRule type="expression" dxfId="2745" priority="299">
      <formula>$J64&gt;0</formula>
    </cfRule>
  </conditionalFormatting>
  <conditionalFormatting sqref="L64">
    <cfRule type="expression" dxfId="2744" priority="293">
      <formula>$L64&lt;0</formula>
    </cfRule>
    <cfRule type="expression" dxfId="2743" priority="294">
      <formula>$L64&gt;0</formula>
    </cfRule>
  </conditionalFormatting>
  <conditionalFormatting sqref="J64:K64">
    <cfRule type="expression" dxfId="2742" priority="298">
      <formula>$J64&lt;0</formula>
    </cfRule>
  </conditionalFormatting>
  <conditionalFormatting sqref="E65 I65">
    <cfRule type="expression" dxfId="2741" priority="289">
      <formula>$H65=0</formula>
    </cfRule>
  </conditionalFormatting>
  <conditionalFormatting sqref="J65:K65">
    <cfRule type="expression" dxfId="2740" priority="290">
      <formula>$J65=0</formula>
    </cfRule>
  </conditionalFormatting>
  <conditionalFormatting sqref="L65">
    <cfRule type="expression" dxfId="2739" priority="288">
      <formula>$L66=0</formula>
    </cfRule>
  </conditionalFormatting>
  <conditionalFormatting sqref="J65:K65">
    <cfRule type="expression" dxfId="2738" priority="292">
      <formula>$J65&gt;0</formula>
    </cfRule>
  </conditionalFormatting>
  <conditionalFormatting sqref="L65">
    <cfRule type="expression" dxfId="2737" priority="286">
      <formula>$L65&lt;0</formula>
    </cfRule>
    <cfRule type="expression" dxfId="2736" priority="287">
      <formula>$L65&gt;0</formula>
    </cfRule>
  </conditionalFormatting>
  <conditionalFormatting sqref="J65:K65">
    <cfRule type="expression" dxfId="2735" priority="291">
      <formula>$J65&lt;0</formula>
    </cfRule>
  </conditionalFormatting>
  <conditionalFormatting sqref="E11 I11">
    <cfRule type="expression" dxfId="2734" priority="280">
      <formula>$H11=0</formula>
    </cfRule>
  </conditionalFormatting>
  <conditionalFormatting sqref="J11:K11">
    <cfRule type="expression" dxfId="2733" priority="281">
      <formula>$J11=0</formula>
    </cfRule>
  </conditionalFormatting>
  <conditionalFormatting sqref="J11:K11">
    <cfRule type="expression" dxfId="2732" priority="283">
      <formula>$J11&gt;0</formula>
    </cfRule>
  </conditionalFormatting>
  <conditionalFormatting sqref="J11:K11">
    <cfRule type="expression" dxfId="2731" priority="282">
      <formula>$J11&lt;0</formula>
    </cfRule>
  </conditionalFormatting>
  <conditionalFormatting sqref="E9 I9">
    <cfRule type="expression" dxfId="2730" priority="273">
      <formula>$H9=0</formula>
    </cfRule>
  </conditionalFormatting>
  <conditionalFormatting sqref="J9:K9">
    <cfRule type="expression" dxfId="2729" priority="274">
      <formula>$J9=0</formula>
    </cfRule>
  </conditionalFormatting>
  <conditionalFormatting sqref="J9:K9">
    <cfRule type="expression" dxfId="2728" priority="276">
      <formula>$J9&gt;0</formula>
    </cfRule>
  </conditionalFormatting>
  <conditionalFormatting sqref="J9:K9">
    <cfRule type="expression" dxfId="2727" priority="275">
      <formula>$J9&lt;0</formula>
    </cfRule>
  </conditionalFormatting>
  <conditionalFormatting sqref="E66 I66">
    <cfRule type="expression" dxfId="2726" priority="264">
      <formula>$H66=0</formula>
    </cfRule>
  </conditionalFormatting>
  <conditionalFormatting sqref="J66:K66">
    <cfRule type="expression" dxfId="2725" priority="265">
      <formula>$J66=0</formula>
    </cfRule>
  </conditionalFormatting>
  <conditionalFormatting sqref="L66">
    <cfRule type="expression" dxfId="2724" priority="263">
      <formula>$L67=0</formula>
    </cfRule>
  </conditionalFormatting>
  <conditionalFormatting sqref="J66:K66">
    <cfRule type="expression" dxfId="2723" priority="267">
      <formula>$J66&gt;0</formula>
    </cfRule>
  </conditionalFormatting>
  <conditionalFormatting sqref="L66">
    <cfRule type="expression" dxfId="2722" priority="261">
      <formula>$L66&lt;0</formula>
    </cfRule>
    <cfRule type="expression" dxfId="2721" priority="262">
      <formula>$L66&gt;0</formula>
    </cfRule>
  </conditionalFormatting>
  <conditionalFormatting sqref="J66:K66">
    <cfRule type="expression" dxfId="2720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19" priority="255">
      <formula>$H10=0</formula>
    </cfRule>
  </conditionalFormatting>
  <conditionalFormatting sqref="J10:K10">
    <cfRule type="expression" dxfId="2718" priority="256">
      <formula>$J10=0</formula>
    </cfRule>
  </conditionalFormatting>
  <conditionalFormatting sqref="J10:K10">
    <cfRule type="expression" dxfId="2717" priority="258">
      <formula>$J10&gt;0</formula>
    </cfRule>
  </conditionalFormatting>
  <conditionalFormatting sqref="J10:K10">
    <cfRule type="expression" dxfId="2716" priority="257">
      <formula>$J10&lt;0</formula>
    </cfRule>
  </conditionalFormatting>
  <conditionalFormatting sqref="E26:E28 E30 E45:E49 E36:E43">
    <cfRule type="expression" dxfId="2715" priority="251">
      <formula>$H26=0</formula>
    </cfRule>
  </conditionalFormatting>
  <conditionalFormatting sqref="E29">
    <cfRule type="expression" dxfId="2714" priority="250">
      <formula>$H29=0</formula>
    </cfRule>
  </conditionalFormatting>
  <conditionalFormatting sqref="E31">
    <cfRule type="expression" dxfId="2713" priority="249">
      <formula>$H31=0</formula>
    </cfRule>
  </conditionalFormatting>
  <conditionalFormatting sqref="E32">
    <cfRule type="expression" dxfId="2712" priority="248">
      <formula>$H32=0</formula>
    </cfRule>
  </conditionalFormatting>
  <conditionalFormatting sqref="E44">
    <cfRule type="expression" dxfId="2711" priority="247">
      <formula>$H44=0</formula>
    </cfRule>
  </conditionalFormatting>
  <conditionalFormatting sqref="E35">
    <cfRule type="expression" dxfId="2710" priority="246">
      <formula>$H35=0</formula>
    </cfRule>
  </conditionalFormatting>
  <conditionalFormatting sqref="E33">
    <cfRule type="expression" dxfId="2709" priority="245">
      <formula>$H33=0</formula>
    </cfRule>
  </conditionalFormatting>
  <conditionalFormatting sqref="E34">
    <cfRule type="expression" dxfId="2708" priority="244">
      <formula>$H34=0</formula>
    </cfRule>
  </conditionalFormatting>
  <conditionalFormatting sqref="E67 I67">
    <cfRule type="expression" dxfId="2707" priority="240">
      <formula>$H67=0</formula>
    </cfRule>
  </conditionalFormatting>
  <conditionalFormatting sqref="J67:K67">
    <cfRule type="expression" dxfId="2706" priority="241">
      <formula>$J67=0</formula>
    </cfRule>
  </conditionalFormatting>
  <conditionalFormatting sqref="L67">
    <cfRule type="expression" dxfId="2705" priority="239">
      <formula>$L68=0</formula>
    </cfRule>
  </conditionalFormatting>
  <conditionalFormatting sqref="J67:K67">
    <cfRule type="expression" dxfId="2704" priority="243">
      <formula>$J67&gt;0</formula>
    </cfRule>
  </conditionalFormatting>
  <conditionalFormatting sqref="L67">
    <cfRule type="expression" dxfId="2703" priority="237">
      <formula>$L67&lt;0</formula>
    </cfRule>
    <cfRule type="expression" dxfId="2702" priority="238">
      <formula>$L67&gt;0</formula>
    </cfRule>
  </conditionalFormatting>
  <conditionalFormatting sqref="J67:K67">
    <cfRule type="expression" dxfId="2701" priority="242">
      <formula>$J67&lt;0</formula>
    </cfRule>
  </conditionalFormatting>
  <conditionalFormatting sqref="I69 E69:E70">
    <cfRule type="expression" dxfId="2700" priority="233">
      <formula>$H69=0</formula>
    </cfRule>
  </conditionalFormatting>
  <conditionalFormatting sqref="J69:K69">
    <cfRule type="expression" dxfId="2699" priority="234">
      <formula>$J69=0</formula>
    </cfRule>
  </conditionalFormatting>
  <conditionalFormatting sqref="L69">
    <cfRule type="expression" dxfId="2698" priority="232">
      <formula>$L70=0</formula>
    </cfRule>
  </conditionalFormatting>
  <conditionalFormatting sqref="J69:K69">
    <cfRule type="expression" dxfId="2697" priority="236">
      <formula>$J69&gt;0</formula>
    </cfRule>
  </conditionalFormatting>
  <conditionalFormatting sqref="L69">
    <cfRule type="expression" dxfId="2696" priority="230">
      <formula>$L69&lt;0</formula>
    </cfRule>
    <cfRule type="expression" dxfId="2695" priority="231">
      <formula>$L69&gt;0</formula>
    </cfRule>
  </conditionalFormatting>
  <conditionalFormatting sqref="J69:K69">
    <cfRule type="expression" dxfId="2694" priority="235">
      <formula>$J69&lt;0</formula>
    </cfRule>
  </conditionalFormatting>
  <conditionalFormatting sqref="E68 I68">
    <cfRule type="expression" dxfId="2693" priority="226">
      <formula>$H68=0</formula>
    </cfRule>
  </conditionalFormatting>
  <conditionalFormatting sqref="J68:K68">
    <cfRule type="expression" dxfId="2692" priority="227">
      <formula>$J68=0</formula>
    </cfRule>
  </conditionalFormatting>
  <conditionalFormatting sqref="L68">
    <cfRule type="expression" dxfId="2691" priority="225">
      <formula>$L69=0</formula>
    </cfRule>
  </conditionalFormatting>
  <conditionalFormatting sqref="J68:K68">
    <cfRule type="expression" dxfId="2690" priority="229">
      <formula>$J68&gt;0</formula>
    </cfRule>
  </conditionalFormatting>
  <conditionalFormatting sqref="L68">
    <cfRule type="expression" dxfId="2689" priority="223">
      <formula>$L68&lt;0</formula>
    </cfRule>
    <cfRule type="expression" dxfId="2688" priority="224">
      <formula>$L68&gt;0</formula>
    </cfRule>
  </conditionalFormatting>
  <conditionalFormatting sqref="J68:K68">
    <cfRule type="expression" dxfId="2687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86" priority="218">
      <formula>$H69=0</formula>
    </cfRule>
  </conditionalFormatting>
  <conditionalFormatting sqref="J69:K69">
    <cfRule type="expression" dxfId="2685" priority="219">
      <formula>$J69=0</formula>
    </cfRule>
  </conditionalFormatting>
  <conditionalFormatting sqref="L69">
    <cfRule type="expression" dxfId="2684" priority="217">
      <formula>$L70=0</formula>
    </cfRule>
  </conditionalFormatting>
  <conditionalFormatting sqref="J69:K69">
    <cfRule type="expression" dxfId="2683" priority="221">
      <formula>$J69&gt;0</formula>
    </cfRule>
  </conditionalFormatting>
  <conditionalFormatting sqref="L69">
    <cfRule type="expression" dxfId="2682" priority="215">
      <formula>$L69&lt;0</formula>
    </cfRule>
    <cfRule type="expression" dxfId="2681" priority="216">
      <formula>$L69&gt;0</formula>
    </cfRule>
  </conditionalFormatting>
  <conditionalFormatting sqref="J69:K69">
    <cfRule type="expression" dxfId="2680" priority="220">
      <formula>$J69&lt;0</formula>
    </cfRule>
  </conditionalFormatting>
  <conditionalFormatting sqref="E71 I71">
    <cfRule type="expression" dxfId="2679" priority="211">
      <formula>$H71=0</formula>
    </cfRule>
  </conditionalFormatting>
  <conditionalFormatting sqref="J71:K71">
    <cfRule type="expression" dxfId="2678" priority="212">
      <formula>$J71=0</formula>
    </cfRule>
  </conditionalFormatting>
  <conditionalFormatting sqref="L71">
    <cfRule type="expression" dxfId="2677" priority="210">
      <formula>$L72=0</formula>
    </cfRule>
  </conditionalFormatting>
  <conditionalFormatting sqref="J71:K71">
    <cfRule type="expression" dxfId="2676" priority="214">
      <formula>$J71&gt;0</formula>
    </cfRule>
  </conditionalFormatting>
  <conditionalFormatting sqref="L71">
    <cfRule type="expression" dxfId="2675" priority="208">
      <formula>$L71&lt;0</formula>
    </cfRule>
    <cfRule type="expression" dxfId="2674" priority="209">
      <formula>$L71&gt;0</formula>
    </cfRule>
  </conditionalFormatting>
  <conditionalFormatting sqref="J71:K71">
    <cfRule type="expression" dxfId="2673" priority="213">
      <formula>$J71&lt;0</formula>
    </cfRule>
  </conditionalFormatting>
  <conditionalFormatting sqref="I70">
    <cfRule type="expression" dxfId="2672" priority="204">
      <formula>$H70=0</formula>
    </cfRule>
  </conditionalFormatting>
  <conditionalFormatting sqref="J70:K70">
    <cfRule type="expression" dxfId="2671" priority="205">
      <formula>$J70=0</formula>
    </cfRule>
  </conditionalFormatting>
  <conditionalFormatting sqref="L70">
    <cfRule type="expression" dxfId="2670" priority="203">
      <formula>$L71=0</formula>
    </cfRule>
  </conditionalFormatting>
  <conditionalFormatting sqref="J70:K70">
    <cfRule type="expression" dxfId="2669" priority="207">
      <formula>$J70&gt;0</formula>
    </cfRule>
  </conditionalFormatting>
  <conditionalFormatting sqref="L70">
    <cfRule type="expression" dxfId="2668" priority="201">
      <formula>$L70&lt;0</formula>
    </cfRule>
    <cfRule type="expression" dxfId="2667" priority="202">
      <formula>$L70&gt;0</formula>
    </cfRule>
  </conditionalFormatting>
  <conditionalFormatting sqref="J70:K70">
    <cfRule type="expression" dxfId="2666" priority="206">
      <formula>$J70&lt;0</formula>
    </cfRule>
  </conditionalFormatting>
  <conditionalFormatting sqref="O73:O74">
    <cfRule type="expression" dxfId="2665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4" priority="193">
      <formula>$J73=0</formula>
    </cfRule>
  </conditionalFormatting>
  <conditionalFormatting sqref="L73:L74">
    <cfRule type="expression" dxfId="2663" priority="192">
      <formula>$L74=0</formula>
    </cfRule>
  </conditionalFormatting>
  <conditionalFormatting sqref="J73:K74">
    <cfRule type="expression" dxfId="2662" priority="194">
      <formula>$J73&lt;0</formula>
    </cfRule>
  </conditionalFormatting>
  <conditionalFormatting sqref="E72 I72">
    <cfRule type="expression" dxfId="2661" priority="188">
      <formula>$H72=0</formula>
    </cfRule>
  </conditionalFormatting>
  <conditionalFormatting sqref="J72:K72">
    <cfRule type="expression" dxfId="2660" priority="189">
      <formula>$J72=0</formula>
    </cfRule>
  </conditionalFormatting>
  <conditionalFormatting sqref="L72">
    <cfRule type="expression" dxfId="2659" priority="187">
      <formula>$L73=0</formula>
    </cfRule>
  </conditionalFormatting>
  <conditionalFormatting sqref="J72:K72">
    <cfRule type="expression" dxfId="2658" priority="191">
      <formula>$J72&gt;0</formula>
    </cfRule>
  </conditionalFormatting>
  <conditionalFormatting sqref="L72">
    <cfRule type="expression" dxfId="2657" priority="185">
      <formula>$L72&lt;0</formula>
    </cfRule>
    <cfRule type="expression" dxfId="2656" priority="186">
      <formula>$L72&gt;0</formula>
    </cfRule>
  </conditionalFormatting>
  <conditionalFormatting sqref="J72:K72">
    <cfRule type="expression" dxfId="2655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4" priority="180">
      <formula>$H72=0</formula>
    </cfRule>
  </conditionalFormatting>
  <conditionalFormatting sqref="J72:K72">
    <cfRule type="expression" dxfId="2653" priority="181">
      <formula>$J72=0</formula>
    </cfRule>
  </conditionalFormatting>
  <conditionalFormatting sqref="L72">
    <cfRule type="expression" dxfId="2652" priority="179">
      <formula>$L73=0</formula>
    </cfRule>
  </conditionalFormatting>
  <conditionalFormatting sqref="J72:K72">
    <cfRule type="expression" dxfId="2651" priority="183">
      <formula>$J72&gt;0</formula>
    </cfRule>
  </conditionalFormatting>
  <conditionalFormatting sqref="L72">
    <cfRule type="expression" dxfId="2650" priority="177">
      <formula>$L72&lt;0</formula>
    </cfRule>
    <cfRule type="expression" dxfId="2649" priority="178">
      <formula>$L72&gt;0</formula>
    </cfRule>
  </conditionalFormatting>
  <conditionalFormatting sqref="J72:K72">
    <cfRule type="expression" dxfId="2648" priority="182">
      <formula>$J72&lt;0</formula>
    </cfRule>
  </conditionalFormatting>
  <conditionalFormatting sqref="E74 I74">
    <cfRule type="expression" dxfId="2647" priority="173">
      <formula>$H74=0</formula>
    </cfRule>
  </conditionalFormatting>
  <conditionalFormatting sqref="J74:K74">
    <cfRule type="expression" dxfId="2646" priority="174">
      <formula>$J74=0</formula>
    </cfRule>
  </conditionalFormatting>
  <conditionalFormatting sqref="L74">
    <cfRule type="expression" dxfId="2645" priority="172">
      <formula>$L75=0</formula>
    </cfRule>
  </conditionalFormatting>
  <conditionalFormatting sqref="J74:K74">
    <cfRule type="expression" dxfId="2644" priority="176">
      <formula>$J74&gt;0</formula>
    </cfRule>
  </conditionalFormatting>
  <conditionalFormatting sqref="L74">
    <cfRule type="expression" dxfId="2643" priority="170">
      <formula>$L74&lt;0</formula>
    </cfRule>
    <cfRule type="expression" dxfId="2642" priority="171">
      <formula>$L74&gt;0</formula>
    </cfRule>
  </conditionalFormatting>
  <conditionalFormatting sqref="J74:K74">
    <cfRule type="expression" dxfId="2641" priority="175">
      <formula>$J74&lt;0</formula>
    </cfRule>
  </conditionalFormatting>
  <conditionalFormatting sqref="E73 I73">
    <cfRule type="expression" dxfId="2640" priority="166">
      <formula>$H73=0</formula>
    </cfRule>
  </conditionalFormatting>
  <conditionalFormatting sqref="J73:K73">
    <cfRule type="expression" dxfId="2639" priority="167">
      <formula>$J73=0</formula>
    </cfRule>
  </conditionalFormatting>
  <conditionalFormatting sqref="L73">
    <cfRule type="expression" dxfId="2638" priority="165">
      <formula>$L74=0</formula>
    </cfRule>
  </conditionalFormatting>
  <conditionalFormatting sqref="J73:K73">
    <cfRule type="expression" dxfId="2637" priority="169">
      <formula>$J73&gt;0</formula>
    </cfRule>
  </conditionalFormatting>
  <conditionalFormatting sqref="L73">
    <cfRule type="expression" dxfId="2636" priority="163">
      <formula>$L73&lt;0</formula>
    </cfRule>
    <cfRule type="expression" dxfId="2635" priority="164">
      <formula>$L73&gt;0</formula>
    </cfRule>
  </conditionalFormatting>
  <conditionalFormatting sqref="J73:K73">
    <cfRule type="expression" dxfId="2634" priority="168">
      <formula>$J73&lt;0</formula>
    </cfRule>
  </conditionalFormatting>
  <conditionalFormatting sqref="O75">
    <cfRule type="expression" dxfId="2633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32" priority="155">
      <formula>$J75=0</formula>
    </cfRule>
  </conditionalFormatting>
  <conditionalFormatting sqref="L75">
    <cfRule type="expression" dxfId="2631" priority="154">
      <formula>$L76=0</formula>
    </cfRule>
  </conditionalFormatting>
  <conditionalFormatting sqref="J75:K75">
    <cfRule type="expression" dxfId="2630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29" priority="149">
      <formula>$H75=0</formula>
    </cfRule>
  </conditionalFormatting>
  <conditionalFormatting sqref="J75:K75">
    <cfRule type="expression" dxfId="2628" priority="150">
      <formula>$J75=0</formula>
    </cfRule>
  </conditionalFormatting>
  <conditionalFormatting sqref="L75">
    <cfRule type="expression" dxfId="2627" priority="148">
      <formula>$L76=0</formula>
    </cfRule>
  </conditionalFormatting>
  <conditionalFormatting sqref="J75:K75">
    <cfRule type="expression" dxfId="2626" priority="152">
      <formula>$J75&gt;0</formula>
    </cfRule>
  </conditionalFormatting>
  <conditionalFormatting sqref="L75">
    <cfRule type="expression" dxfId="2625" priority="146">
      <formula>$L75&lt;0</formula>
    </cfRule>
    <cfRule type="expression" dxfId="2624" priority="147">
      <formula>$L75&gt;0</formula>
    </cfRule>
  </conditionalFormatting>
  <conditionalFormatting sqref="J75:K75">
    <cfRule type="expression" dxfId="2623" priority="151">
      <formula>$J75&lt;0</formula>
    </cfRule>
  </conditionalFormatting>
  <conditionalFormatting sqref="E7 I7">
    <cfRule type="expression" dxfId="2622" priority="141">
      <formula>$H7=0</formula>
    </cfRule>
  </conditionalFormatting>
  <conditionalFormatting sqref="J7:K7">
    <cfRule type="expression" dxfId="2621" priority="142">
      <formula>$J7=0</formula>
    </cfRule>
  </conditionalFormatting>
  <conditionalFormatting sqref="L7">
    <cfRule type="expression" dxfId="2620" priority="140">
      <formula>$L8=0</formula>
    </cfRule>
  </conditionalFormatting>
  <conditionalFormatting sqref="J7:K7">
    <cfRule type="expression" dxfId="2619" priority="144">
      <formula>$J7&gt;0</formula>
    </cfRule>
  </conditionalFormatting>
  <conditionalFormatting sqref="L7">
    <cfRule type="expression" dxfId="2618" priority="138">
      <formula>$L7&lt;0</formula>
    </cfRule>
    <cfRule type="expression" dxfId="2617" priority="139">
      <formula>$L7&gt;0</formula>
    </cfRule>
  </conditionalFormatting>
  <conditionalFormatting sqref="J7:K7">
    <cfRule type="expression" dxfId="2616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5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4" priority="131">
      <formula>$J76=0</formula>
    </cfRule>
  </conditionalFormatting>
  <conditionalFormatting sqref="L76">
    <cfRule type="expression" dxfId="2613" priority="130">
      <formula>$L77=0</formula>
    </cfRule>
  </conditionalFormatting>
  <conditionalFormatting sqref="J76:K76">
    <cfRule type="expression" dxfId="2612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11" priority="125">
      <formula>$H76=0</formula>
    </cfRule>
  </conditionalFormatting>
  <conditionalFormatting sqref="J76:K76">
    <cfRule type="expression" dxfId="2610" priority="126">
      <formula>$J76=0</formula>
    </cfRule>
  </conditionalFormatting>
  <conditionalFormatting sqref="L76">
    <cfRule type="expression" dxfId="2609" priority="124">
      <formula>$L77=0</formula>
    </cfRule>
  </conditionalFormatting>
  <conditionalFormatting sqref="J76:K76">
    <cfRule type="expression" dxfId="2608" priority="128">
      <formula>$J76&gt;0</formula>
    </cfRule>
  </conditionalFormatting>
  <conditionalFormatting sqref="L76">
    <cfRule type="expression" dxfId="2607" priority="122">
      <formula>$L76&lt;0</formula>
    </cfRule>
    <cfRule type="expression" dxfId="2606" priority="123">
      <formula>$L76&gt;0</formula>
    </cfRule>
  </conditionalFormatting>
  <conditionalFormatting sqref="J76:K76">
    <cfRule type="expression" dxfId="2605" priority="127">
      <formula>$J76&lt;0</formula>
    </cfRule>
  </conditionalFormatting>
  <conditionalFormatting sqref="O77">
    <cfRule type="expression" dxfId="2604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603" priority="118">
      <formula>$J77=0</formula>
    </cfRule>
  </conditionalFormatting>
  <conditionalFormatting sqref="L77">
    <cfRule type="expression" dxfId="2602" priority="117">
      <formula>$L78=0</formula>
    </cfRule>
  </conditionalFormatting>
  <conditionalFormatting sqref="J77:K77">
    <cfRule type="expression" dxfId="2601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600" priority="112">
      <formula>$H77=0</formula>
    </cfRule>
  </conditionalFormatting>
  <conditionalFormatting sqref="J77:K77">
    <cfRule type="expression" dxfId="2599" priority="113">
      <formula>$J77=0</formula>
    </cfRule>
  </conditionalFormatting>
  <conditionalFormatting sqref="L77">
    <cfRule type="expression" dxfId="2598" priority="111">
      <formula>$L78=0</formula>
    </cfRule>
  </conditionalFormatting>
  <conditionalFormatting sqref="J77:K77">
    <cfRule type="expression" dxfId="2597" priority="115">
      <formula>$J77&gt;0</formula>
    </cfRule>
  </conditionalFormatting>
  <conditionalFormatting sqref="L77">
    <cfRule type="expression" dxfId="2596" priority="109">
      <formula>$L77&lt;0</formula>
    </cfRule>
    <cfRule type="expression" dxfId="2595" priority="110">
      <formula>$L77&gt;0</formula>
    </cfRule>
  </conditionalFormatting>
  <conditionalFormatting sqref="J77:K77">
    <cfRule type="expression" dxfId="2594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93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92" priority="104">
      <formula>$J78=0</formula>
    </cfRule>
  </conditionalFormatting>
  <conditionalFormatting sqref="L78">
    <cfRule type="expression" dxfId="2591" priority="103">
      <formula>$L79=0</formula>
    </cfRule>
  </conditionalFormatting>
  <conditionalFormatting sqref="J78:K78">
    <cfRule type="expression" dxfId="2590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89" priority="98">
      <formula>$H78=0</formula>
    </cfRule>
  </conditionalFormatting>
  <conditionalFormatting sqref="J78:K78">
    <cfRule type="expression" dxfId="2588" priority="99">
      <formula>$J78=0</formula>
    </cfRule>
  </conditionalFormatting>
  <conditionalFormatting sqref="L78">
    <cfRule type="expression" dxfId="2587" priority="97">
      <formula>$L79=0</formula>
    </cfRule>
  </conditionalFormatting>
  <conditionalFormatting sqref="J78:K78">
    <cfRule type="expression" dxfId="2586" priority="101">
      <formula>$J78&gt;0</formula>
    </cfRule>
  </conditionalFormatting>
  <conditionalFormatting sqref="L78">
    <cfRule type="expression" dxfId="2585" priority="95">
      <formula>$L78&lt;0</formula>
    </cfRule>
    <cfRule type="expression" dxfId="2584" priority="96">
      <formula>$L78&gt;0</formula>
    </cfRule>
  </conditionalFormatting>
  <conditionalFormatting sqref="J78:K78">
    <cfRule type="expression" dxfId="2583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82" priority="91">
      <formula>$J79=0</formula>
    </cfRule>
  </conditionalFormatting>
  <conditionalFormatting sqref="L79">
    <cfRule type="expression" dxfId="2581" priority="90">
      <formula>$L80=0</formula>
    </cfRule>
  </conditionalFormatting>
  <conditionalFormatting sqref="J79:K79">
    <cfRule type="expression" dxfId="2580" priority="92">
      <formula>$J79&lt;0</formula>
    </cfRule>
  </conditionalFormatting>
  <conditionalFormatting sqref="E79 I79">
    <cfRule type="expression" dxfId="2579" priority="86">
      <formula>$H79=0</formula>
    </cfRule>
  </conditionalFormatting>
  <conditionalFormatting sqref="J79:K79">
    <cfRule type="expression" dxfId="2578" priority="87">
      <formula>$J79=0</formula>
    </cfRule>
  </conditionalFormatting>
  <conditionalFormatting sqref="L79">
    <cfRule type="expression" dxfId="2577" priority="85">
      <formula>$L80=0</formula>
    </cfRule>
  </conditionalFormatting>
  <conditionalFormatting sqref="J79:K79">
    <cfRule type="expression" dxfId="2576" priority="89">
      <formula>$J79&gt;0</formula>
    </cfRule>
  </conditionalFormatting>
  <conditionalFormatting sqref="L79">
    <cfRule type="expression" dxfId="2575" priority="83">
      <formula>$L79&lt;0</formula>
    </cfRule>
    <cfRule type="expression" dxfId="2574" priority="84">
      <formula>$L79&gt;0</formula>
    </cfRule>
  </conditionalFormatting>
  <conditionalFormatting sqref="J79:K79">
    <cfRule type="expression" dxfId="2573" priority="88">
      <formula>$J79&lt;0</formula>
    </cfRule>
  </conditionalFormatting>
  <conditionalFormatting sqref="J80:K80">
    <cfRule type="expression" dxfId="2572" priority="81">
      <formula>$J80=0</formula>
    </cfRule>
  </conditionalFormatting>
  <conditionalFormatting sqref="L80">
    <cfRule type="expression" dxfId="2571" priority="80">
      <formula>$L81=0</formula>
    </cfRule>
  </conditionalFormatting>
  <conditionalFormatting sqref="J80:K80">
    <cfRule type="expression" dxfId="2570" priority="82">
      <formula>$J80&lt;0</formula>
    </cfRule>
  </conditionalFormatting>
  <conditionalFormatting sqref="E80 I80">
    <cfRule type="expression" dxfId="2569" priority="76">
      <formula>$H80=0</formula>
    </cfRule>
  </conditionalFormatting>
  <conditionalFormatting sqref="J80:K80">
    <cfRule type="expression" dxfId="2568" priority="77">
      <formula>$J80=0</formula>
    </cfRule>
  </conditionalFormatting>
  <conditionalFormatting sqref="L80">
    <cfRule type="expression" dxfId="2567" priority="75">
      <formula>$L81=0</formula>
    </cfRule>
  </conditionalFormatting>
  <conditionalFormatting sqref="J80:K80">
    <cfRule type="expression" dxfId="2566" priority="79">
      <formula>$J80&gt;0</formula>
    </cfRule>
  </conditionalFormatting>
  <conditionalFormatting sqref="L80">
    <cfRule type="expression" dxfId="2565" priority="73">
      <formula>$L80&lt;0</formula>
    </cfRule>
    <cfRule type="expression" dxfId="2564" priority="74">
      <formula>$L80&gt;0</formula>
    </cfRule>
  </conditionalFormatting>
  <conditionalFormatting sqref="J80:K80">
    <cfRule type="expression" dxfId="2563" priority="78">
      <formula>$J80&lt;0</formula>
    </cfRule>
  </conditionalFormatting>
  <conditionalFormatting sqref="J81:K81">
    <cfRule type="expression" dxfId="2562" priority="71">
      <formula>$J81=0</formula>
    </cfRule>
  </conditionalFormatting>
  <conditionalFormatting sqref="L81">
    <cfRule type="expression" dxfId="2561" priority="70">
      <formula>$L82=0</formula>
    </cfRule>
  </conditionalFormatting>
  <conditionalFormatting sqref="J81:K81">
    <cfRule type="expression" dxfId="2560" priority="72">
      <formula>$J81&lt;0</formula>
    </cfRule>
  </conditionalFormatting>
  <conditionalFormatting sqref="E81 I81">
    <cfRule type="expression" dxfId="2559" priority="66">
      <formula>$H81=0</formula>
    </cfRule>
  </conditionalFormatting>
  <conditionalFormatting sqref="J81:K81">
    <cfRule type="expression" dxfId="2558" priority="67">
      <formula>$J81=0</formula>
    </cfRule>
  </conditionalFormatting>
  <conditionalFormatting sqref="L81">
    <cfRule type="expression" dxfId="2557" priority="65">
      <formula>$L82=0</formula>
    </cfRule>
  </conditionalFormatting>
  <conditionalFormatting sqref="J81:K81">
    <cfRule type="expression" dxfId="2556" priority="69">
      <formula>$J81&gt;0</formula>
    </cfRule>
  </conditionalFormatting>
  <conditionalFormatting sqref="L81">
    <cfRule type="expression" dxfId="2555" priority="63">
      <formula>$L81&lt;0</formula>
    </cfRule>
    <cfRule type="expression" dxfId="2554" priority="64">
      <formula>$L81&gt;0</formula>
    </cfRule>
  </conditionalFormatting>
  <conditionalFormatting sqref="J81:K81">
    <cfRule type="expression" dxfId="2553" priority="68">
      <formula>$J81&lt;0</formula>
    </cfRule>
  </conditionalFormatting>
  <conditionalFormatting sqref="J82:K82">
    <cfRule type="expression" dxfId="2552" priority="61">
      <formula>$J82=0</formula>
    </cfRule>
  </conditionalFormatting>
  <conditionalFormatting sqref="L82">
    <cfRule type="expression" dxfId="2551" priority="60">
      <formula>$L83=0</formula>
    </cfRule>
  </conditionalFormatting>
  <conditionalFormatting sqref="J82:K82">
    <cfRule type="expression" dxfId="2550" priority="62">
      <formula>$J82&lt;0</formula>
    </cfRule>
  </conditionalFormatting>
  <conditionalFormatting sqref="E82 I82">
    <cfRule type="expression" dxfId="2549" priority="56">
      <formula>$H82=0</formula>
    </cfRule>
  </conditionalFormatting>
  <conditionalFormatting sqref="J82:K82">
    <cfRule type="expression" dxfId="2548" priority="57">
      <formula>$J82=0</formula>
    </cfRule>
  </conditionalFormatting>
  <conditionalFormatting sqref="L82">
    <cfRule type="expression" dxfId="2547" priority="55">
      <formula>$L83=0</formula>
    </cfRule>
  </conditionalFormatting>
  <conditionalFormatting sqref="J82:K82">
    <cfRule type="expression" dxfId="2546" priority="59">
      <formula>$J82&gt;0</formula>
    </cfRule>
  </conditionalFormatting>
  <conditionalFormatting sqref="L82">
    <cfRule type="expression" dxfId="2545" priority="53">
      <formula>$L82&lt;0</formula>
    </cfRule>
    <cfRule type="expression" dxfId="2544" priority="54">
      <formula>$L82&gt;0</formula>
    </cfRule>
  </conditionalFormatting>
  <conditionalFormatting sqref="J82:K82">
    <cfRule type="expression" dxfId="2543" priority="58">
      <formula>$J82&lt;0</formula>
    </cfRule>
  </conditionalFormatting>
  <conditionalFormatting sqref="J83:K83">
    <cfRule type="expression" dxfId="2542" priority="51">
      <formula>$J83=0</formula>
    </cfRule>
  </conditionalFormatting>
  <conditionalFormatting sqref="L83">
    <cfRule type="expression" dxfId="2541" priority="50">
      <formula>$L84=0</formula>
    </cfRule>
  </conditionalFormatting>
  <conditionalFormatting sqref="J83:K83">
    <cfRule type="expression" dxfId="2540" priority="52">
      <formula>$J83&lt;0</formula>
    </cfRule>
  </conditionalFormatting>
  <conditionalFormatting sqref="E83 I83">
    <cfRule type="expression" dxfId="2539" priority="46">
      <formula>$H83=0</formula>
    </cfRule>
  </conditionalFormatting>
  <conditionalFormatting sqref="J83:K83">
    <cfRule type="expression" dxfId="2538" priority="47">
      <formula>$J83=0</formula>
    </cfRule>
  </conditionalFormatting>
  <conditionalFormatting sqref="L83">
    <cfRule type="expression" dxfId="2537" priority="45">
      <formula>$L84=0</formula>
    </cfRule>
  </conditionalFormatting>
  <conditionalFormatting sqref="J83:K83">
    <cfRule type="expression" dxfId="2536" priority="49">
      <formula>$J83&gt;0</formula>
    </cfRule>
  </conditionalFormatting>
  <conditionalFormatting sqref="L83">
    <cfRule type="expression" dxfId="2535" priority="43">
      <formula>$L83&lt;0</formula>
    </cfRule>
    <cfRule type="expression" dxfId="2534" priority="44">
      <formula>$L83&gt;0</formula>
    </cfRule>
  </conditionalFormatting>
  <conditionalFormatting sqref="J83:K83">
    <cfRule type="expression" dxfId="2533" priority="48">
      <formula>$J83&lt;0</formula>
    </cfRule>
  </conditionalFormatting>
  <conditionalFormatting sqref="J84:K84">
    <cfRule type="expression" dxfId="2532" priority="41">
      <formula>$J84=0</formula>
    </cfRule>
  </conditionalFormatting>
  <conditionalFormatting sqref="L84">
    <cfRule type="expression" dxfId="2531" priority="40">
      <formula>$L85=0</formula>
    </cfRule>
  </conditionalFormatting>
  <conditionalFormatting sqref="J84:K84">
    <cfRule type="expression" dxfId="2530" priority="42">
      <formula>$J84&lt;0</formula>
    </cfRule>
  </conditionalFormatting>
  <conditionalFormatting sqref="E84 I84">
    <cfRule type="expression" dxfId="2529" priority="36">
      <formula>$H84=0</formula>
    </cfRule>
  </conditionalFormatting>
  <conditionalFormatting sqref="J84:K84">
    <cfRule type="expression" dxfId="2528" priority="37">
      <formula>$J84=0</formula>
    </cfRule>
  </conditionalFormatting>
  <conditionalFormatting sqref="L84">
    <cfRule type="expression" dxfId="2527" priority="35">
      <formula>$L85=0</formula>
    </cfRule>
  </conditionalFormatting>
  <conditionalFormatting sqref="J84:K84">
    <cfRule type="expression" dxfId="2526" priority="39">
      <formula>$J84&gt;0</formula>
    </cfRule>
  </conditionalFormatting>
  <conditionalFormatting sqref="L84">
    <cfRule type="expression" dxfId="2525" priority="33">
      <formula>$L84&lt;0</formula>
    </cfRule>
    <cfRule type="expression" dxfId="2524" priority="34">
      <formula>$L84&gt;0</formula>
    </cfRule>
  </conditionalFormatting>
  <conditionalFormatting sqref="J84:K84">
    <cfRule type="expression" dxfId="2523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22" priority="30">
      <formula>$J85=0</formula>
    </cfRule>
  </conditionalFormatting>
  <conditionalFormatting sqref="L85">
    <cfRule type="expression" dxfId="2521" priority="29">
      <formula>$L86=0</formula>
    </cfRule>
  </conditionalFormatting>
  <conditionalFormatting sqref="J85:K85">
    <cfRule type="expression" dxfId="2520" priority="31">
      <formula>$J85&lt;0</formula>
    </cfRule>
  </conditionalFormatting>
  <conditionalFormatting sqref="E85 I85">
    <cfRule type="expression" dxfId="2519" priority="25">
      <formula>$H85=0</formula>
    </cfRule>
  </conditionalFormatting>
  <conditionalFormatting sqref="J85:K85">
    <cfRule type="expression" dxfId="2518" priority="26">
      <formula>$J85=0</formula>
    </cfRule>
  </conditionalFormatting>
  <conditionalFormatting sqref="L85">
    <cfRule type="expression" dxfId="2517" priority="24">
      <formula>$L86=0</formula>
    </cfRule>
  </conditionalFormatting>
  <conditionalFormatting sqref="J85:K85">
    <cfRule type="expression" dxfId="2516" priority="28">
      <formula>$J85&gt;0</formula>
    </cfRule>
  </conditionalFormatting>
  <conditionalFormatting sqref="L85">
    <cfRule type="expression" dxfId="2515" priority="22">
      <formula>$L85&lt;0</formula>
    </cfRule>
    <cfRule type="expression" dxfId="2514" priority="23">
      <formula>$L85&gt;0</formula>
    </cfRule>
  </conditionalFormatting>
  <conditionalFormatting sqref="J85:K85">
    <cfRule type="expression" dxfId="2513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12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11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10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09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08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07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21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5" location="MRO!A1" display="MRO"/>
    <hyperlink ref="E23" location="GE!A1" display="GE"/>
    <hyperlink ref="E11" location="XRAY!A1" display="XRAY"/>
    <hyperlink ref="E22" location="XLP!A1" display="XLP"/>
    <hyperlink ref="E2" location="KR!A1" display="KR"/>
    <hyperlink ref="E47" location="F!A1" display="F"/>
    <hyperlink ref="E20" location="JNJ!A1" display="JNJ"/>
    <hyperlink ref="E14" location="ULTA!A1" display="ULTA"/>
    <hyperlink ref="E48" location="FRC!A1" display="FRC"/>
    <hyperlink ref="E49" location="AAP!A1" display="AAP"/>
    <hyperlink ref="E10" location="CMCSA!A1" display="CMCSA"/>
    <hyperlink ref="E50" location="XEC!A1" display="XEC"/>
    <hyperlink ref="E12" location="MO!A1" display="MO"/>
    <hyperlink ref="E17" location="T!A1" display="T"/>
    <hyperlink ref="E28" location="COST!A1" display="COST"/>
    <hyperlink ref="E51" location="CPN!A1" display="CPN"/>
    <hyperlink ref="E52" location="EW!A1" display="EW"/>
    <hyperlink ref="E53" location="TJX!A1" display="TJX"/>
    <hyperlink ref="E19" location="QQQ!A1" display="QQQ"/>
    <hyperlink ref="E3" location="WBA!A1" display="WBA"/>
    <hyperlink ref="E54" location="AZO!A1" display="AZO"/>
    <hyperlink ref="E30" location="FL!A1" display="FL"/>
    <hyperlink ref="E55" location="MLM!A1" display="MLM"/>
    <hyperlink ref="E18" location="KHC!A1" display="KHC"/>
    <hyperlink ref="E56" location="KBWY!A1" display="KBWY"/>
    <hyperlink ref="E7" location="AYI!A1" display="AYI"/>
    <hyperlink ref="E16" location="DIA!A1" display="DIA"/>
    <hyperlink ref="E25" location="ICE!A1" display="ICE"/>
    <hyperlink ref="E57" location="NKE!A1" display="NKE"/>
    <hyperlink ref="E29" location="MOS!A1" display="MOS"/>
    <hyperlink ref="E58" location="VGK!A1" display="VGK"/>
    <hyperlink ref="E59" location="CMG!A1" display="CMG"/>
    <hyperlink ref="E27" location="HAS!A1" display="HAS"/>
    <hyperlink ref="E15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8" location="WFC!A1" display="WFC"/>
    <hyperlink ref="E68" location="AA!A1" display="AA"/>
    <hyperlink ref="E69" location="CF!A1" display="CF"/>
    <hyperlink ref="E70" location="TGT!A1" display="TGT"/>
    <hyperlink ref="E6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4" location="DAL!A1" display="DAL"/>
    <hyperlink ref="E77" location="TEVA!A1" display="TEVA"/>
    <hyperlink ref="E78" location="DIS!A1" display="DIS"/>
    <hyperlink ref="E79" location="FTR!A1" display="FTR"/>
    <hyperlink ref="E26" location="GILD!A1" display="GILD"/>
    <hyperlink ref="E80" location="WWD!A1" display="WWD"/>
    <hyperlink ref="E13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F1" workbookViewId="0">
      <pane ySplit="1" topLeftCell="A248" activePane="bottomLeft" state="frozen"/>
      <selection activeCell="E5" sqref="E5"/>
      <selection pane="bottomLeft" activeCell="Q254" sqref="Q254:R25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80525.424666668259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79330.104666668325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79330.099999999977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4.6666683483636007E-3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6" priority="7">
      <formula>#REF!&gt;0</formula>
    </cfRule>
    <cfRule type="expression" dxfId="250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5"/>
  <sheetViews>
    <sheetView topLeftCell="X1" zoomScaleNormal="100" workbookViewId="0">
      <pane ySplit="1" topLeftCell="A137" activePane="bottomLeft" state="frozen"/>
      <selection pane="bottomLeft" activeCell="AX16" sqref="AX1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79330.099999999977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>(C661-C660)/C660</f>
        <v>7.0261788872436309E-4</v>
      </c>
      <c r="E661" s="205">
        <f t="shared" ref="E661" si="3493">(C661-$C$2)/$C$2</f>
        <v>0.30743326801240467</v>
      </c>
      <c r="F661" s="215">
        <v>7637.86</v>
      </c>
      <c r="G661" s="168">
        <f t="shared" ref="G661" si="3494">(F661-F660)/F660</f>
        <v>4.1280700877937481E-3</v>
      </c>
      <c r="H661" s="199">
        <f t="shared" ref="H661" si="3495">(F661-F$2)/F$2</f>
        <v>0.50006088339847199</v>
      </c>
      <c r="I661" s="829">
        <v>370163.04</v>
      </c>
      <c r="J661" s="170">
        <v>300000</v>
      </c>
      <c r="K661" s="170">
        <f t="shared" ref="K661" si="3496">I661-I660-J661+J660</f>
        <v>-857.92000000004191</v>
      </c>
      <c r="L661" s="168">
        <f t="shared" ref="L661" si="3497">K661/I660</f>
        <v>-2.3123221933338805E-3</v>
      </c>
      <c r="M661" s="178">
        <f t="shared" ref="M661" si="3498">I661-J661</f>
        <v>70163.039999999979</v>
      </c>
      <c r="N661" s="180">
        <f t="shared" ref="N661" si="3499">M661/J661</f>
        <v>0.23387679999999994</v>
      </c>
      <c r="O661" s="179">
        <f t="shared" ref="O661" si="3500">N661/(A661/365.25)</f>
        <v>8.3502933724340159E-2</v>
      </c>
      <c r="P661" s="178" t="b">
        <f t="shared" ref="P661" si="3501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2">I661-R661</f>
        <v>40547.099999999977</v>
      </c>
      <c r="T661" s="170">
        <v>-33418</v>
      </c>
      <c r="U661" s="170">
        <f t="shared" ref="U661" si="3503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4">E661/(A661/365.25)/V661</f>
        <v>0.77363164003842477</v>
      </c>
      <c r="Y661" s="171">
        <f t="shared" ref="Y661" si="3505">O661/W661</f>
        <v>0.30576652642177288</v>
      </c>
      <c r="Z661" s="787">
        <f t="shared" ref="Z661" si="3506">-(E661-N661)</f>
        <v>-7.355646801240473E-2</v>
      </c>
    </row>
    <row r="662" spans="1:26" ht="20.100000000000001" customHeight="1" x14ac:dyDescent="0.25">
      <c r="A662" s="160">
        <f t="shared" ref="A662" si="3507">B662-$B$2</f>
        <v>1024</v>
      </c>
      <c r="B662" s="169">
        <v>43257</v>
      </c>
      <c r="C662" s="211">
        <v>2772.35</v>
      </c>
      <c r="D662" s="168">
        <f>(C662-C661)/C661</f>
        <v>8.5673748544818559E-3</v>
      </c>
      <c r="E662" s="205">
        <f t="shared" ref="E662" si="3508">(C662-$C$2)/$C$2</f>
        <v>0.31863453891668719</v>
      </c>
      <c r="F662" s="215">
        <v>7689.24</v>
      </c>
      <c r="G662" s="168">
        <f t="shared" ref="G662" si="3509">(F662-F661)/F661</f>
        <v>6.7270151586962985E-3</v>
      </c>
      <c r="H662" s="199">
        <f t="shared" ref="H662" si="3510">(F662-F$2)/F$2</f>
        <v>0.51015181570006085</v>
      </c>
      <c r="I662" s="829">
        <v>374822.41</v>
      </c>
      <c r="J662" s="170">
        <v>300000</v>
      </c>
      <c r="K662" s="170">
        <f t="shared" ref="K662" si="3511">I662-I661-J662+J661</f>
        <v>4659.3699999999953</v>
      </c>
      <c r="L662" s="168">
        <f t="shared" ref="L662" si="3512">K662/I661</f>
        <v>1.2587345295197477E-2</v>
      </c>
      <c r="M662" s="178">
        <f t="shared" ref="M662" si="3513">I662-J662</f>
        <v>74822.409999999974</v>
      </c>
      <c r="N662" s="180">
        <f t="shared" ref="N662" si="3514">M662/J662</f>
        <v>0.24940803333333325</v>
      </c>
      <c r="O662" s="179">
        <f t="shared" ref="O662" si="3515">N662/(A662/365.25)</f>
        <v>8.8961215014648404E-2</v>
      </c>
      <c r="P662" s="178" t="b">
        <f t="shared" ref="P662" si="3516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7">I662-R662</f>
        <v>48953.02999999997</v>
      </c>
      <c r="T662" s="170">
        <v>-33319</v>
      </c>
      <c r="U662" s="170">
        <f t="shared" ref="U662:U664" si="3518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19">E662/(A662/365.25)/V662</f>
        <v>0.80114256841576503</v>
      </c>
      <c r="Y662" s="171">
        <f t="shared" ref="Y662" si="3520">O662/W662</f>
        <v>0.32588032498540725</v>
      </c>
      <c r="Z662" s="787">
        <f t="shared" ref="Z662" si="3521">-(E662-N662)</f>
        <v>-6.9226505583353942E-2</v>
      </c>
    </row>
    <row r="663" spans="1:26" ht="20.100000000000001" customHeight="1" x14ac:dyDescent="0.25">
      <c r="A663" s="160">
        <f t="shared" ref="A663" si="3522">B663-$B$2</f>
        <v>1025</v>
      </c>
      <c r="B663" s="169">
        <v>43258</v>
      </c>
      <c r="C663" s="211">
        <v>2770.37</v>
      </c>
      <c r="D663" s="168">
        <f>(C663-C662)/C662</f>
        <v>-7.1419553808141768E-4</v>
      </c>
      <c r="E663" s="205">
        <f t="shared" ref="E663" si="3523">(C663-$C$2)/$C$2</f>
        <v>0.31769277601263285</v>
      </c>
      <c r="F663" s="215">
        <v>7635.07</v>
      </c>
      <c r="G663" s="168">
        <f t="shared" ref="G663" si="3524">(F663-F662)/F662</f>
        <v>-7.0449095099125629E-3</v>
      </c>
      <c r="H663" s="199">
        <f t="shared" ref="H663" si="3525">(F663-F$2)/F$2</f>
        <v>0.49951293281222381</v>
      </c>
      <c r="I663" s="829">
        <v>377198.67</v>
      </c>
      <c r="J663" s="170">
        <v>300000</v>
      </c>
      <c r="K663" s="170">
        <f t="shared" ref="K663" si="3526">I663-I662-J663+J662</f>
        <v>2376.2600000000093</v>
      </c>
      <c r="L663" s="168">
        <f t="shared" ref="L663" si="3527">K663/I662</f>
        <v>6.3396956441318687E-3</v>
      </c>
      <c r="M663" s="178">
        <f t="shared" ref="M663" si="3528">I663-J663</f>
        <v>77198.669999999984</v>
      </c>
      <c r="N663" s="180">
        <f t="shared" ref="N663" si="3529">M663/J663</f>
        <v>0.25732889999999997</v>
      </c>
      <c r="O663" s="179">
        <f t="shared" ref="O663" si="3530">N663/(A663/365.25)</f>
        <v>9.1696956804878035E-2</v>
      </c>
      <c r="P663" s="178" t="b">
        <f t="shared" ref="P663" si="3531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2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3">E663/(A663/365.25)/V663</f>
        <v>0.79859020450645668</v>
      </c>
      <c r="Y663" s="171">
        <f t="shared" ref="Y663" si="3534">O663/W663</f>
        <v>0.3361281722895389</v>
      </c>
      <c r="Z663" s="787">
        <f t="shared" ref="Z663" si="3535">-(E663-N663)</f>
        <v>-6.0363876012632878E-2</v>
      </c>
    </row>
    <row r="664" spans="1:26" ht="20.100000000000001" customHeight="1" x14ac:dyDescent="0.25">
      <c r="A664" s="160">
        <f t="shared" ref="A664" si="3536">B664-$B$2</f>
        <v>1026</v>
      </c>
      <c r="B664" s="169">
        <v>43259</v>
      </c>
      <c r="C664" s="211">
        <v>2779.03</v>
      </c>
      <c r="D664" s="168">
        <f>(C664-C663)/C663</f>
        <v>3.1259362467830325E-3</v>
      </c>
      <c r="E664" s="205">
        <f t="shared" ref="E664" si="3537">(C664-$C$2)/$C$2</f>
        <v>0.32181179962329493</v>
      </c>
      <c r="F664" s="215">
        <v>7645.51</v>
      </c>
      <c r="G664" s="168">
        <f t="shared" ref="G664" si="3538">(F664-F663)/F663</f>
        <v>1.3673744968940049E-3</v>
      </c>
      <c r="H664" s="199">
        <f t="shared" ref="H664" si="3539">(F664-F$2)/F$2</f>
        <v>0.50156332855431396</v>
      </c>
      <c r="I664" s="829">
        <v>379330.1</v>
      </c>
      <c r="J664" s="170">
        <v>300000</v>
      </c>
      <c r="K664" s="170">
        <f t="shared" ref="K664" si="3540">I664-I663-J664+J663</f>
        <v>2131.429999999993</v>
      </c>
      <c r="L664" s="168">
        <f t="shared" ref="L664" si="3541">K664/I663</f>
        <v>5.6506827025662445E-3</v>
      </c>
      <c r="M664" s="178">
        <f t="shared" ref="M664" si="3542">I664-J664</f>
        <v>79330.099999999977</v>
      </c>
      <c r="N664" s="180">
        <f t="shared" ref="N664" si="3543">M664/J664</f>
        <v>0.26443366666666657</v>
      </c>
      <c r="O664" s="179">
        <f t="shared" ref="O664" si="3544">N664/(A664/365.25)</f>
        <v>9.41368389376218E-2</v>
      </c>
      <c r="P664" s="178" t="b">
        <f t="shared" ref="P664" si="3545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6">I664-R664</f>
        <v>72014.859999999986</v>
      </c>
      <c r="T664" s="170">
        <v>-33130</v>
      </c>
      <c r="U664" s="170">
        <f t="shared" si="3518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7">E664/(A664/365.25)/V664</f>
        <v>0.80871320264291569</v>
      </c>
      <c r="Y664" s="171">
        <f>O664/W664</f>
        <v>0.3453107026752707</v>
      </c>
      <c r="Z664" s="787">
        <f t="shared" ref="Z664" si="3548">-(E664-N664)</f>
        <v>-5.7378132956628358E-2</v>
      </c>
    </row>
    <row r="665" spans="1:26" ht="20.100000000000001" customHeight="1" x14ac:dyDescent="0.25">
      <c r="H665" s="225"/>
      <c r="I665" s="829"/>
    </row>
  </sheetData>
  <conditionalFormatting sqref="L665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4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4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4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49.66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49.66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0" t="s">
        <v>78</v>
      </c>
      <c r="P42" s="85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54.625999999999998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54.129399999999997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53.632800000000003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53.136200000000002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52.639600000000002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52.143000000000001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51.6464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51.149799999999999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50.653199999999998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50.156599999999997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49.66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49.163399999999996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48.666799999999995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48.170199999999994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47.673599999999993</v>
      </c>
      <c r="U57" s="470"/>
    </row>
    <row r="58" spans="1:21" x14ac:dyDescent="0.25">
      <c r="O58" s="81">
        <v>0.95</v>
      </c>
      <c r="P58" s="81">
        <f t="shared" si="3"/>
        <v>47.176999999999992</v>
      </c>
      <c r="U58" s="470"/>
    </row>
    <row r="59" spans="1:21" x14ac:dyDescent="0.25">
      <c r="O59" s="81">
        <v>0.94</v>
      </c>
      <c r="P59" s="81">
        <f t="shared" si="3"/>
        <v>46.680399999999992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46.183799999999998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45.687199999999997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45.190599999999996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44.693999999999996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4" priority="58">
      <formula>F19&gt;0</formula>
    </cfRule>
    <cfRule type="expression" dxfId="250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2" priority="47">
      <formula>H25&gt;0</formula>
    </cfRule>
    <cfRule type="expression" dxfId="2501" priority="48">
      <formula>H25&lt;0</formula>
    </cfRule>
  </conditionalFormatting>
  <conditionalFormatting sqref="M39">
    <cfRule type="expression" dxfId="2500" priority="45">
      <formula>M39&gt;0</formula>
    </cfRule>
    <cfRule type="expression" dxfId="2499" priority="46">
      <formula>M39&lt;0</formula>
    </cfRule>
  </conditionalFormatting>
  <conditionalFormatting sqref="F61:F67">
    <cfRule type="expression" dxfId="2498" priority="43">
      <formula>F61&gt;0</formula>
    </cfRule>
    <cfRule type="expression" dxfId="2497" priority="44">
      <formula>F61&lt;0</formula>
    </cfRule>
  </conditionalFormatting>
  <conditionalFormatting sqref="H61:H67">
    <cfRule type="expression" dxfId="2496" priority="41">
      <formula>H61&gt;0</formula>
    </cfRule>
    <cfRule type="expression" dxfId="2495" priority="42">
      <formula>H61&lt;0</formula>
    </cfRule>
  </conditionalFormatting>
  <conditionalFormatting sqref="F21:F24">
    <cfRule type="expression" dxfId="2494" priority="39">
      <formula>F21&gt;0</formula>
    </cfRule>
    <cfRule type="expression" dxfId="2493" priority="40">
      <formula>F21&lt;0</formula>
    </cfRule>
  </conditionalFormatting>
  <conditionalFormatting sqref="H21:H24">
    <cfRule type="expression" dxfId="2492" priority="37">
      <formula>H21&gt;0</formula>
    </cfRule>
    <cfRule type="expression" dxfId="2491" priority="38">
      <formula>H21&lt;0</formula>
    </cfRule>
  </conditionalFormatting>
  <conditionalFormatting sqref="I25:I28">
    <cfRule type="expression" dxfId="2490" priority="31">
      <formula>I25&gt;0</formula>
    </cfRule>
    <cfRule type="expression" dxfId="2489" priority="32">
      <formula>I25&lt;0</formula>
    </cfRule>
  </conditionalFormatting>
  <conditionalFormatting sqref="I21:I24">
    <cfRule type="expression" dxfId="2488" priority="29">
      <formula>I21&gt;0</formula>
    </cfRule>
    <cfRule type="expression" dxfId="2487" priority="30">
      <formula>I21&lt;0</formula>
    </cfRule>
  </conditionalFormatting>
  <conditionalFormatting sqref="H29">
    <cfRule type="expression" dxfId="2486" priority="27">
      <formula>H29&gt;0</formula>
    </cfRule>
    <cfRule type="expression" dxfId="2485" priority="28">
      <formula>H29&lt;0</formula>
    </cfRule>
  </conditionalFormatting>
  <conditionalFormatting sqref="H30">
    <cfRule type="expression" dxfId="2484" priority="25">
      <formula>H30&gt;0</formula>
    </cfRule>
    <cfRule type="expression" dxfId="2483" priority="26">
      <formula>H30&lt;0</formula>
    </cfRule>
  </conditionalFormatting>
  <conditionalFormatting sqref="H31">
    <cfRule type="expression" dxfId="2482" priority="23">
      <formula>H31&gt;0</formula>
    </cfRule>
    <cfRule type="expression" dxfId="2481" priority="24">
      <formula>H31&lt;0</formula>
    </cfRule>
  </conditionalFormatting>
  <conditionalFormatting sqref="Q7">
    <cfRule type="expression" dxfId="2480" priority="21">
      <formula>Q7&gt;0</formula>
    </cfRule>
    <cfRule type="expression" dxfId="2479" priority="22">
      <formula>Q7&lt;0</formula>
    </cfRule>
  </conditionalFormatting>
  <conditionalFormatting sqref="Q8">
    <cfRule type="expression" dxfId="2478" priority="19">
      <formula>Q8&gt;0</formula>
    </cfRule>
    <cfRule type="expression" dxfId="2477" priority="20">
      <formula>Q8&lt;0</formula>
    </cfRule>
  </conditionalFormatting>
  <conditionalFormatting sqref="F73:F82">
    <cfRule type="expression" dxfId="2476" priority="17">
      <formula>F73&gt;0</formula>
    </cfRule>
    <cfRule type="expression" dxfId="2475" priority="18">
      <formula>F73&lt;0</formula>
    </cfRule>
  </conditionalFormatting>
  <conditionalFormatting sqref="H73:H76">
    <cfRule type="expression" dxfId="2474" priority="15">
      <formula>H73&gt;0</formula>
    </cfRule>
    <cfRule type="expression" dxfId="2473" priority="16">
      <formula>H73&lt;0</formula>
    </cfRule>
  </conditionalFormatting>
  <conditionalFormatting sqref="F69:F72">
    <cfRule type="expression" dxfId="2472" priority="13">
      <formula>F69&gt;0</formula>
    </cfRule>
    <cfRule type="expression" dxfId="2471" priority="14">
      <formula>F69&lt;0</formula>
    </cfRule>
  </conditionalFormatting>
  <conditionalFormatting sqref="H69:H72">
    <cfRule type="expression" dxfId="2470" priority="11">
      <formula>H69&gt;0</formula>
    </cfRule>
    <cfRule type="expression" dxfId="2469" priority="12">
      <formula>H69&lt;0</formula>
    </cfRule>
  </conditionalFormatting>
  <conditionalFormatting sqref="I73:I76">
    <cfRule type="expression" dxfId="2468" priority="9">
      <formula>I73&gt;0</formula>
    </cfRule>
    <cfRule type="expression" dxfId="2467" priority="10">
      <formula>I73&lt;0</formula>
    </cfRule>
  </conditionalFormatting>
  <conditionalFormatting sqref="I69:I72">
    <cfRule type="expression" dxfId="2466" priority="7">
      <formula>I69&gt;0</formula>
    </cfRule>
    <cfRule type="expression" dxfId="2465" priority="8">
      <formula>I69&lt;0</formula>
    </cfRule>
  </conditionalFormatting>
  <conditionalFormatting sqref="H77">
    <cfRule type="expression" dxfId="2464" priority="5">
      <formula>H77&gt;0</formula>
    </cfRule>
    <cfRule type="expression" dxfId="2463" priority="6">
      <formula>H77&lt;0</formula>
    </cfRule>
  </conditionalFormatting>
  <conditionalFormatting sqref="H78">
    <cfRule type="expression" dxfId="2462" priority="3">
      <formula>H78&gt;0</formula>
    </cfRule>
    <cfRule type="expression" dxfId="2461" priority="4">
      <formula>H78&lt;0</formula>
    </cfRule>
  </conditionalFormatting>
  <conditionalFormatting sqref="H79">
    <cfRule type="expression" dxfId="2460" priority="1">
      <formula>H79&gt;0</formula>
    </cfRule>
    <cfRule type="expression" dxfId="245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43.809899999999999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43.809899999999999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0" t="s">
        <v>78</v>
      </c>
      <c r="P42" s="8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48.190890000000003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47.752791000000002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47.314692000000001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46.876593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46.438493999999999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46.000394999999997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45.562296000000003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45.124197000000002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44.686098000000001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44.247999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43.809899999999999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43.371800999999998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42.933701999999997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42.495602999999996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42.057503999999994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41.619405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41.181305999999999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40.743206999999998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40.305108000000004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39.867009000000003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39.428910000000002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8" priority="29">
      <formula>N19&gt;0</formula>
    </cfRule>
    <cfRule type="expression" dxfId="245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6" priority="23">
      <formula>F22&gt;0</formula>
    </cfRule>
    <cfRule type="expression" dxfId="2455" priority="24">
      <formula>F22&lt;0</formula>
    </cfRule>
  </conditionalFormatting>
  <conditionalFormatting sqref="H22:H31">
    <cfRule type="expression" dxfId="2454" priority="21">
      <formula>H22&gt;0</formula>
    </cfRule>
    <cfRule type="expression" dxfId="2453" priority="22">
      <formula>H22&lt;0</formula>
    </cfRule>
  </conditionalFormatting>
  <conditionalFormatting sqref="I21:J31">
    <cfRule type="expression" dxfId="2452" priority="19">
      <formula>I21&gt;0</formula>
    </cfRule>
    <cfRule type="expression" dxfId="2451" priority="20">
      <formula>I21&lt;0</formula>
    </cfRule>
  </conditionalFormatting>
  <conditionalFormatting sqref="Q8">
    <cfRule type="expression" dxfId="2450" priority="11">
      <formula>Q8&gt;0</formula>
    </cfRule>
    <cfRule type="expression" dxfId="2449" priority="12">
      <formula>Q8&lt;0</formula>
    </cfRule>
  </conditionalFormatting>
  <conditionalFormatting sqref="Q7">
    <cfRule type="expression" dxfId="2448" priority="13">
      <formula>Q7&gt;0</formula>
    </cfRule>
    <cfRule type="expression" dxfId="2447" priority="14">
      <formula>Q7&lt;0</formula>
    </cfRule>
  </conditionalFormatting>
  <conditionalFormatting sqref="F56:F66">
    <cfRule type="expression" dxfId="2446" priority="9">
      <formula>F56&gt;0</formula>
    </cfRule>
    <cfRule type="expression" dxfId="2445" priority="10">
      <formula>F56&lt;0</formula>
    </cfRule>
  </conditionalFormatting>
  <conditionalFormatting sqref="H56:H66">
    <cfRule type="expression" dxfId="2444" priority="7">
      <formula>H56&gt;0</formula>
    </cfRule>
    <cfRule type="expression" dxfId="2443" priority="8">
      <formula>H56&lt;0</formula>
    </cfRule>
  </conditionalFormatting>
  <conditionalFormatting sqref="I56:I66">
    <cfRule type="expression" dxfId="2442" priority="5">
      <formula>I56&gt;0</formula>
    </cfRule>
    <cfRule type="expression" dxfId="2441" priority="6">
      <formula>I56&lt;0</formula>
    </cfRule>
  </conditionalFormatting>
  <conditionalFormatting sqref="F21">
    <cfRule type="expression" dxfId="2440" priority="3">
      <formula>F21&gt;0</formula>
    </cfRule>
    <cfRule type="expression" dxfId="2439" priority="4">
      <formula>F21&lt;0</formula>
    </cfRule>
  </conditionalFormatting>
  <conditionalFormatting sqref="H21">
    <cfRule type="expression" dxfId="2438" priority="1">
      <formula>H21&gt;0</formula>
    </cfRule>
    <cfRule type="expression" dxfId="243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0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100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49.200899999999962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55.41</v>
      </c>
      <c r="R4" s="222">
        <v>2.8000000000000001E-2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5541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4920.0899999999965</v>
      </c>
      <c r="AB6" s="225"/>
      <c r="AE6" s="225"/>
    </row>
    <row r="7" spans="1:31" x14ac:dyDescent="0.25">
      <c r="A7" t="s">
        <v>790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1778.7799999999988</v>
      </c>
      <c r="R7">
        <v>100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620.91000000000349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0.12619891099553138</v>
      </c>
      <c r="T9" s="151"/>
      <c r="U9" t="s">
        <v>990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988</v>
      </c>
    </row>
    <row r="11" spans="1:31" x14ac:dyDescent="0.25">
      <c r="B11" s="434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2.6709980147987727E-2</v>
      </c>
      <c r="R11" s="33">
        <f>1.48/4</f>
        <v>0.37</v>
      </c>
      <c r="U11" t="s">
        <v>989</v>
      </c>
    </row>
    <row r="12" spans="1:31" x14ac:dyDescent="0.25">
      <c r="B12" s="434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982</v>
      </c>
      <c r="Q13">
        <f>Q4/4</f>
        <v>13.852499999999999</v>
      </c>
      <c r="T13" s="1">
        <v>43212</v>
      </c>
      <c r="U13" t="s">
        <v>1033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1109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1133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1137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550</v>
      </c>
      <c r="I22" s="14"/>
      <c r="J22" s="14"/>
      <c r="K22" s="14">
        <f>SUM(K2:K14)</f>
        <v>28988.410000000003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450</v>
      </c>
      <c r="D23" s="343"/>
      <c r="E23" s="343"/>
      <c r="F23" s="344">
        <f>SumByColor($A$23,F2:F21)</f>
        <v>22746</v>
      </c>
      <c r="G23" s="343"/>
      <c r="H23" s="343">
        <f>SumByColor($A$23,H2:H21)</f>
        <v>450</v>
      </c>
      <c r="I23" s="343"/>
      <c r="J23" s="343"/>
      <c r="K23" s="344">
        <f>SumByColor($A$23,K2:K21)</f>
        <v>23463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60.951000000000001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60.396900000000002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59.842799999999997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59.288699999999999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58.7346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58.180500000000002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57.626399999999997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57.072299999999998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56.5182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55.964099999999995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55.41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54.855899999999998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54.301799999999993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53.747699999999995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53.193599999999996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52.639499999999991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52.085399999999993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51.531300000000002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2" si="30">C58*(E58-D58)</f>
        <v>-3143.4999999999995</v>
      </c>
      <c r="G58" s="39">
        <f t="shared" ref="G58:G62" si="31">D58*C58</f>
        <v>13188.5</v>
      </c>
      <c r="H58" s="222">
        <f t="shared" ref="H58:H62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50.977199999999996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50.423099999999998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49.869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6">C75*(E75-D75)</f>
        <v>15.999999999999943</v>
      </c>
      <c r="G75" s="363">
        <f t="shared" ref="G75:G83" si="37">D75*C75</f>
        <v>1924</v>
      </c>
      <c r="H75" s="364">
        <f t="shared" ref="H75:H83" si="38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6"/>
        <v>50.600000000000023</v>
      </c>
      <c r="G76" s="363">
        <f t="shared" si="37"/>
        <v>1924</v>
      </c>
      <c r="H76" s="364">
        <f t="shared" si="38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6"/>
        <v>-176.20199999999988</v>
      </c>
      <c r="G77" s="363">
        <f t="shared" si="37"/>
        <v>4063.752</v>
      </c>
      <c r="H77" s="364">
        <f t="shared" si="38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6"/>
        <v>-51.239999999999952</v>
      </c>
      <c r="G78" s="363">
        <f t="shared" si="37"/>
        <v>2283.9899999999998</v>
      </c>
      <c r="H78" s="364">
        <f t="shared" si="38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6"/>
        <v>-146.2399999999999</v>
      </c>
      <c r="G79" s="363">
        <f t="shared" si="37"/>
        <v>2283.9899999999998</v>
      </c>
      <c r="H79" s="364">
        <f t="shared" si="38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6"/>
        <v>-159.23999999999978</v>
      </c>
      <c r="G80" s="363">
        <f t="shared" si="37"/>
        <v>4352.74</v>
      </c>
      <c r="H80" s="364">
        <f t="shared" si="38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6"/>
        <v>-37.790000000000035</v>
      </c>
      <c r="G81" s="363">
        <f t="shared" si="37"/>
        <v>2188.04</v>
      </c>
      <c r="H81" s="364">
        <f t="shared" si="38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6"/>
        <v>-137.54000000000025</v>
      </c>
      <c r="G82" s="363">
        <f t="shared" si="37"/>
        <v>2188.04</v>
      </c>
      <c r="H82" s="364">
        <f t="shared" si="38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6"/>
        <v>-167.54249999999934</v>
      </c>
      <c r="G83" s="363">
        <f t="shared" si="37"/>
        <v>6112.0424999999996</v>
      </c>
      <c r="H83" s="364">
        <f t="shared" si="38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9">C84*(E84-D84)</f>
        <v>-58.042499999999819</v>
      </c>
      <c r="G84" s="363">
        <f t="shared" ref="G84:G96" si="40">D84*C84</f>
        <v>6112.0424999999996</v>
      </c>
      <c r="H84" s="364">
        <f t="shared" ref="H84:H96" si="41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9"/>
        <v>195.77249999999998</v>
      </c>
      <c r="G85" s="363">
        <f t="shared" si="40"/>
        <v>4432.4775</v>
      </c>
      <c r="H85" s="364">
        <f t="shared" si="41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9"/>
        <v>38.472500000000025</v>
      </c>
      <c r="G86" s="363">
        <f t="shared" si="40"/>
        <v>4432.4775</v>
      </c>
      <c r="H86" s="364">
        <f t="shared" si="41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9"/>
        <v>466.37249999999932</v>
      </c>
      <c r="G87" s="363">
        <f t="shared" si="40"/>
        <v>4432.4775</v>
      </c>
      <c r="H87" s="364">
        <f t="shared" si="41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9"/>
        <v>536.22249999999985</v>
      </c>
      <c r="G88" s="363">
        <f t="shared" si="40"/>
        <v>4432.4775</v>
      </c>
      <c r="H88" s="364">
        <f t="shared" si="41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9"/>
        <v>640.51000000000045</v>
      </c>
      <c r="G89" s="363">
        <f t="shared" si="40"/>
        <v>3972.49</v>
      </c>
      <c r="H89" s="364">
        <f t="shared" si="41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9"/>
        <v>547.01000000000022</v>
      </c>
      <c r="G90" s="363">
        <f t="shared" si="40"/>
        <v>3972.49</v>
      </c>
      <c r="H90" s="364">
        <f t="shared" si="41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9"/>
        <v>505.01000000000005</v>
      </c>
      <c r="G91" s="363">
        <f t="shared" si="40"/>
        <v>3972.49</v>
      </c>
      <c r="H91" s="364">
        <f t="shared" si="41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9"/>
        <v>400.50999999999988</v>
      </c>
      <c r="G92" s="363">
        <f t="shared" si="40"/>
        <v>3972.49</v>
      </c>
      <c r="H92" s="364">
        <f t="shared" si="41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9"/>
        <v>504.01000000000022</v>
      </c>
      <c r="G93" s="363">
        <f t="shared" si="40"/>
        <v>3972.49</v>
      </c>
      <c r="H93" s="364">
        <f t="shared" si="41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9"/>
        <v>470.51000000000016</v>
      </c>
      <c r="G94" s="363">
        <f t="shared" si="40"/>
        <v>3972.49</v>
      </c>
      <c r="H94" s="364">
        <f t="shared" si="41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9"/>
        <v>500.50999999999988</v>
      </c>
      <c r="G95" s="363">
        <f t="shared" si="40"/>
        <v>3972.49</v>
      </c>
      <c r="H95" s="364">
        <f t="shared" si="41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9"/>
        <v>413.46899999999977</v>
      </c>
      <c r="G96" s="363">
        <f t="shared" si="40"/>
        <v>2218.1310000000003</v>
      </c>
      <c r="H96" s="364">
        <f t="shared" si="41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2">C100*(E100-D100)</f>
        <v>42.500000000000071</v>
      </c>
      <c r="G100" s="363">
        <f t="shared" ref="G100:G116" si="43">D100*C100</f>
        <v>1973.75</v>
      </c>
      <c r="H100" s="364">
        <f t="shared" ref="H100:H116" si="44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2"/>
        <v>30.750000000000099</v>
      </c>
      <c r="G101" s="363">
        <f t="shared" si="43"/>
        <v>1973.75</v>
      </c>
      <c r="H101" s="364">
        <f t="shared" si="44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2"/>
        <v>75.750000000000028</v>
      </c>
      <c r="G102" s="363">
        <f t="shared" si="43"/>
        <v>1973.75</v>
      </c>
      <c r="H102" s="364">
        <f t="shared" si="44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2"/>
        <v>53.749999999999787</v>
      </c>
      <c r="G103" s="363">
        <f t="shared" si="43"/>
        <v>1973.75</v>
      </c>
      <c r="H103" s="364">
        <f t="shared" si="44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2"/>
        <v>88.250000000000028</v>
      </c>
      <c r="G104" s="363">
        <f t="shared" si="43"/>
        <v>1973.75</v>
      </c>
      <c r="H104" s="364">
        <f t="shared" si="44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2"/>
        <v>70.499999999999829</v>
      </c>
      <c r="G105" s="363">
        <f t="shared" si="43"/>
        <v>1973.75</v>
      </c>
      <c r="H105" s="364">
        <f t="shared" si="44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2"/>
        <v>-51.249999999999929</v>
      </c>
      <c r="G106" s="363">
        <f t="shared" si="43"/>
        <v>1973.75</v>
      </c>
      <c r="H106" s="364">
        <f t="shared" si="44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2"/>
        <v>-29.500000000000171</v>
      </c>
      <c r="G107" s="363">
        <f t="shared" si="43"/>
        <v>1973.75</v>
      </c>
      <c r="H107" s="364">
        <f t="shared" si="44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2"/>
        <v>-85.750000000000171</v>
      </c>
      <c r="G108" s="363">
        <f t="shared" si="43"/>
        <v>1973.75</v>
      </c>
      <c r="H108" s="364">
        <f t="shared" si="44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2"/>
        <v>-42.000000000000171</v>
      </c>
      <c r="G109" s="363">
        <f t="shared" si="43"/>
        <v>1973.75</v>
      </c>
      <c r="H109" s="364">
        <f t="shared" si="44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2"/>
        <v>0.49999999999990052</v>
      </c>
      <c r="G110" s="363">
        <f t="shared" si="43"/>
        <v>1973.75</v>
      </c>
      <c r="H110" s="364">
        <f t="shared" si="44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2"/>
        <v>-4.9500000000001876</v>
      </c>
      <c r="G111" s="363">
        <f t="shared" si="43"/>
        <v>4202</v>
      </c>
      <c r="H111" s="364">
        <f t="shared" si="44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2"/>
        <v>-102.99849999999971</v>
      </c>
      <c r="G112" s="363">
        <f t="shared" si="43"/>
        <v>4202.1484999999993</v>
      </c>
      <c r="H112" s="364">
        <f t="shared" si="44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2"/>
        <v>-37.548499999999834</v>
      </c>
      <c r="G113" s="363">
        <f t="shared" si="43"/>
        <v>4202.1484999999993</v>
      </c>
      <c r="H113" s="364">
        <f t="shared" si="44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2"/>
        <v>77.951499999999854</v>
      </c>
      <c r="G114" s="363">
        <f t="shared" si="43"/>
        <v>4202.1484999999993</v>
      </c>
      <c r="H114" s="364">
        <f t="shared" si="44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2"/>
        <v>214.71000000000032</v>
      </c>
      <c r="G115" s="363">
        <f t="shared" si="43"/>
        <v>2228.19</v>
      </c>
      <c r="H115" s="364">
        <f t="shared" si="44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2"/>
        <v>173.90999999999991</v>
      </c>
      <c r="G116" s="363">
        <f t="shared" si="43"/>
        <v>2228.19</v>
      </c>
      <c r="H116" s="364">
        <f t="shared" si="44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5">C120*(E120-D120)</f>
        <v>86.700000000000017</v>
      </c>
      <c r="G120" s="39">
        <f t="shared" ref="G120:G150" si="46">D120*C120</f>
        <v>2454.3000000000002</v>
      </c>
      <c r="H120" s="222">
        <f t="shared" ref="H120:H150" si="47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5"/>
        <v>-15.500000000000114</v>
      </c>
      <c r="G121" s="39">
        <f t="shared" si="46"/>
        <v>4054.5</v>
      </c>
      <c r="H121" s="222">
        <f t="shared" si="47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5"/>
        <v>25.449999999999875</v>
      </c>
      <c r="G122" s="39">
        <f t="shared" si="46"/>
        <v>1606.55</v>
      </c>
      <c r="H122" s="222">
        <f t="shared" si="47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5"/>
        <v>5.5499999999994998</v>
      </c>
      <c r="G123" s="39">
        <f t="shared" si="46"/>
        <v>4032.9500000000003</v>
      </c>
      <c r="H123" s="222">
        <f t="shared" si="47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5"/>
        <v>116.0499999999999</v>
      </c>
      <c r="G124" s="39">
        <f t="shared" si="46"/>
        <v>4032.9500000000003</v>
      </c>
      <c r="H124" s="222">
        <f t="shared" si="47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5"/>
        <v>-132.6975000000001</v>
      </c>
      <c r="G125" s="39">
        <f t="shared" si="46"/>
        <v>5957.9475000000002</v>
      </c>
      <c r="H125" s="222">
        <f t="shared" si="47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5"/>
        <v>-433.19999999999936</v>
      </c>
      <c r="G126" s="39">
        <f t="shared" si="46"/>
        <v>7839.2</v>
      </c>
      <c r="H126" s="222">
        <f t="shared" si="47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5"/>
        <v>-672.44999999999959</v>
      </c>
      <c r="G127" s="39">
        <f t="shared" si="46"/>
        <v>9666.2000000000007</v>
      </c>
      <c r="H127" s="222">
        <f t="shared" si="47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5"/>
        <v>-464.95</v>
      </c>
      <c r="G128" s="39">
        <f t="shared" si="46"/>
        <v>9666.2000000000007</v>
      </c>
      <c r="H128" s="222">
        <f t="shared" si="47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5"/>
        <v>-2331.2099999999973</v>
      </c>
      <c r="G129" s="39">
        <f t="shared" si="46"/>
        <v>21408.21</v>
      </c>
      <c r="H129" s="222">
        <f t="shared" si="47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5"/>
        <v>-1931.1900000000023</v>
      </c>
      <c r="G130" s="39">
        <f t="shared" si="46"/>
        <v>21395.190000000002</v>
      </c>
      <c r="H130" s="222">
        <f t="shared" si="47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5"/>
        <v>-1715.1900000000026</v>
      </c>
      <c r="G131" s="39">
        <f t="shared" si="46"/>
        <v>21395.190000000002</v>
      </c>
      <c r="H131" s="222">
        <f t="shared" si="47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5"/>
        <v>-433.36000000000183</v>
      </c>
      <c r="G132" s="39">
        <f t="shared" si="46"/>
        <v>14437.36</v>
      </c>
      <c r="H132" s="222">
        <f t="shared" si="47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5"/>
        <v>-406.13999999999851</v>
      </c>
      <c r="G133" s="39">
        <f t="shared" si="46"/>
        <v>12622.89</v>
      </c>
      <c r="H133" s="222">
        <f t="shared" si="47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5"/>
        <v>-753.90000000000157</v>
      </c>
      <c r="G134" s="39">
        <f t="shared" si="46"/>
        <v>14319.900000000001</v>
      </c>
      <c r="H134" s="222">
        <f t="shared" si="47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5"/>
        <v>-647.90000000000134</v>
      </c>
      <c r="G135" s="39">
        <f t="shared" si="46"/>
        <v>14319.900000000001</v>
      </c>
      <c r="H135" s="222">
        <f t="shared" si="47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5"/>
        <v>-387.90000000000191</v>
      </c>
      <c r="G136" s="39">
        <f t="shared" si="46"/>
        <v>14319.900000000001</v>
      </c>
      <c r="H136" s="222">
        <f t="shared" si="47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5"/>
        <v>-1317.9999999999977</v>
      </c>
      <c r="G137" s="39">
        <f t="shared" si="46"/>
        <v>14319.999999999998</v>
      </c>
      <c r="H137" s="222">
        <f t="shared" si="47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5"/>
        <v>-1793.9999999999991</v>
      </c>
      <c r="G138" s="39">
        <f t="shared" si="46"/>
        <v>20706</v>
      </c>
      <c r="H138" s="222">
        <f t="shared" si="47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5"/>
        <v>-2171.6799999999994</v>
      </c>
      <c r="G139" s="39">
        <f t="shared" si="46"/>
        <v>23759.68</v>
      </c>
      <c r="H139" s="222">
        <f t="shared" si="47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5"/>
        <v>-5398.6800000000021</v>
      </c>
      <c r="G140" s="39">
        <f t="shared" si="46"/>
        <v>26362.68</v>
      </c>
      <c r="H140" s="222">
        <f t="shared" si="47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5"/>
        <v>-3573.2549999999997</v>
      </c>
      <c r="G141" s="39">
        <f t="shared" si="46"/>
        <v>23512.755000000001</v>
      </c>
      <c r="H141" s="222">
        <f t="shared" si="47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5"/>
        <v>-1277.4999999999982</v>
      </c>
      <c r="G142" s="39">
        <f t="shared" si="46"/>
        <v>17087.5</v>
      </c>
      <c r="H142" s="222">
        <f t="shared" si="47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5"/>
        <v>-2386.8899999999976</v>
      </c>
      <c r="G143" s="39">
        <f t="shared" si="46"/>
        <v>20050.89</v>
      </c>
      <c r="H143" s="222">
        <f t="shared" si="47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5"/>
        <v>-3362.4150000000009</v>
      </c>
      <c r="G144" s="39">
        <f t="shared" si="46"/>
        <v>22839.915000000001</v>
      </c>
      <c r="H144" s="222">
        <f t="shared" si="47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5"/>
        <v>-790.99999999999932</v>
      </c>
      <c r="G145" s="39">
        <f t="shared" si="46"/>
        <v>22729</v>
      </c>
      <c r="H145" s="222">
        <f t="shared" si="47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5"/>
        <v>-712.59999999999798</v>
      </c>
      <c r="G146" s="39">
        <f t="shared" si="46"/>
        <v>22650.6</v>
      </c>
      <c r="H146" s="222">
        <f t="shared" si="47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5"/>
        <v>-124.59999999999809</v>
      </c>
      <c r="G147" s="39">
        <f t="shared" si="46"/>
        <v>22650.6</v>
      </c>
      <c r="H147" s="222">
        <f t="shared" si="47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5"/>
        <v>196.21999999999957</v>
      </c>
      <c r="G148" s="39">
        <f t="shared" si="46"/>
        <v>12843.78</v>
      </c>
      <c r="H148" s="222">
        <f t="shared" si="47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5"/>
        <v>457.99999999999983</v>
      </c>
      <c r="G149" s="39">
        <f t="shared" si="46"/>
        <v>6166</v>
      </c>
      <c r="H149" s="222">
        <f t="shared" si="4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5"/>
        <v>283.05999999999898</v>
      </c>
      <c r="G150" s="39">
        <f t="shared" si="46"/>
        <v>12698.94</v>
      </c>
      <c r="H150" s="222">
        <f t="shared" si="4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8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9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8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9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8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9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8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9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8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9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8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9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0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1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0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1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0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1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0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1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0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1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0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1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0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1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0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1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0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1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0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0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0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0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0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0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0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6" priority="64">
      <formula>N23&gt;0</formula>
    </cfRule>
    <cfRule type="expression" dxfId="243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4" priority="58">
      <formula>F79&gt;0</formula>
    </cfRule>
    <cfRule type="expression" dxfId="2433" priority="59">
      <formula>F79&lt;0</formula>
    </cfRule>
  </conditionalFormatting>
  <conditionalFormatting sqref="H79:H97 H101:H118">
    <cfRule type="expression" dxfId="2432" priority="56">
      <formula>H79&gt;0</formula>
    </cfRule>
    <cfRule type="expression" dxfId="2431" priority="57">
      <formula>H79&lt;0</formula>
    </cfRule>
  </conditionalFormatting>
  <conditionalFormatting sqref="I75:I97 I100:I118">
    <cfRule type="expression" dxfId="2430" priority="54">
      <formula>I75&gt;0</formula>
    </cfRule>
    <cfRule type="expression" dxfId="2429" priority="55">
      <formula>I75&lt;0</formula>
    </cfRule>
  </conditionalFormatting>
  <conditionalFormatting sqref="Q7">
    <cfRule type="expression" dxfId="2428" priority="52">
      <formula>Q7&gt;0</formula>
    </cfRule>
    <cfRule type="expression" dxfId="2427" priority="53">
      <formula>Q7&lt;0</formula>
    </cfRule>
  </conditionalFormatting>
  <conditionalFormatting sqref="Q8">
    <cfRule type="expression" dxfId="2426" priority="50">
      <formula>Q8&gt;0</formula>
    </cfRule>
    <cfRule type="expression" dxfId="2425" priority="51">
      <formula>Q8&lt;0</formula>
    </cfRule>
  </conditionalFormatting>
  <conditionalFormatting sqref="F75:F78">
    <cfRule type="expression" dxfId="2424" priority="48">
      <formula>F75&gt;0</formula>
    </cfRule>
    <cfRule type="expression" dxfId="2423" priority="49">
      <formula>F75&lt;0</formula>
    </cfRule>
  </conditionalFormatting>
  <conditionalFormatting sqref="H75:H78">
    <cfRule type="expression" dxfId="2422" priority="46">
      <formula>H75&gt;0</formula>
    </cfRule>
    <cfRule type="expression" dxfId="2421" priority="47">
      <formula>H75&lt;0</formula>
    </cfRule>
  </conditionalFormatting>
  <conditionalFormatting sqref="F100:F114">
    <cfRule type="expression" dxfId="2420" priority="40">
      <formula>F100&gt;0</formula>
    </cfRule>
    <cfRule type="expression" dxfId="2419" priority="41">
      <formula>F100&lt;0</formula>
    </cfRule>
  </conditionalFormatting>
  <conditionalFormatting sqref="H100:H114">
    <cfRule type="expression" dxfId="2418" priority="38">
      <formula>H100&gt;0</formula>
    </cfRule>
    <cfRule type="expression" dxfId="2417" priority="39">
      <formula>H100&lt;0</formula>
    </cfRule>
  </conditionalFormatting>
  <conditionalFormatting sqref="F29:F62">
    <cfRule type="expression" dxfId="2416" priority="36">
      <formula>F29&gt;0</formula>
    </cfRule>
    <cfRule type="expression" dxfId="2415" priority="37">
      <formula>F29&lt;0</formula>
    </cfRule>
  </conditionalFormatting>
  <conditionalFormatting sqref="H29:H62">
    <cfRule type="expression" dxfId="2414" priority="34">
      <formula>H29&gt;0</formula>
    </cfRule>
    <cfRule type="expression" dxfId="2413" priority="35">
      <formula>H29&lt;0</formula>
    </cfRule>
  </conditionalFormatting>
  <conditionalFormatting sqref="J38:J68">
    <cfRule type="expression" dxfId="2412" priority="32">
      <formula>J38&gt;0</formula>
    </cfRule>
    <cfRule type="expression" dxfId="2411" priority="33">
      <formula>J38&lt;0</formula>
    </cfRule>
  </conditionalFormatting>
  <conditionalFormatting sqref="J43">
    <cfRule type="expression" dxfId="2410" priority="30">
      <formula>J43&gt;0</formula>
    </cfRule>
    <cfRule type="expression" dxfId="2409" priority="31">
      <formula>J43&lt;0</formula>
    </cfRule>
  </conditionalFormatting>
  <conditionalFormatting sqref="Q9">
    <cfRule type="expression" dxfId="2408" priority="24">
      <formula>Q9&gt;0</formula>
    </cfRule>
    <cfRule type="expression" dxfId="2407" priority="25">
      <formula>Q9&lt;0</formula>
    </cfRule>
  </conditionalFormatting>
  <conditionalFormatting sqref="R4">
    <cfRule type="expression" dxfId="2406" priority="26">
      <formula>R4&gt;0</formula>
    </cfRule>
    <cfRule type="expression" dxfId="240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4" priority="21">
      <formula>F120&gt;0</formula>
    </cfRule>
    <cfRule type="expression" dxfId="2403" priority="22">
      <formula>F120&lt;0</formula>
    </cfRule>
  </conditionalFormatting>
  <conditionalFormatting sqref="H120:H160">
    <cfRule type="expression" dxfId="2402" priority="19">
      <formula>H120&gt;0</formula>
    </cfRule>
    <cfRule type="expression" dxfId="2401" priority="20">
      <formula>H120&lt;0</formula>
    </cfRule>
  </conditionalFormatting>
  <conditionalFormatting sqref="J129:J160">
    <cfRule type="expression" dxfId="2400" priority="17">
      <formula>J129&gt;0</formula>
    </cfRule>
    <cfRule type="expression" dxfId="2399" priority="18">
      <formula>J129&lt;0</formula>
    </cfRule>
  </conditionalFormatting>
  <conditionalFormatting sqref="J134">
    <cfRule type="expression" dxfId="2398" priority="15">
      <formula>J134&gt;0</formula>
    </cfRule>
    <cfRule type="expression" dxfId="2397" priority="16">
      <formula>J134&lt;0</formula>
    </cfRule>
  </conditionalFormatting>
  <conditionalFormatting sqref="J31:J40">
    <cfRule type="expression" dxfId="2396" priority="13">
      <formula>J31&gt;0</formula>
    </cfRule>
    <cfRule type="expression" dxfId="2395" priority="14">
      <formula>J31&lt;0</formula>
    </cfRule>
  </conditionalFormatting>
  <conditionalFormatting sqref="J36:J37">
    <cfRule type="expression" dxfId="2394" priority="11">
      <formula>J36&gt;0</formula>
    </cfRule>
    <cfRule type="expression" dxfId="2393" priority="12">
      <formula>J36&lt;0</formula>
    </cfRule>
  </conditionalFormatting>
  <conditionalFormatting sqref="Q10">
    <cfRule type="expression" dxfId="2392" priority="9">
      <formula>Q10&gt;0</formula>
    </cfRule>
    <cfRule type="expression" dxfId="2391" priority="10">
      <formula>Q10&lt;0</formula>
    </cfRule>
  </conditionalFormatting>
  <conditionalFormatting sqref="K38:K55 K57:K68">
    <cfRule type="expression" dxfId="2390" priority="7">
      <formula>K38&gt;0</formula>
    </cfRule>
    <cfRule type="expression" dxfId="2389" priority="8">
      <formula>K38&lt;0</formula>
    </cfRule>
  </conditionalFormatting>
  <conditionalFormatting sqref="K43">
    <cfRule type="expression" dxfId="2388" priority="5">
      <formula>K43&gt;0</formula>
    </cfRule>
    <cfRule type="expression" dxfId="2387" priority="6">
      <formula>K43&lt;0</formula>
    </cfRule>
  </conditionalFormatting>
  <conditionalFormatting sqref="K31:K40">
    <cfRule type="expression" dxfId="2386" priority="3">
      <formula>K31&gt;0</formula>
    </cfRule>
    <cfRule type="expression" dxfId="2385" priority="4">
      <formula>K31&lt;0</formula>
    </cfRule>
  </conditionalFormatting>
  <conditionalFormatting sqref="K36:K37">
    <cfRule type="expression" dxfId="2384" priority="1">
      <formula>K36&gt;0</formula>
    </cfRule>
    <cfRule type="expression" dxfId="238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0" t="s">
        <v>78</v>
      </c>
      <c r="P42" s="850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2" priority="35">
      <formula>N19&gt;0</formula>
    </cfRule>
    <cfRule type="expression" dxfId="238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0" priority="21">
      <formula>F25&gt;0</formula>
    </cfRule>
    <cfRule type="expression" dxfId="2379" priority="22">
      <formula>F25&lt;0</formula>
    </cfRule>
  </conditionalFormatting>
  <conditionalFormatting sqref="H25:H47">
    <cfRule type="expression" dxfId="2378" priority="19">
      <formula>H25&gt;0</formula>
    </cfRule>
    <cfRule type="expression" dxfId="2377" priority="20">
      <formula>H25&lt;0</formula>
    </cfRule>
  </conditionalFormatting>
  <conditionalFormatting sqref="I25:I27">
    <cfRule type="expression" dxfId="2376" priority="15">
      <formula>I25&gt;0</formula>
    </cfRule>
    <cfRule type="expression" dxfId="2375" priority="16">
      <formula>I25&lt;0</formula>
    </cfRule>
  </conditionalFormatting>
  <conditionalFormatting sqref="Q7">
    <cfRule type="expression" dxfId="2374" priority="5">
      <formula>Q7&gt;0</formula>
    </cfRule>
    <cfRule type="expression" dxfId="2373" priority="6">
      <formula>Q7&lt;0</formula>
    </cfRule>
  </conditionalFormatting>
  <conditionalFormatting sqref="Q8">
    <cfRule type="expression" dxfId="2372" priority="3">
      <formula>Q8&gt;0</formula>
    </cfRule>
    <cfRule type="expression" dxfId="237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0" priority="9">
      <formula>F36&gt;0</formula>
    </cfRule>
    <cfRule type="expression" dxfId="2369" priority="10">
      <formula>F36&lt;0</formula>
    </cfRule>
  </conditionalFormatting>
  <conditionalFormatting sqref="F25:F35">
    <cfRule type="expression" dxfId="2368" priority="7">
      <formula>F25&gt;0</formula>
    </cfRule>
    <cfRule type="expression" dxfId="2367" priority="8">
      <formula>F25&lt;0</formula>
    </cfRule>
  </conditionalFormatting>
  <conditionalFormatting sqref="H25:H35">
    <cfRule type="expression" dxfId="2366" priority="5">
      <formula>H25&gt;0</formula>
    </cfRule>
    <cfRule type="expression" dxfId="2365" priority="6">
      <formula>H25&lt;0</formula>
    </cfRule>
  </conditionalFormatting>
  <conditionalFormatting sqref="Q7">
    <cfRule type="expression" dxfId="2364" priority="3">
      <formula>Q7&gt;0</formula>
    </cfRule>
    <cfRule type="expression" dxfId="2363" priority="4">
      <formula>Q7&lt;0</formula>
    </cfRule>
  </conditionalFormatting>
  <conditionalFormatting sqref="Q8">
    <cfRule type="expression" dxfId="2362" priority="1">
      <formula>Q8&gt;0</formula>
    </cfRule>
    <cfRule type="expression" dxfId="236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0" priority="37">
      <formula>F25&gt;0</formula>
    </cfRule>
    <cfRule type="expression" dxfId="2359" priority="38">
      <formula>F25&lt;0</formula>
    </cfRule>
  </conditionalFormatting>
  <conditionalFormatting sqref="Q7">
    <cfRule type="expression" dxfId="2358" priority="35">
      <formula>Q7&gt;0</formula>
    </cfRule>
    <cfRule type="expression" dxfId="2357" priority="36">
      <formula>Q7&lt;0</formula>
    </cfRule>
  </conditionalFormatting>
  <conditionalFormatting sqref="Q8">
    <cfRule type="expression" dxfId="2356" priority="33">
      <formula>Q8&gt;0</formula>
    </cfRule>
    <cfRule type="expression" dxfId="2355" priority="34">
      <formula>Q8&lt;0</formula>
    </cfRule>
  </conditionalFormatting>
  <conditionalFormatting sqref="F44:F46">
    <cfRule type="expression" dxfId="2354" priority="31">
      <formula>F44&gt;0</formula>
    </cfRule>
    <cfRule type="expression" dxfId="2353" priority="32">
      <formula>F44&lt;0</formula>
    </cfRule>
  </conditionalFormatting>
  <conditionalFormatting sqref="H44:H46">
    <cfRule type="expression" dxfId="2352" priority="29">
      <formula>H44&gt;0</formula>
    </cfRule>
    <cfRule type="expression" dxfId="2351" priority="30">
      <formula>H44&lt;0</formula>
    </cfRule>
  </conditionalFormatting>
  <conditionalFormatting sqref="F89:F110">
    <cfRule type="expression" dxfId="2350" priority="27">
      <formula>F89&gt;0</formula>
    </cfRule>
    <cfRule type="expression" dxfId="2349" priority="28">
      <formula>F89&lt;0</formula>
    </cfRule>
  </conditionalFormatting>
  <conditionalFormatting sqref="H89:H110">
    <cfRule type="expression" dxfId="2348" priority="25">
      <formula>H89&gt;0</formula>
    </cfRule>
    <cfRule type="expression" dxfId="2347" priority="26">
      <formula>H89&lt;0</formula>
    </cfRule>
  </conditionalFormatting>
  <conditionalFormatting sqref="Q10">
    <cfRule type="expression" dxfId="2346" priority="23">
      <formula>Q10&gt;0</formula>
    </cfRule>
    <cfRule type="expression" dxfId="2345" priority="24">
      <formula>Q10&lt;0</formula>
    </cfRule>
  </conditionalFormatting>
  <conditionalFormatting sqref="J25:J38">
    <cfRule type="expression" dxfId="2344" priority="21">
      <formula>J25&gt;0</formula>
    </cfRule>
    <cfRule type="expression" dxfId="2343" priority="22">
      <formula>J25&lt;0</formula>
    </cfRule>
  </conditionalFormatting>
  <conditionalFormatting sqref="K25:K38">
    <cfRule type="expression" dxfId="2342" priority="19">
      <formula>K25&gt;0</formula>
    </cfRule>
    <cfRule type="expression" dxfId="2341" priority="20">
      <formula>K25&lt;0</formula>
    </cfRule>
  </conditionalFormatting>
  <conditionalFormatting sqref="L25:L38">
    <cfRule type="expression" dxfId="2340" priority="17">
      <formula>L25&gt;0</formula>
    </cfRule>
    <cfRule type="expression" dxfId="2339" priority="18">
      <formula>L25&lt;0</formula>
    </cfRule>
  </conditionalFormatting>
  <conditionalFormatting sqref="J40">
    <cfRule type="expression" dxfId="2338" priority="15">
      <formula>J40&gt;0</formula>
    </cfRule>
    <cfRule type="expression" dxfId="2337" priority="16">
      <formula>J40&lt;0</formula>
    </cfRule>
  </conditionalFormatting>
  <conditionalFormatting sqref="L39">
    <cfRule type="expression" dxfId="2336" priority="11">
      <formula>L39&gt;0</formula>
    </cfRule>
    <cfRule type="expression" dxfId="2335" priority="12">
      <formula>L39&lt;0</formula>
    </cfRule>
  </conditionalFormatting>
  <conditionalFormatting sqref="F39">
    <cfRule type="expression" dxfId="2334" priority="9">
      <formula>F39&gt;0</formula>
    </cfRule>
    <cfRule type="expression" dxfId="2333" priority="10">
      <formula>F39&lt;0</formula>
    </cfRule>
  </conditionalFormatting>
  <conditionalFormatting sqref="H39">
    <cfRule type="expression" dxfId="2332" priority="7">
      <formula>H39&gt;0</formula>
    </cfRule>
    <cfRule type="expression" dxfId="2331" priority="8">
      <formula>H39&lt;0</formula>
    </cfRule>
  </conditionalFormatting>
  <conditionalFormatting sqref="J41">
    <cfRule type="expression" dxfId="2330" priority="5">
      <formula>J41&gt;0</formula>
    </cfRule>
    <cfRule type="expression" dxfId="2329" priority="6">
      <formula>J41&lt;0</formula>
    </cfRule>
  </conditionalFormatting>
  <conditionalFormatting sqref="J43">
    <cfRule type="expression" dxfId="2328" priority="3">
      <formula>J43&gt;0</formula>
    </cfRule>
    <cfRule type="expression" dxfId="2327" priority="4">
      <formula>J43&lt;0</formula>
    </cfRule>
  </conditionalFormatting>
  <conditionalFormatting sqref="J44">
    <cfRule type="expression" dxfId="2326" priority="1">
      <formula>J44&gt;0</formula>
    </cfRule>
    <cfRule type="expression" dxfId="232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4" priority="31">
      <formula>F29&gt;0</formula>
    </cfRule>
    <cfRule type="expression" dxfId="2323" priority="32">
      <formula>F29&lt;0</formula>
    </cfRule>
  </conditionalFormatting>
  <conditionalFormatting sqref="F29 F31:F35">
    <cfRule type="expression" dxfId="2322" priority="33">
      <formula>F29&gt;0</formula>
    </cfRule>
    <cfRule type="expression" dxfId="2321" priority="34">
      <formula>F29&lt;0</formula>
    </cfRule>
  </conditionalFormatting>
  <conditionalFormatting sqref="H29 H31:H35">
    <cfRule type="expression" dxfId="2320" priority="29">
      <formula>H29&gt;0</formula>
    </cfRule>
    <cfRule type="expression" dxfId="2319" priority="30">
      <formula>H29&lt;0</formula>
    </cfRule>
  </conditionalFormatting>
  <conditionalFormatting sqref="F21:F28">
    <cfRule type="expression" dxfId="2318" priority="27">
      <formula>F21&gt;0</formula>
    </cfRule>
    <cfRule type="expression" dxfId="2317" priority="28">
      <formula>F21&lt;0</formula>
    </cfRule>
  </conditionalFormatting>
  <conditionalFormatting sqref="H21:H28">
    <cfRule type="expression" dxfId="2316" priority="25">
      <formula>H21&gt;0</formula>
    </cfRule>
    <cfRule type="expression" dxfId="2315" priority="26">
      <formula>H21&lt;0</formula>
    </cfRule>
  </conditionalFormatting>
  <conditionalFormatting sqref="Q8">
    <cfRule type="expression" dxfId="2314" priority="21">
      <formula>Q8&gt;0</formula>
    </cfRule>
    <cfRule type="expression" dxfId="2313" priority="22">
      <formula>Q8&lt;0</formula>
    </cfRule>
  </conditionalFormatting>
  <conditionalFormatting sqref="Q7">
    <cfRule type="expression" dxfId="2312" priority="23">
      <formula>Q7&gt;0</formula>
    </cfRule>
    <cfRule type="expression" dxfId="2311" priority="24">
      <formula>Q7&lt;0</formula>
    </cfRule>
  </conditionalFormatting>
  <conditionalFormatting sqref="F30">
    <cfRule type="expression" dxfId="2310" priority="19">
      <formula>F30&gt;0</formula>
    </cfRule>
    <cfRule type="expression" dxfId="2309" priority="20">
      <formula>F30&lt;0</formula>
    </cfRule>
  </conditionalFormatting>
  <conditionalFormatting sqref="H30">
    <cfRule type="expression" dxfId="2308" priority="17">
      <formula>H30&gt;0</formula>
    </cfRule>
    <cfRule type="expression" dxfId="2307" priority="18">
      <formula>H30&lt;0</formula>
    </cfRule>
  </conditionalFormatting>
  <conditionalFormatting sqref="F68 F70:F74">
    <cfRule type="expression" dxfId="2306" priority="13">
      <formula>F68&gt;0</formula>
    </cfRule>
    <cfRule type="expression" dxfId="2305" priority="14">
      <formula>F68&lt;0</formula>
    </cfRule>
  </conditionalFormatting>
  <conditionalFormatting sqref="F68 F70:F74">
    <cfRule type="expression" dxfId="2304" priority="15">
      <formula>F68&gt;0</formula>
    </cfRule>
    <cfRule type="expression" dxfId="2303" priority="16">
      <formula>F68&lt;0</formula>
    </cfRule>
  </conditionalFormatting>
  <conditionalFormatting sqref="H68 H70:H74">
    <cfRule type="expression" dxfId="2302" priority="11">
      <formula>H68&gt;0</formula>
    </cfRule>
    <cfRule type="expression" dxfId="2301" priority="12">
      <formula>H68&lt;0</formula>
    </cfRule>
  </conditionalFormatting>
  <conditionalFormatting sqref="F60:F67">
    <cfRule type="expression" dxfId="2300" priority="9">
      <formula>F60&gt;0</formula>
    </cfRule>
    <cfRule type="expression" dxfId="2299" priority="10">
      <formula>F60&lt;0</formula>
    </cfRule>
  </conditionalFormatting>
  <conditionalFormatting sqref="H60:H67">
    <cfRule type="expression" dxfId="2298" priority="7">
      <formula>H60&gt;0</formula>
    </cfRule>
    <cfRule type="expression" dxfId="2297" priority="8">
      <formula>H60&lt;0</formula>
    </cfRule>
  </conditionalFormatting>
  <conditionalFormatting sqref="F69">
    <cfRule type="expression" dxfId="2296" priority="5">
      <formula>F69&gt;0</formula>
    </cfRule>
    <cfRule type="expression" dxfId="2295" priority="6">
      <formula>F69&lt;0</formula>
    </cfRule>
  </conditionalFormatting>
  <conditionalFormatting sqref="H69">
    <cfRule type="expression" dxfId="2294" priority="3">
      <formula>H69&gt;0</formula>
    </cfRule>
    <cfRule type="expression" dxfId="2293" priority="4">
      <formula>H69&lt;0</formula>
    </cfRule>
  </conditionalFormatting>
  <conditionalFormatting sqref="Q10">
    <cfRule type="expression" dxfId="2292" priority="1">
      <formula>Q10&gt;0</formula>
    </cfRule>
    <cfRule type="expression" dxfId="229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0" t="s">
        <v>78</v>
      </c>
      <c r="P40" s="8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0" priority="11">
      <formula>F33&gt;0</formula>
    </cfRule>
    <cfRule type="expression" dxfId="2289" priority="12">
      <formula>F33&lt;0</formula>
    </cfRule>
  </conditionalFormatting>
  <conditionalFormatting sqref="Q7">
    <cfRule type="expression" dxfId="2288" priority="9">
      <formula>Q7&gt;0</formula>
    </cfRule>
    <cfRule type="expression" dxfId="2287" priority="10">
      <formula>Q7&lt;0</formula>
    </cfRule>
  </conditionalFormatting>
  <conditionalFormatting sqref="Q8">
    <cfRule type="expression" dxfId="2286" priority="7">
      <formula>Q8&gt;0</formula>
    </cfRule>
    <cfRule type="expression" dxfId="2285" priority="8">
      <formula>Q8&lt;0</formula>
    </cfRule>
  </conditionalFormatting>
  <conditionalFormatting sqref="F25:F32">
    <cfRule type="expression" dxfId="2284" priority="5">
      <formula>F25&gt;0</formula>
    </cfRule>
    <cfRule type="expression" dxfId="2283" priority="6">
      <formula>F25&lt;0</formula>
    </cfRule>
  </conditionalFormatting>
  <conditionalFormatting sqref="H25:H32">
    <cfRule type="expression" dxfId="2282" priority="3">
      <formula>H25&gt;0</formula>
    </cfRule>
    <cfRule type="expression" dxfId="2281" priority="4">
      <formula>H25&lt;0</formula>
    </cfRule>
  </conditionalFormatting>
  <conditionalFormatting sqref="Q10">
    <cfRule type="expression" dxfId="2280" priority="1">
      <formula>Q10&gt;0</formula>
    </cfRule>
    <cfRule type="expression" dxfId="227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12.62</v>
      </c>
      <c r="T3" s="567" t="s">
        <v>479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12.62</v>
      </c>
      <c r="R4" s="475">
        <v>7.1999999999999998E-3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1004</v>
      </c>
      <c r="Q12" s="1" t="s">
        <v>1074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982</v>
      </c>
      <c r="Q13">
        <f>Q4/0.32</f>
        <v>39.4375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0" t="s">
        <v>78</v>
      </c>
      <c r="P15" s="850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14.512999999999998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14.386799999999997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14.260599999999998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14.134400000000001</v>
      </c>
      <c r="X19" s="134"/>
    </row>
    <row r="20" spans="1:39" x14ac:dyDescent="0.25">
      <c r="O20" s="81">
        <v>1.1100000000000001</v>
      </c>
      <c r="P20" s="81">
        <f t="shared" si="5"/>
        <v>14.0082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13.882</v>
      </c>
      <c r="X21" s="134"/>
    </row>
    <row r="22" spans="1:39" x14ac:dyDescent="0.25">
      <c r="O22" s="81">
        <v>1.0900000000000001</v>
      </c>
      <c r="P22" s="81">
        <f t="shared" si="5"/>
        <v>13.755800000000001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13.6296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13.503399999999999</v>
      </c>
      <c r="T24" s="1">
        <v>43191</v>
      </c>
      <c r="U24" t="s">
        <v>1002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13.3772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13.250999999999999</v>
      </c>
      <c r="T26" s="1">
        <v>43237</v>
      </c>
      <c r="U26" t="s">
        <v>1101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13.1248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12.9986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12.872399999999999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12.7462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12.62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12.493799999999998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12.367599999999999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12.241399999999999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12.115199999999998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11.988999999999999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11.862799999999998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11.736599999999999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11.6104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11.4842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11.357999999999999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11.2318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11.105599999999999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10.9794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8" priority="75">
      <formula>F32&gt;0</formula>
    </cfRule>
    <cfRule type="expression" dxfId="2277" priority="76">
      <formula>F32&lt;0</formula>
    </cfRule>
  </conditionalFormatting>
  <conditionalFormatting sqref="Q7">
    <cfRule type="expression" dxfId="2276" priority="73">
      <formula>Q7&gt;0</formula>
    </cfRule>
    <cfRule type="expression" dxfId="2275" priority="74">
      <formula>Q7&lt;0</formula>
    </cfRule>
  </conditionalFormatting>
  <conditionalFormatting sqref="Q8">
    <cfRule type="expression" dxfId="2274" priority="71">
      <formula>Q8&gt;0</formula>
    </cfRule>
    <cfRule type="expression" dxfId="227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2" priority="63">
      <formula>M58&gt;0</formula>
    </cfRule>
    <cfRule type="expression" dxfId="2271" priority="64">
      <formula>M58&lt;0</formula>
    </cfRule>
  </conditionalFormatting>
  <conditionalFormatting sqref="Q10">
    <cfRule type="expression" dxfId="2270" priority="61">
      <formula>Q10&gt;0</formula>
    </cfRule>
    <cfRule type="expression" dxfId="2269" priority="62">
      <formula>Q10&lt;0</formula>
    </cfRule>
  </conditionalFormatting>
  <conditionalFormatting sqref="F29:F31">
    <cfRule type="expression" dxfId="2268" priority="59">
      <formula>F29&gt;0</formula>
    </cfRule>
    <cfRule type="expression" dxfId="2267" priority="60">
      <formula>F29&lt;0</formula>
    </cfRule>
  </conditionalFormatting>
  <conditionalFormatting sqref="H29:H31">
    <cfRule type="expression" dxfId="2266" priority="57">
      <formula>H29&gt;0</formula>
    </cfRule>
    <cfRule type="expression" dxfId="2265" priority="58">
      <formula>H29&lt;0</formula>
    </cfRule>
  </conditionalFormatting>
  <conditionalFormatting sqref="F83:F94">
    <cfRule type="expression" dxfId="2264" priority="55">
      <formula>F83&gt;0</formula>
    </cfRule>
    <cfRule type="expression" dxfId="2263" priority="56">
      <formula>F83&lt;0</formula>
    </cfRule>
  </conditionalFormatting>
  <conditionalFormatting sqref="H83:H94">
    <cfRule type="expression" dxfId="2262" priority="53">
      <formula>H83&gt;0</formula>
    </cfRule>
    <cfRule type="expression" dxfId="2261" priority="54">
      <formula>H83&lt;0</formula>
    </cfRule>
  </conditionalFormatting>
  <conditionalFormatting sqref="J41">
    <cfRule type="expression" dxfId="2260" priority="51">
      <formula>J41&gt;0</formula>
    </cfRule>
    <cfRule type="expression" dxfId="2259" priority="52">
      <formula>J41&lt;0</formula>
    </cfRule>
  </conditionalFormatting>
  <conditionalFormatting sqref="J39:J47">
    <cfRule type="expression" dxfId="2258" priority="49">
      <formula>J39&gt;0</formula>
    </cfRule>
    <cfRule type="expression" dxfId="2257" priority="50">
      <formula>J39&lt;0</formula>
    </cfRule>
  </conditionalFormatting>
  <conditionalFormatting sqref="F48:F51 H48:H51">
    <cfRule type="expression" dxfId="2256" priority="47">
      <formula>F48&gt;0</formula>
    </cfRule>
    <cfRule type="expression" dxfId="2255" priority="48">
      <formula>F48&lt;0</formula>
    </cfRule>
  </conditionalFormatting>
  <conditionalFormatting sqref="J48:J57">
    <cfRule type="expression" dxfId="2254" priority="45">
      <formula>J48&gt;0</formula>
    </cfRule>
    <cfRule type="expression" dxfId="2253" priority="46">
      <formula>J48&lt;0</formula>
    </cfRule>
  </conditionalFormatting>
  <conditionalFormatting sqref="K45:K52">
    <cfRule type="expression" dxfId="2252" priority="43">
      <formula>K45&gt;0</formula>
    </cfRule>
    <cfRule type="expression" dxfId="2251" priority="44">
      <formula>K45&lt;0</formula>
    </cfRule>
  </conditionalFormatting>
  <conditionalFormatting sqref="K45:K52">
    <cfRule type="expression" dxfId="2250" priority="41">
      <formula>K45&gt;0</formula>
    </cfRule>
    <cfRule type="expression" dxfId="2249" priority="42">
      <formula>K45&lt;0</formula>
    </cfRule>
  </conditionalFormatting>
  <conditionalFormatting sqref="F102:F118 H102:H118 H120:H128 F120:F128">
    <cfRule type="expression" dxfId="2248" priority="37">
      <formula>F102&gt;0</formula>
    </cfRule>
    <cfRule type="expression" dxfId="2247" priority="38">
      <formula>F102&lt;0</formula>
    </cfRule>
  </conditionalFormatting>
  <conditionalFormatting sqref="F96:F101">
    <cfRule type="expression" dxfId="2246" priority="35">
      <formula>F96&gt;0</formula>
    </cfRule>
    <cfRule type="expression" dxfId="2245" priority="36">
      <formula>F96&lt;0</formula>
    </cfRule>
  </conditionalFormatting>
  <conditionalFormatting sqref="H96:H101">
    <cfRule type="expression" dxfId="2244" priority="33">
      <formula>H96&gt;0</formula>
    </cfRule>
    <cfRule type="expression" dxfId="2243" priority="34">
      <formula>H96&lt;0</formula>
    </cfRule>
  </conditionalFormatting>
  <conditionalFormatting sqref="J112">
    <cfRule type="expression" dxfId="2242" priority="31">
      <formula>J112&gt;0</formula>
    </cfRule>
    <cfRule type="expression" dxfId="2241" priority="32">
      <formula>J112&lt;0</formula>
    </cfRule>
  </conditionalFormatting>
  <conditionalFormatting sqref="J110:J118 J120">
    <cfRule type="expression" dxfId="2240" priority="29">
      <formula>J110&gt;0</formula>
    </cfRule>
    <cfRule type="expression" dxfId="2239" priority="30">
      <formula>J110&lt;0</formula>
    </cfRule>
  </conditionalFormatting>
  <conditionalFormatting sqref="F119 H119">
    <cfRule type="expression" dxfId="2238" priority="27">
      <formula>F119&gt;0</formula>
    </cfRule>
    <cfRule type="expression" dxfId="2237" priority="28">
      <formula>F119&lt;0</formula>
    </cfRule>
  </conditionalFormatting>
  <conditionalFormatting sqref="J119">
    <cfRule type="expression" dxfId="2236" priority="25">
      <formula>J119&gt;0</formula>
    </cfRule>
    <cfRule type="expression" dxfId="2235" priority="26">
      <formula>J119&lt;0</formula>
    </cfRule>
  </conditionalFormatting>
  <conditionalFormatting sqref="K112:K123">
    <cfRule type="expression" dxfId="2234" priority="23">
      <formula>K112&gt;0</formula>
    </cfRule>
    <cfRule type="expression" dxfId="2233" priority="24">
      <formula>K112&lt;0</formula>
    </cfRule>
  </conditionalFormatting>
  <conditionalFormatting sqref="K110:K123">
    <cfRule type="expression" dxfId="2232" priority="21">
      <formula>K110&gt;0</formula>
    </cfRule>
    <cfRule type="expression" dxfId="2231" priority="22">
      <formula>K110&lt;0</formula>
    </cfRule>
  </conditionalFormatting>
  <conditionalFormatting sqref="J121">
    <cfRule type="expression" dxfId="2230" priority="19">
      <formula>J121&gt;0</formula>
    </cfRule>
    <cfRule type="expression" dxfId="2229" priority="20">
      <formula>J121&lt;0</formula>
    </cfRule>
  </conditionalFormatting>
  <conditionalFormatting sqref="F25:F28">
    <cfRule type="expression" dxfId="2228" priority="17">
      <formula>F25&gt;0</formula>
    </cfRule>
    <cfRule type="expression" dxfId="2227" priority="18">
      <formula>F25&lt;0</formula>
    </cfRule>
  </conditionalFormatting>
  <conditionalFormatting sqref="H25:H28">
    <cfRule type="expression" dxfId="2226" priority="15">
      <formula>H25&gt;0</formula>
    </cfRule>
    <cfRule type="expression" dxfId="2225" priority="16">
      <formula>H25&lt;0</formula>
    </cfRule>
  </conditionalFormatting>
  <conditionalFormatting sqref="J27:J29">
    <cfRule type="expression" dxfId="2224" priority="13">
      <formula>J27&gt;0</formula>
    </cfRule>
    <cfRule type="expression" dxfId="2223" priority="14">
      <formula>J27&lt;0</formula>
    </cfRule>
  </conditionalFormatting>
  <conditionalFormatting sqref="J30:J31">
    <cfRule type="expression" dxfId="2222" priority="11">
      <formula>J30&gt;0</formula>
    </cfRule>
    <cfRule type="expression" dxfId="2221" priority="12">
      <formula>J30&lt;0</formula>
    </cfRule>
  </conditionalFormatting>
  <conditionalFormatting sqref="J33">
    <cfRule type="expression" dxfId="2220" priority="9">
      <formula>J33&gt;0</formula>
    </cfRule>
    <cfRule type="expression" dxfId="2219" priority="10">
      <formula>J33&lt;0</formula>
    </cfRule>
  </conditionalFormatting>
  <conditionalFormatting sqref="J34">
    <cfRule type="expression" dxfId="2218" priority="7">
      <formula>J34&gt;0</formula>
    </cfRule>
    <cfRule type="expression" dxfId="2217" priority="8">
      <formula>J34&lt;0</formula>
    </cfRule>
  </conditionalFormatting>
  <conditionalFormatting sqref="J35:J43">
    <cfRule type="expression" dxfId="2216" priority="5">
      <formula>J35&gt;0</formula>
    </cfRule>
    <cfRule type="expression" dxfId="221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4" priority="1">
      <formula>Q9&gt;0</formula>
    </cfRule>
    <cfRule type="expression" dxfId="221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50" t="s">
        <v>78</v>
      </c>
      <c r="P40" s="8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2" priority="15">
      <formula>F39&gt;0</formula>
    </cfRule>
    <cfRule type="expression" dxfId="2211" priority="16">
      <formula>F39&lt;0</formula>
    </cfRule>
  </conditionalFormatting>
  <conditionalFormatting sqref="Q7">
    <cfRule type="expression" dxfId="2210" priority="13">
      <formula>Q7&gt;0</formula>
    </cfRule>
    <cfRule type="expression" dxfId="2209" priority="14">
      <formula>Q7&lt;0</formula>
    </cfRule>
  </conditionalFormatting>
  <conditionalFormatting sqref="Q8">
    <cfRule type="expression" dxfId="2208" priority="11">
      <formula>Q8&gt;0</formula>
    </cfRule>
    <cfRule type="expression" dxfId="2207" priority="12">
      <formula>Q8&lt;0</formula>
    </cfRule>
  </conditionalFormatting>
  <conditionalFormatting sqref="F25:F38">
    <cfRule type="expression" dxfId="2206" priority="9">
      <formula>F25&gt;0</formula>
    </cfRule>
    <cfRule type="expression" dxfId="2205" priority="10">
      <formula>F25&lt;0</formula>
    </cfRule>
  </conditionalFormatting>
  <conditionalFormatting sqref="H25:H38">
    <cfRule type="expression" dxfId="2204" priority="7">
      <formula>H25&gt;0</formula>
    </cfRule>
    <cfRule type="expression" dxfId="220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202" priority="3">
      <formula>M55&gt;0</formula>
    </cfRule>
    <cfRule type="expression" dxfId="2201" priority="4">
      <formula>M55&lt;0</formula>
    </cfRule>
  </conditionalFormatting>
  <conditionalFormatting sqref="Q10">
    <cfRule type="expression" dxfId="2200" priority="1">
      <formula>Q10&gt;0</formula>
    </cfRule>
    <cfRule type="expression" dxfId="219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0" t="s">
        <v>78</v>
      </c>
      <c r="P40" s="8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8" priority="27">
      <formula>F27&gt;0</formula>
    </cfRule>
    <cfRule type="expression" dxfId="219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6" priority="15">
      <formula>Q8&gt;0</formula>
    </cfRule>
    <cfRule type="expression" dxfId="2195" priority="16">
      <formula>Q8&lt;0</formula>
    </cfRule>
  </conditionalFormatting>
  <conditionalFormatting sqref="Q7">
    <cfRule type="expression" dxfId="2194" priority="17">
      <formula>Q7&gt;0</formula>
    </cfRule>
    <cfRule type="expression" dxfId="2193" priority="18">
      <formula>Q7&lt;0</formula>
    </cfRule>
  </conditionalFormatting>
  <conditionalFormatting sqref="F37:F38">
    <cfRule type="expression" dxfId="2192" priority="13">
      <formula>F37&gt;0</formula>
    </cfRule>
    <cfRule type="expression" dxfId="2191" priority="14">
      <formula>F37&lt;0</formula>
    </cfRule>
  </conditionalFormatting>
  <conditionalFormatting sqref="H37:H38">
    <cfRule type="expression" dxfId="2190" priority="11">
      <formula>H37&gt;0</formula>
    </cfRule>
    <cfRule type="expression" dxfId="2189" priority="12">
      <formula>H37&lt;0</formula>
    </cfRule>
  </conditionalFormatting>
  <conditionalFormatting sqref="F23:F26 H23:H26">
    <cfRule type="expression" dxfId="2188" priority="9">
      <formula>F23&gt;0</formula>
    </cfRule>
    <cfRule type="expression" dxfId="2187" priority="10">
      <formula>F23&lt;0</formula>
    </cfRule>
  </conditionalFormatting>
  <conditionalFormatting sqref="Q10">
    <cfRule type="expression" dxfId="2186" priority="3">
      <formula>Q10&gt;0</formula>
    </cfRule>
    <cfRule type="expression" dxfId="2185" priority="4">
      <formula>Q10&lt;0</formula>
    </cfRule>
  </conditionalFormatting>
  <conditionalFormatting sqref="F22 H22">
    <cfRule type="expression" dxfId="2184" priority="1">
      <formula>F22&gt;0</formula>
    </cfRule>
    <cfRule type="expression" dxfId="2183" priority="2">
      <formula>F22&lt;0</formula>
    </cfRule>
  </conditionalFormatting>
  <conditionalFormatting sqref="M41">
    <cfRule type="expression" dxfId="2182" priority="5">
      <formula>M41&gt;0</formula>
    </cfRule>
    <cfRule type="expression" dxfId="218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0" priority="29">
      <formula>F25&gt;0</formula>
    </cfRule>
    <cfRule type="expression" dxfId="2179" priority="30">
      <formula>F25&lt;0</formula>
    </cfRule>
  </conditionalFormatting>
  <conditionalFormatting sqref="Q7">
    <cfRule type="expression" dxfId="2178" priority="27">
      <formula>Q7&gt;0</formula>
    </cfRule>
    <cfRule type="expression" dxfId="2177" priority="28">
      <formula>Q7&lt;0</formula>
    </cfRule>
  </conditionalFormatting>
  <conditionalFormatting sqref="Q8">
    <cfRule type="expression" dxfId="2176" priority="25">
      <formula>Q8&gt;0</formula>
    </cfRule>
    <cfRule type="expression" dxfId="2175" priority="26">
      <formula>Q8&lt;0</formula>
    </cfRule>
  </conditionalFormatting>
  <conditionalFormatting sqref="Q10">
    <cfRule type="expression" dxfId="2174" priority="13">
      <formula>Q10&gt;0</formula>
    </cfRule>
    <cfRule type="expression" dxfId="2173" priority="14">
      <formula>Q10&lt;0</formula>
    </cfRule>
  </conditionalFormatting>
  <conditionalFormatting sqref="M46">
    <cfRule type="expression" dxfId="2172" priority="11">
      <formula>M46&gt;0</formula>
    </cfRule>
    <cfRule type="expression" dxfId="2171" priority="12">
      <formula>M46&lt;0</formula>
    </cfRule>
  </conditionalFormatting>
  <conditionalFormatting sqref="F80:F88 H80:H88">
    <cfRule type="expression" dxfId="2170" priority="9">
      <formula>F80&gt;0</formula>
    </cfRule>
    <cfRule type="expression" dxfId="2169" priority="10">
      <formula>F80&lt;0</formula>
    </cfRule>
  </conditionalFormatting>
  <conditionalFormatting sqref="F75:F79">
    <cfRule type="expression" dxfId="2168" priority="7">
      <formula>F75&gt;0</formula>
    </cfRule>
    <cfRule type="expression" dxfId="2167" priority="8">
      <formula>F75&lt;0</formula>
    </cfRule>
  </conditionalFormatting>
  <conditionalFormatting sqref="H75:H79">
    <cfRule type="expression" dxfId="2166" priority="5">
      <formula>H75&gt;0</formula>
    </cfRule>
    <cfRule type="expression" dxfId="2165" priority="6">
      <formula>H75&lt;0</formula>
    </cfRule>
  </conditionalFormatting>
  <conditionalFormatting sqref="F71:F74">
    <cfRule type="expression" dxfId="2164" priority="3">
      <formula>F71&gt;0</formula>
    </cfRule>
    <cfRule type="expression" dxfId="2163" priority="4">
      <formula>F71&lt;0</formula>
    </cfRule>
  </conditionalFormatting>
  <conditionalFormatting sqref="H71:H74">
    <cfRule type="expression" dxfId="2162" priority="1">
      <formula>H71&gt;0</formula>
    </cfRule>
    <cfRule type="expression" dxfId="216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0" priority="21">
      <formula>F47&gt;0</formula>
    </cfRule>
    <cfRule type="expression" dxfId="2159" priority="22">
      <formula>F47&lt;0</formula>
    </cfRule>
  </conditionalFormatting>
  <conditionalFormatting sqref="Q7">
    <cfRule type="expression" dxfId="2158" priority="19">
      <formula>Q7&gt;0</formula>
    </cfRule>
    <cfRule type="expression" dxfId="2157" priority="20">
      <formula>Q7&lt;0</formula>
    </cfRule>
  </conditionalFormatting>
  <conditionalFormatting sqref="Q8">
    <cfRule type="expression" dxfId="2156" priority="17">
      <formula>Q8&gt;0</formula>
    </cfRule>
    <cfRule type="expression" dxfId="2155" priority="18">
      <formula>Q8&lt;0</formula>
    </cfRule>
  </conditionalFormatting>
  <conditionalFormatting sqref="F25:F46">
    <cfRule type="expression" dxfId="2154" priority="15">
      <formula>F25&gt;0</formula>
    </cfRule>
    <cfRule type="expression" dxfId="2153" priority="16">
      <formula>F25&lt;0</formula>
    </cfRule>
  </conditionalFormatting>
  <conditionalFormatting sqref="H25:H46">
    <cfRule type="expression" dxfId="2152" priority="13">
      <formula>H25&gt;0</formula>
    </cfRule>
    <cfRule type="expression" dxfId="2151" priority="14">
      <formula>H25&lt;0</formula>
    </cfRule>
  </conditionalFormatting>
  <conditionalFormatting sqref="F89:F110">
    <cfRule type="expression" dxfId="2150" priority="11">
      <formula>F89&gt;0</formula>
    </cfRule>
    <cfRule type="expression" dxfId="2149" priority="12">
      <formula>F89&lt;0</formula>
    </cfRule>
  </conditionalFormatting>
  <conditionalFormatting sqref="H89:H110">
    <cfRule type="expression" dxfId="2148" priority="9">
      <formula>H89&gt;0</formula>
    </cfRule>
    <cfRule type="expression" dxfId="2147" priority="10">
      <formula>H89&lt;0</formula>
    </cfRule>
  </conditionalFormatting>
  <conditionalFormatting sqref="Q10">
    <cfRule type="expression" dxfId="2146" priority="7">
      <formula>Q10&gt;0</formula>
    </cfRule>
    <cfRule type="expression" dxfId="2145" priority="8">
      <formula>Q10&lt;0</formula>
    </cfRule>
  </conditionalFormatting>
  <conditionalFormatting sqref="J25:J38">
    <cfRule type="expression" dxfId="2144" priority="5">
      <formula>J25&gt;0</formula>
    </cfRule>
    <cfRule type="expression" dxfId="2143" priority="6">
      <formula>J25&lt;0</formula>
    </cfRule>
  </conditionalFormatting>
  <conditionalFormatting sqref="K25:K38">
    <cfRule type="expression" dxfId="2142" priority="3">
      <formula>K25&gt;0</formula>
    </cfRule>
    <cfRule type="expression" dxfId="2141" priority="4">
      <formula>K25&lt;0</formula>
    </cfRule>
  </conditionalFormatting>
  <conditionalFormatting sqref="L25:L38">
    <cfRule type="expression" dxfId="2140" priority="1">
      <formula>L25&gt;0</formula>
    </cfRule>
    <cfRule type="expression" dxfId="21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8" priority="23">
      <formula>F34&gt;0</formula>
    </cfRule>
    <cfRule type="expression" dxfId="2137" priority="24">
      <formula>F34&lt;0</formula>
    </cfRule>
  </conditionalFormatting>
  <conditionalFormatting sqref="Q7">
    <cfRule type="expression" dxfId="2136" priority="21">
      <formula>Q7&gt;0</formula>
    </cfRule>
    <cfRule type="expression" dxfId="2135" priority="22">
      <formula>Q7&lt;0</formula>
    </cfRule>
  </conditionalFormatting>
  <conditionalFormatting sqref="Q8">
    <cfRule type="expression" dxfId="2134" priority="19">
      <formula>Q8&gt;0</formula>
    </cfRule>
    <cfRule type="expression" dxfId="2133" priority="20">
      <formula>Q8&lt;0</formula>
    </cfRule>
  </conditionalFormatting>
  <conditionalFormatting sqref="F25:F33">
    <cfRule type="expression" dxfId="2132" priority="17">
      <formula>F25&gt;0</formula>
    </cfRule>
    <cfRule type="expression" dxfId="2131" priority="18">
      <formula>F25&lt;0</formula>
    </cfRule>
  </conditionalFormatting>
  <conditionalFormatting sqref="H25:H33">
    <cfRule type="expression" dxfId="2130" priority="15">
      <formula>H25&gt;0</formula>
    </cfRule>
    <cfRule type="expression" dxfId="2129" priority="16">
      <formula>H25&lt;0</formula>
    </cfRule>
  </conditionalFormatting>
  <conditionalFormatting sqref="M46">
    <cfRule type="expression" dxfId="2128" priority="13">
      <formula>M46&gt;0</formula>
    </cfRule>
    <cfRule type="expression" dxfId="2127" priority="14">
      <formula>M46&lt;0</formula>
    </cfRule>
  </conditionalFormatting>
  <conditionalFormatting sqref="F79:F87 H79:H87">
    <cfRule type="expression" dxfId="2126" priority="11">
      <formula>F79&gt;0</formula>
    </cfRule>
    <cfRule type="expression" dxfId="2125" priority="12">
      <formula>F79&lt;0</formula>
    </cfRule>
  </conditionalFormatting>
  <conditionalFormatting sqref="F70:F78">
    <cfRule type="expression" dxfId="2124" priority="9">
      <formula>F70&gt;0</formula>
    </cfRule>
    <cfRule type="expression" dxfId="2123" priority="10">
      <formula>F70&lt;0</formula>
    </cfRule>
  </conditionalFormatting>
  <conditionalFormatting sqref="H70:H78">
    <cfRule type="expression" dxfId="2122" priority="7">
      <formula>H70&gt;0</formula>
    </cfRule>
    <cfRule type="expression" dxfId="2121" priority="8">
      <formula>H70&lt;0</formula>
    </cfRule>
  </conditionalFormatting>
  <conditionalFormatting sqref="J27:K27 J30:K30 J33:K33 J36:K36 J39:K39 J42:K42">
    <cfRule type="expression" dxfId="2120" priority="5">
      <formula>J27&gt;0</formula>
    </cfRule>
    <cfRule type="expression" dxfId="2119" priority="6">
      <formula>J27&lt;0</formula>
    </cfRule>
  </conditionalFormatting>
  <conditionalFormatting sqref="J28:K29 J31:K32 J34:K35 J37:K38 J40:K41">
    <cfRule type="expression" dxfId="2118" priority="3">
      <formula>J28&gt;0</formula>
    </cfRule>
    <cfRule type="expression" dxfId="2117" priority="4">
      <formula>J28&lt;0</formula>
    </cfRule>
  </conditionalFormatting>
  <conditionalFormatting sqref="L27:L42">
    <cfRule type="expression" dxfId="2116" priority="1">
      <formula>L27&gt;0</formula>
    </cfRule>
    <cfRule type="expression" dxfId="211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4" priority="9">
      <formula>F57&gt;0</formula>
    </cfRule>
    <cfRule type="expression" dxfId="2113" priority="10">
      <formula>F57&lt;0</formula>
    </cfRule>
  </conditionalFormatting>
  <conditionalFormatting sqref="Q7">
    <cfRule type="expression" dxfId="2112" priority="7">
      <formula>Q7&gt;0</formula>
    </cfRule>
    <cfRule type="expression" dxfId="2111" priority="8">
      <formula>Q7&lt;0</formula>
    </cfRule>
  </conditionalFormatting>
  <conditionalFormatting sqref="Q8">
    <cfRule type="expression" dxfId="2110" priority="5">
      <formula>Q8&gt;0</formula>
    </cfRule>
    <cfRule type="expression" dxfId="2109" priority="6">
      <formula>Q8&lt;0</formula>
    </cfRule>
  </conditionalFormatting>
  <conditionalFormatting sqref="F25:F56">
    <cfRule type="expression" dxfId="2108" priority="3">
      <formula>F25&gt;0</formula>
    </cfRule>
    <cfRule type="expression" dxfId="2107" priority="4">
      <formula>F25&lt;0</formula>
    </cfRule>
  </conditionalFormatting>
  <conditionalFormatting sqref="H25:H56">
    <cfRule type="expression" dxfId="2106" priority="1">
      <formula>H25&gt;0</formula>
    </cfRule>
    <cfRule type="expression" dxfId="210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4" priority="15">
      <formula>F57&gt;0</formula>
    </cfRule>
    <cfRule type="expression" dxfId="2103" priority="16">
      <formula>F57&lt;0</formula>
    </cfRule>
  </conditionalFormatting>
  <conditionalFormatting sqref="Q7">
    <cfRule type="expression" dxfId="2102" priority="13">
      <formula>Q7&gt;0</formula>
    </cfRule>
    <cfRule type="expression" dxfId="2101" priority="14">
      <formula>Q7&lt;0</formula>
    </cfRule>
  </conditionalFormatting>
  <conditionalFormatting sqref="Q8">
    <cfRule type="expression" dxfId="2100" priority="11">
      <formula>Q8&gt;0</formula>
    </cfRule>
    <cfRule type="expression" dxfId="2099" priority="12">
      <formula>Q8&lt;0</formula>
    </cfRule>
  </conditionalFormatting>
  <conditionalFormatting sqref="F25:F56">
    <cfRule type="expression" dxfId="2098" priority="9">
      <formula>F25&gt;0</formula>
    </cfRule>
    <cfRule type="expression" dxfId="2097" priority="10">
      <formula>F25&lt;0</formula>
    </cfRule>
  </conditionalFormatting>
  <conditionalFormatting sqref="H25:H56">
    <cfRule type="expression" dxfId="2096" priority="7">
      <formula>H25&gt;0</formula>
    </cfRule>
    <cfRule type="expression" dxfId="2095" priority="8">
      <formula>H25&lt;0</formula>
    </cfRule>
  </conditionalFormatting>
  <conditionalFormatting sqref="M58">
    <cfRule type="expression" dxfId="2094" priority="5">
      <formula>M58&gt;0</formula>
    </cfRule>
    <cfRule type="expression" dxfId="2093" priority="6">
      <formula>M58&lt;0</formula>
    </cfRule>
  </conditionalFormatting>
  <conditionalFormatting sqref="F84:F115">
    <cfRule type="expression" dxfId="2092" priority="3">
      <formula>F84&gt;0</formula>
    </cfRule>
    <cfRule type="expression" dxfId="2091" priority="4">
      <formula>F84&lt;0</formula>
    </cfRule>
  </conditionalFormatting>
  <conditionalFormatting sqref="H84:H115">
    <cfRule type="expression" dxfId="2090" priority="1">
      <formula>H84&gt;0</formula>
    </cfRule>
    <cfRule type="expression" dxfId="208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8" priority="21">
      <formula>F47&gt;0</formula>
    </cfRule>
    <cfRule type="expression" dxfId="2087" priority="22">
      <formula>F47&lt;0</formula>
    </cfRule>
  </conditionalFormatting>
  <conditionalFormatting sqref="Q7">
    <cfRule type="expression" dxfId="2086" priority="19">
      <formula>Q7&gt;0</formula>
    </cfRule>
    <cfRule type="expression" dxfId="2085" priority="20">
      <formula>Q7&lt;0</formula>
    </cfRule>
  </conditionalFormatting>
  <conditionalFormatting sqref="Q8">
    <cfRule type="expression" dxfId="2084" priority="17">
      <formula>Q8&gt;0</formula>
    </cfRule>
    <cfRule type="expression" dxfId="2083" priority="18">
      <formula>Q8&lt;0</formula>
    </cfRule>
  </conditionalFormatting>
  <conditionalFormatting sqref="F25:F46">
    <cfRule type="expression" dxfId="2082" priority="15">
      <formula>F25&gt;0</formula>
    </cfRule>
    <cfRule type="expression" dxfId="2081" priority="16">
      <formula>F25&lt;0</formula>
    </cfRule>
  </conditionalFormatting>
  <conditionalFormatting sqref="H25:H46">
    <cfRule type="expression" dxfId="2080" priority="13">
      <formula>H25&gt;0</formula>
    </cfRule>
    <cfRule type="expression" dxfId="2079" priority="14">
      <formula>H25&lt;0</formula>
    </cfRule>
  </conditionalFormatting>
  <conditionalFormatting sqref="F89:F110">
    <cfRule type="expression" dxfId="2078" priority="11">
      <formula>F89&gt;0</formula>
    </cfRule>
    <cfRule type="expression" dxfId="2077" priority="12">
      <formula>F89&lt;0</formula>
    </cfRule>
  </conditionalFormatting>
  <conditionalFormatting sqref="H89:H110">
    <cfRule type="expression" dxfId="2076" priority="9">
      <formula>H89&gt;0</formula>
    </cfRule>
    <cfRule type="expression" dxfId="2075" priority="10">
      <formula>H89&lt;0</formula>
    </cfRule>
  </conditionalFormatting>
  <conditionalFormatting sqref="Q10">
    <cfRule type="expression" dxfId="2074" priority="7">
      <formula>Q10&gt;0</formula>
    </cfRule>
    <cfRule type="expression" dxfId="2073" priority="8">
      <formula>Q10&lt;0</formula>
    </cfRule>
  </conditionalFormatting>
  <conditionalFormatting sqref="J25:J38">
    <cfRule type="expression" dxfId="2072" priority="5">
      <formula>J25&gt;0</formula>
    </cfRule>
    <cfRule type="expression" dxfId="2071" priority="6">
      <formula>J25&lt;0</formula>
    </cfRule>
  </conditionalFormatting>
  <conditionalFormatting sqref="K25:K38">
    <cfRule type="expression" dxfId="2070" priority="3">
      <formula>K25&gt;0</formula>
    </cfRule>
    <cfRule type="expression" dxfId="2069" priority="4">
      <formula>K25&lt;0</formula>
    </cfRule>
  </conditionalFormatting>
  <conditionalFormatting sqref="L25:L38">
    <cfRule type="expression" dxfId="2068" priority="1">
      <formula>L25&gt;0</formula>
    </cfRule>
    <cfRule type="expression" dxfId="206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20.99</v>
      </c>
      <c r="R4" s="475">
        <v>-5.1999999999999998E-3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41980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39713.481000001717</v>
      </c>
      <c r="R7">
        <v>1000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25097.910000000091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1.4866589385556068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9.5283468318246804E-3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 t="s">
        <v>1135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982</v>
      </c>
      <c r="Q13" s="2">
        <f>Q4/0.63</f>
        <v>33.317460317460316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1122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1049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0" t="s">
        <v>78</v>
      </c>
      <c r="P23" s="850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25.607799999999997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25.397899999999996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25.187999999999999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24.978099999999998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24.768199999999997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24.558299999999996</v>
      </c>
      <c r="V29" s="737" t="s">
        <v>1048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24.348399999999998</v>
      </c>
      <c r="V30" s="737" t="s">
        <v>1057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24.138499999999997</v>
      </c>
      <c r="V31" s="737" t="s">
        <v>1060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23.928599999999996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23.718699999999995</v>
      </c>
      <c r="U33" s="121">
        <v>43238</v>
      </c>
      <c r="V33" s="748" t="s">
        <v>1103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23.508800000000001</v>
      </c>
      <c r="V34" s="737" t="s">
        <v>1104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23.2989</v>
      </c>
      <c r="V35" s="737" t="s">
        <v>1105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23.088999999999999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22.879100000000001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22.6692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22.459299999999999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22.249399999999998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22.0395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21.829599999999999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21.619699999999998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21.409799999999997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21.1999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20.780099999999997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20.5702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20.360299999999999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20.150399999999998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19.940499999999997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19.730599999999999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19.520699999999998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19.3108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19.100899999999999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18.890999999999998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18.681099999999997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18.4712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18.261299999999999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18.051399999999997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17.8415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477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5">IF(C239=0, 0,D239*C239)</f>
        <v>68120</v>
      </c>
      <c r="H239" s="365">
        <f t="shared" ref="H239:H245" si="136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5"/>
        <v>0</v>
      </c>
      <c r="H240" s="365" t="str">
        <f t="shared" si="136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5"/>
        <v>0</v>
      </c>
      <c r="H241" s="365" t="str">
        <f t="shared" si="136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5"/>
        <v>75600</v>
      </c>
      <c r="H242" s="365">
        <f t="shared" si="136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5"/>
        <v>0</v>
      </c>
      <c r="H243" s="365" t="str">
        <f t="shared" si="136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5"/>
        <v>82367.28</v>
      </c>
      <c r="H244" s="365">
        <f t="shared" si="136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5"/>
        <v>0</v>
      </c>
      <c r="H245" s="365" t="str">
        <f t="shared" si="136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7">C247*(E247-D247)</f>
        <v>-29017.579999999998</v>
      </c>
      <c r="G247" s="363">
        <f t="shared" ref="G247:G276" si="138">D247*C247</f>
        <v>91417.900000000009</v>
      </c>
      <c r="H247" s="364">
        <f t="shared" ref="H247:H276" si="139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7"/>
        <v>-31836.35999999999</v>
      </c>
      <c r="G248" s="363">
        <f t="shared" si="138"/>
        <v>101483.62</v>
      </c>
      <c r="H248" s="364">
        <f t="shared" si="139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7"/>
        <v>-34009.06</v>
      </c>
      <c r="G249" s="363">
        <f t="shared" si="138"/>
        <v>109418.42</v>
      </c>
      <c r="H249" s="364">
        <f t="shared" si="139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7"/>
        <v>-34008.920000000006</v>
      </c>
      <c r="G250" s="363">
        <f t="shared" si="138"/>
        <v>101358.28000000001</v>
      </c>
      <c r="H250" s="364">
        <f t="shared" si="139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7"/>
        <v>-39575.879999999997</v>
      </c>
      <c r="G251" s="363">
        <f t="shared" si="138"/>
        <v>108716.71999999999</v>
      </c>
      <c r="H251" s="364">
        <f t="shared" si="139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7"/>
        <v>-38892.919999999991</v>
      </c>
      <c r="G252" s="363">
        <f t="shared" si="138"/>
        <v>110180.68</v>
      </c>
      <c r="H252" s="364">
        <f t="shared" si="139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7"/>
        <v>-39649.22</v>
      </c>
      <c r="G253" s="363">
        <f t="shared" si="138"/>
        <v>101232.94</v>
      </c>
      <c r="H253" s="364">
        <f t="shared" si="139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7"/>
        <v>-41303.94</v>
      </c>
      <c r="G254" s="363">
        <f t="shared" si="138"/>
        <v>94046.46</v>
      </c>
      <c r="H254" s="364">
        <f t="shared" si="139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7"/>
        <v>-42699.159999999996</v>
      </c>
      <c r="G255" s="363">
        <f t="shared" si="138"/>
        <v>101024.04</v>
      </c>
      <c r="H255" s="364">
        <f t="shared" si="139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7"/>
        <v>-47715.600000000006</v>
      </c>
      <c r="G256" s="363">
        <f t="shared" si="138"/>
        <v>107500.44</v>
      </c>
      <c r="H256" s="364">
        <f t="shared" si="139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7"/>
        <v>-46809.119999999995</v>
      </c>
      <c r="G257" s="363">
        <f t="shared" si="138"/>
        <v>113864.21999999999</v>
      </c>
      <c r="H257" s="364">
        <f t="shared" si="139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7"/>
        <v>-47694.16</v>
      </c>
      <c r="G258" s="363">
        <f t="shared" si="138"/>
        <v>126525.44</v>
      </c>
      <c r="H258" s="364">
        <f t="shared" si="139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7"/>
        <v>-48128</v>
      </c>
      <c r="G259" s="363">
        <f t="shared" si="138"/>
        <v>129280</v>
      </c>
      <c r="H259" s="364">
        <f t="shared" si="139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7"/>
        <v>-48155.4</v>
      </c>
      <c r="G260" s="363">
        <f t="shared" si="138"/>
        <v>113708.88</v>
      </c>
      <c r="H260" s="364">
        <f t="shared" si="139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7"/>
        <v>-42239.579999999994</v>
      </c>
      <c r="G261" s="363">
        <f t="shared" si="138"/>
        <v>100564.46</v>
      </c>
      <c r="H261" s="364">
        <f t="shared" si="139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7"/>
        <v>-42072.46</v>
      </c>
      <c r="G262" s="363">
        <f t="shared" si="138"/>
        <v>100397.34000000001</v>
      </c>
      <c r="H262" s="364">
        <f t="shared" si="139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7"/>
        <v>-45543.96</v>
      </c>
      <c r="G263" s="363">
        <f t="shared" si="138"/>
        <v>132958.98000000001</v>
      </c>
      <c r="H263" s="364">
        <f t="shared" si="139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7"/>
        <v>-45906.62000000001</v>
      </c>
      <c r="G264" s="363">
        <f t="shared" si="138"/>
        <v>158980.96</v>
      </c>
      <c r="H264" s="364">
        <f t="shared" si="139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7"/>
        <v>-51777.299999999996</v>
      </c>
      <c r="G265" s="363">
        <f t="shared" si="138"/>
        <v>171590.94</v>
      </c>
      <c r="H265" s="365">
        <f t="shared" si="139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7"/>
        <v>-49664.193999999989</v>
      </c>
      <c r="G266" s="363">
        <f t="shared" si="138"/>
        <v>158920.21399999998</v>
      </c>
      <c r="H266" s="365">
        <f t="shared" si="139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7"/>
        <v>-47987.500000000015</v>
      </c>
      <c r="G267" s="363">
        <f t="shared" si="138"/>
        <v>145958.78</v>
      </c>
      <c r="H267" s="365">
        <f t="shared" si="139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7"/>
        <v>-47702.966000000015</v>
      </c>
      <c r="G268" s="363">
        <f t="shared" si="138"/>
        <v>158434.24600000001</v>
      </c>
      <c r="H268" s="365">
        <f t="shared" si="139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7"/>
        <v>-60971.399999999987</v>
      </c>
      <c r="G269" s="363">
        <f t="shared" si="138"/>
        <v>170139.24</v>
      </c>
      <c r="H269" s="365">
        <f t="shared" si="139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7"/>
        <v>-77656.859999999986</v>
      </c>
      <c r="G270" s="363">
        <f t="shared" si="138"/>
        <v>166354.54</v>
      </c>
      <c r="H270" s="365">
        <f t="shared" si="139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7"/>
        <v>-85359.959999999992</v>
      </c>
      <c r="G271" s="363">
        <f t="shared" si="138"/>
        <v>169945.68</v>
      </c>
      <c r="H271" s="365">
        <f t="shared" si="139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7"/>
        <v>-100883.47199999999</v>
      </c>
      <c r="G272" s="363">
        <f t="shared" si="138"/>
        <v>169887.61199999999</v>
      </c>
      <c r="H272" s="364">
        <f t="shared" si="139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7"/>
        <v>-97651.02</v>
      </c>
      <c r="G273" s="363">
        <f t="shared" si="138"/>
        <v>169848.9</v>
      </c>
      <c r="H273" s="364">
        <f t="shared" si="139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7"/>
        <v>-97231.731999999989</v>
      </c>
      <c r="G274" s="363">
        <f t="shared" si="138"/>
        <v>165974.95199999999</v>
      </c>
      <c r="H274" s="364">
        <f t="shared" si="139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7"/>
        <v>-97234.865999999995</v>
      </c>
      <c r="G275" s="363">
        <f t="shared" si="138"/>
        <v>169723.08599999998</v>
      </c>
      <c r="H275" s="364">
        <f t="shared" si="139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7"/>
        <v>-104373.632</v>
      </c>
      <c r="G276" s="363">
        <f t="shared" si="138"/>
        <v>197776.17199999999</v>
      </c>
      <c r="H276" s="364">
        <f t="shared" si="139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7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7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0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0"/>
        <v>-94166.28</v>
      </c>
      <c r="G280" s="363">
        <f t="shared" ref="G280:G287" si="141">IF(C280=0, 0,D280*C280)</f>
        <v>165387.56</v>
      </c>
      <c r="H280" s="364">
        <f t="shared" ref="H280:H287" si="142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0"/>
        <v>-91969.787999999986</v>
      </c>
      <c r="G281" s="363">
        <f t="shared" si="141"/>
        <v>157393.788</v>
      </c>
      <c r="H281" s="364">
        <f t="shared" si="142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0"/>
        <v>-91154.7</v>
      </c>
      <c r="G282" s="363">
        <f t="shared" si="141"/>
        <v>145246.5</v>
      </c>
      <c r="H282" s="364">
        <f t="shared" si="142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0"/>
        <v>-92238.461999999985</v>
      </c>
      <c r="G283" s="363">
        <f t="shared" si="141"/>
        <v>161141.78199999998</v>
      </c>
      <c r="H283" s="364">
        <f t="shared" si="142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0"/>
        <v>-89571.54800000001</v>
      </c>
      <c r="G284" s="363">
        <f t="shared" si="141"/>
        <v>152607.92800000001</v>
      </c>
      <c r="H284" s="364">
        <f t="shared" si="142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0"/>
        <v>-89550.534</v>
      </c>
      <c r="G285" s="363">
        <f t="shared" si="141"/>
        <v>169006.91400000002</v>
      </c>
      <c r="H285" s="364">
        <f t="shared" si="142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0"/>
        <v>-89678.238000000012</v>
      </c>
      <c r="G286" s="363">
        <f t="shared" si="141"/>
        <v>165029.61800000002</v>
      </c>
      <c r="H286" s="364">
        <f t="shared" si="142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0"/>
        <v>-89511.821999999986</v>
      </c>
      <c r="G287" s="363">
        <f t="shared" si="141"/>
        <v>168968.20199999999</v>
      </c>
      <c r="H287" s="364">
        <f t="shared" si="142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3">C288*(E288-D288)</f>
        <v>-89632.347999999984</v>
      </c>
      <c r="G288" s="363">
        <f t="shared" ref="G288:G299" si="144">IF(C288=0, 0,D288*C288)</f>
        <v>164983.728</v>
      </c>
      <c r="H288" s="364">
        <f t="shared" ref="H288:H339" si="145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3"/>
        <v>-93372.971999999994</v>
      </c>
      <c r="G289" s="363">
        <f t="shared" si="144"/>
        <v>172761.372</v>
      </c>
      <c r="H289" s="364">
        <f t="shared" si="145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3"/>
        <v>-91747.44</v>
      </c>
      <c r="G290" s="363">
        <f t="shared" si="144"/>
        <v>168784.32</v>
      </c>
      <c r="H290" s="364">
        <f t="shared" si="145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3"/>
        <v>-80757.467999999993</v>
      </c>
      <c r="G291" s="363">
        <f t="shared" si="144"/>
        <v>159727.26799999998</v>
      </c>
      <c r="H291" s="365">
        <f t="shared" si="145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3"/>
        <v>-72386.955999999976</v>
      </c>
      <c r="G292" s="363">
        <f t="shared" si="144"/>
        <v>164888.61599999998</v>
      </c>
      <c r="H292" s="365">
        <f t="shared" si="145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3"/>
        <v>-62830.615999999987</v>
      </c>
      <c r="G293" s="363">
        <f t="shared" si="144"/>
        <v>164888.61599999998</v>
      </c>
      <c r="H293" s="365">
        <f t="shared" si="145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3"/>
        <v>-66133.584000000003</v>
      </c>
      <c r="G294" s="363">
        <f t="shared" si="144"/>
        <v>164387.60399999999</v>
      </c>
      <c r="H294" s="365">
        <f t="shared" si="145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3"/>
        <v>-61160.576000000008</v>
      </c>
      <c r="G295" s="363">
        <f t="shared" si="144"/>
        <v>164331.93599999999</v>
      </c>
      <c r="H295" s="365">
        <f t="shared" si="145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3"/>
        <v>-58033.889999999992</v>
      </c>
      <c r="G296" s="363">
        <f t="shared" si="144"/>
        <v>164266.99</v>
      </c>
      <c r="H296" s="365">
        <f t="shared" si="145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3"/>
        <v>-56328.439999999988</v>
      </c>
      <c r="G297" s="363">
        <f t="shared" si="144"/>
        <v>148531.07999999999</v>
      </c>
      <c r="H297" s="365">
        <f t="shared" si="145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3"/>
        <v>-57894.720000000016</v>
      </c>
      <c r="G298" s="363">
        <f t="shared" si="144"/>
        <v>163942.26</v>
      </c>
      <c r="H298" s="364">
        <f t="shared" si="145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3"/>
        <v>-58904.104000000007</v>
      </c>
      <c r="G299" s="363">
        <f t="shared" si="144"/>
        <v>167796.78400000001</v>
      </c>
      <c r="H299" s="364">
        <f t="shared" si="145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6">C300*(E300-D300)</f>
        <v>-69928.587000000014</v>
      </c>
      <c r="G300" s="363">
        <f t="shared" ref="G300:G339" si="147">IF(C300=0, 0,D300*C300)</f>
        <v>206559.20699999999</v>
      </c>
      <c r="H300" s="364">
        <f t="shared" si="145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6"/>
        <v>-66302.234199999992</v>
      </c>
      <c r="G301" s="363">
        <f t="shared" si="147"/>
        <v>185059.5742</v>
      </c>
      <c r="H301" s="364">
        <f t="shared" si="145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6"/>
        <v>-59729.712599999977</v>
      </c>
      <c r="G302" s="363">
        <f t="shared" si="147"/>
        <v>167542.63259999998</v>
      </c>
      <c r="H302" s="364">
        <f t="shared" si="145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6"/>
        <v>-65233.308000000005</v>
      </c>
      <c r="G303" s="363">
        <f t="shared" si="147"/>
        <v>188202.64799999999</v>
      </c>
      <c r="H303" s="364">
        <f t="shared" si="145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6"/>
        <v>-64902.603600000009</v>
      </c>
      <c r="G304" s="363">
        <f t="shared" si="147"/>
        <v>167102.28360000002</v>
      </c>
      <c r="H304" s="364">
        <f t="shared" si="145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6"/>
        <v>-66452.265800000008</v>
      </c>
      <c r="G305" s="363">
        <f t="shared" si="147"/>
        <v>168143.46580000001</v>
      </c>
      <c r="H305" s="364">
        <f t="shared" si="145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6"/>
        <v>-64191.270599999982</v>
      </c>
      <c r="G306" s="363">
        <f t="shared" si="147"/>
        <v>167068.4106</v>
      </c>
      <c r="H306" s="364">
        <f t="shared" si="145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6"/>
        <v>-53072.044600000016</v>
      </c>
      <c r="G307" s="363">
        <f t="shared" si="147"/>
        <v>155298.88460000002</v>
      </c>
      <c r="H307" s="364">
        <f t="shared" si="145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6"/>
        <v>-54016.789200000007</v>
      </c>
      <c r="G308" s="363">
        <f t="shared" si="147"/>
        <v>166959.04920000001</v>
      </c>
      <c r="H308" s="364">
        <f t="shared" si="145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6"/>
        <v>-40694.080000000002</v>
      </c>
      <c r="G309" s="363">
        <f t="shared" si="147"/>
        <v>148852.48000000001</v>
      </c>
      <c r="H309" s="364">
        <f t="shared" si="145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6"/>
        <v>-41622.116400000006</v>
      </c>
      <c r="G310" s="363">
        <f t="shared" si="147"/>
        <v>161235.47640000001</v>
      </c>
      <c r="H310" s="364">
        <f t="shared" si="145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6"/>
        <v>-39713.673000000003</v>
      </c>
      <c r="G311" s="363">
        <f t="shared" si="147"/>
        <v>166592.253</v>
      </c>
      <c r="H311" s="364">
        <f t="shared" si="145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6"/>
        <v>-39679.2474</v>
      </c>
      <c r="G312" s="363">
        <f t="shared" si="147"/>
        <v>160002.82739999998</v>
      </c>
      <c r="H312" s="364">
        <f t="shared" si="145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6"/>
        <v>-40600.177800000019</v>
      </c>
      <c r="G313" s="363">
        <f t="shared" si="147"/>
        <v>166510.9578</v>
      </c>
      <c r="H313" s="364">
        <f t="shared" si="145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6"/>
        <v>-37192.92720000002</v>
      </c>
      <c r="G314" s="363">
        <f t="shared" si="147"/>
        <v>159811.00720000002</v>
      </c>
      <c r="H314" s="364">
        <f t="shared" si="145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6"/>
        <v>-28198.487200000018</v>
      </c>
      <c r="G315" s="363">
        <f t="shared" si="147"/>
        <v>159811.00720000002</v>
      </c>
      <c r="H315" s="364">
        <f t="shared" si="145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6"/>
        <v>-32939.072999999997</v>
      </c>
      <c r="G316" s="363">
        <f t="shared" si="147"/>
        <v>166785.81299999999</v>
      </c>
      <c r="H316" s="364">
        <f t="shared" si="145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6"/>
        <v>-27080.606799999998</v>
      </c>
      <c r="G317" s="363">
        <f t="shared" si="147"/>
        <v>159610.92679999999</v>
      </c>
      <c r="H317" s="365">
        <f t="shared" si="145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6"/>
        <v>-23278.161400000005</v>
      </c>
      <c r="G318" s="363">
        <f t="shared" si="147"/>
        <v>159479.6814</v>
      </c>
      <c r="H318" s="365">
        <f t="shared" si="145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6"/>
        <v>-27860.058600000004</v>
      </c>
      <c r="G319" s="363">
        <f t="shared" si="147"/>
        <v>166739.35860000001</v>
      </c>
      <c r="H319" s="365">
        <f t="shared" si="145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6"/>
        <v>-29897.277600000016</v>
      </c>
      <c r="G320" s="363">
        <f t="shared" si="147"/>
        <v>166260.29760000002</v>
      </c>
      <c r="H320" s="365">
        <f t="shared" si="145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6"/>
        <v>-34709.179199999977</v>
      </c>
      <c r="G321" s="363">
        <f t="shared" si="147"/>
        <v>165846.07919999998</v>
      </c>
      <c r="H321" s="365">
        <f t="shared" si="145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6"/>
        <v>-41926.063800000004</v>
      </c>
      <c r="G322" s="363">
        <f t="shared" si="147"/>
        <v>165707.6838</v>
      </c>
      <c r="H322" s="365">
        <f t="shared" si="145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6"/>
        <v>-48426.330400000006</v>
      </c>
      <c r="G323" s="363">
        <f t="shared" si="147"/>
        <v>190547.59040000002</v>
      </c>
      <c r="H323" s="365">
        <f t="shared" si="145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6"/>
        <v>-48374.515200000002</v>
      </c>
      <c r="G324" s="363">
        <f t="shared" si="147"/>
        <v>165187.97520000002</v>
      </c>
      <c r="H324" s="364">
        <f t="shared" si="145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6"/>
        <v>-54432.172800000015</v>
      </c>
      <c r="G325" s="363">
        <f t="shared" si="147"/>
        <v>176588.49280000001</v>
      </c>
      <c r="H325" s="364">
        <f t="shared" si="145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6"/>
        <v>-49378.123800000016</v>
      </c>
      <c r="G326" s="363">
        <f t="shared" si="147"/>
        <v>164933.44380000001</v>
      </c>
      <c r="H326" s="364">
        <f t="shared" si="145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6"/>
        <v>-45614.280400000011</v>
      </c>
      <c r="G327" s="363">
        <f t="shared" si="147"/>
        <v>177274.02040000001</v>
      </c>
      <c r="H327" s="364">
        <f t="shared" si="145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6"/>
        <v>-45519.5052</v>
      </c>
      <c r="G328" s="363">
        <f t="shared" si="147"/>
        <v>164849.2452</v>
      </c>
      <c r="H328" s="364">
        <f t="shared" si="145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6"/>
        <v>-45770.165399999983</v>
      </c>
      <c r="G329" s="363">
        <f t="shared" si="147"/>
        <v>164809.56539999999</v>
      </c>
      <c r="H329" s="364">
        <f t="shared" si="145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6"/>
        <v>-41109.240599999997</v>
      </c>
      <c r="G330" s="363">
        <f t="shared" si="147"/>
        <v>164794.08059999999</v>
      </c>
      <c r="H330" s="364">
        <f t="shared" si="145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6"/>
        <v>-37211.283199999991</v>
      </c>
      <c r="G331" s="363">
        <f t="shared" si="147"/>
        <v>158269.10319999998</v>
      </c>
      <c r="H331" s="364">
        <f t="shared" si="145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6"/>
        <v>-38770.067999999999</v>
      </c>
      <c r="G332" s="363">
        <f t="shared" si="147"/>
        <v>164777.628</v>
      </c>
      <c r="H332" s="364">
        <f t="shared" si="145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6"/>
        <v>-33653.890400000018</v>
      </c>
      <c r="G333" s="363">
        <f t="shared" si="147"/>
        <v>157924.0104</v>
      </c>
      <c r="H333" s="364">
        <f t="shared" si="145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6"/>
        <v>-37103.516399999986</v>
      </c>
      <c r="G334" s="363">
        <f t="shared" si="147"/>
        <v>164562.77639999997</v>
      </c>
      <c r="H334" s="364">
        <f t="shared" si="145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6"/>
        <v>-39676.8966</v>
      </c>
      <c r="G335" s="363">
        <f t="shared" si="147"/>
        <v>164523.09660000002</v>
      </c>
      <c r="H335" s="364">
        <f t="shared" si="145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6"/>
        <v>-35572.456799999993</v>
      </c>
      <c r="G336" s="363">
        <f t="shared" si="147"/>
        <v>164483.41680000001</v>
      </c>
      <c r="H336" s="364">
        <f t="shared" si="145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6"/>
        <v>-29514.401999999984</v>
      </c>
      <c r="G337" s="363">
        <f t="shared" si="147"/>
        <v>143679.28200000001</v>
      </c>
      <c r="H337" s="364">
        <f t="shared" si="145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6"/>
        <v>-24105.848799999996</v>
      </c>
      <c r="G338" s="363">
        <f t="shared" si="147"/>
        <v>136358.20879999999</v>
      </c>
      <c r="H338" s="364">
        <f t="shared" si="145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6"/>
        <v>-24823.50120000001</v>
      </c>
      <c r="G339" s="363">
        <f t="shared" si="147"/>
        <v>143649.8412</v>
      </c>
      <c r="H339" s="364">
        <f t="shared" si="145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8">C340*(E340-D340)</f>
        <v>-33713.287800000006</v>
      </c>
      <c r="G340" s="363">
        <f t="shared" ref="G340:G348" si="149">IF(C340=0, 0,D340*C340)</f>
        <v>154198.0478</v>
      </c>
      <c r="H340" s="364">
        <f t="shared" ref="H340:H348" si="150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8"/>
        <v>-34191.285600000003</v>
      </c>
      <c r="G341" s="363">
        <f t="shared" si="149"/>
        <v>158702.04560000001</v>
      </c>
      <c r="H341" s="364">
        <f t="shared" si="150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8"/>
        <v>-33706.974000000009</v>
      </c>
      <c r="G342" s="363">
        <f t="shared" si="149"/>
        <v>158217.734</v>
      </c>
      <c r="H342" s="364">
        <f t="shared" si="150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8"/>
        <v>-35317.9254</v>
      </c>
      <c r="G343" s="363">
        <f t="shared" si="149"/>
        <v>163357.86540000001</v>
      </c>
      <c r="H343" s="364">
        <f t="shared" si="150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8"/>
        <v>-36815.103999999985</v>
      </c>
      <c r="G344" s="363">
        <f t="shared" si="149"/>
        <v>157985.78399999999</v>
      </c>
      <c r="H344" s="364">
        <f t="shared" si="150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8"/>
        <v>-40329.610399999998</v>
      </c>
      <c r="G345" s="363">
        <f t="shared" si="149"/>
        <v>157881.87039999999</v>
      </c>
      <c r="H345" s="364">
        <f t="shared" si="150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8"/>
        <v>-35684.1158</v>
      </c>
      <c r="G346" s="363">
        <f t="shared" si="149"/>
        <v>157782.59580000001</v>
      </c>
      <c r="H346" s="364">
        <f t="shared" si="150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8"/>
        <v>-23709.664000000008</v>
      </c>
      <c r="G347" s="363">
        <f t="shared" si="149"/>
        <v>134887.10400000002</v>
      </c>
      <c r="H347" s="365">
        <f t="shared" si="150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8"/>
        <v>-19054.279999999995</v>
      </c>
      <c r="G348" s="363">
        <f t="shared" si="149"/>
        <v>121666.28</v>
      </c>
      <c r="H348" s="365">
        <f t="shared" si="150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1">C349*(E349-D349)</f>
        <v>-21366.37</v>
      </c>
      <c r="G349" s="363">
        <f t="shared" ref="G349:G357" si="152">IF(C349=0, 0,D349*C349)</f>
        <v>129041.37</v>
      </c>
      <c r="H349" s="365">
        <f t="shared" ref="H349:H357" si="153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1"/>
        <v>-17585.480000000014</v>
      </c>
      <c r="G350" s="363">
        <f t="shared" si="152"/>
        <v>121421.48000000001</v>
      </c>
      <c r="H350" s="365">
        <f t="shared" si="153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1"/>
        <v>-23433.255999999998</v>
      </c>
      <c r="G351" s="363">
        <f t="shared" si="152"/>
        <v>134073.236</v>
      </c>
      <c r="H351" s="365">
        <f t="shared" si="153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1"/>
        <v>-21154.320000000003</v>
      </c>
      <c r="G352" s="363">
        <f t="shared" si="152"/>
        <v>138785.16</v>
      </c>
      <c r="H352" s="365">
        <f t="shared" si="153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1"/>
        <v>-29477.467400000005</v>
      </c>
      <c r="G353" s="363">
        <f t="shared" si="152"/>
        <v>152116.9474</v>
      </c>
      <c r="H353" s="365">
        <f t="shared" si="153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1"/>
        <v>-29453.938799999982</v>
      </c>
      <c r="G354" s="363">
        <f t="shared" si="152"/>
        <v>156191.41879999998</v>
      </c>
      <c r="H354" s="364">
        <f t="shared" si="153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1"/>
        <v>-19172.503200000017</v>
      </c>
      <c r="G355" s="363">
        <f t="shared" si="152"/>
        <v>140043.3432</v>
      </c>
      <c r="H355" s="364">
        <f t="shared" si="153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1"/>
        <v>-13448.017</v>
      </c>
      <c r="G356" s="363">
        <f t="shared" si="152"/>
        <v>132303.45699999999</v>
      </c>
      <c r="H356" s="364">
        <f t="shared" si="153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1"/>
        <v>-12142.820000000009</v>
      </c>
      <c r="G357" s="363">
        <f t="shared" si="152"/>
        <v>126387.82</v>
      </c>
      <c r="H357" s="364">
        <f t="shared" si="153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4">C358*(E358-D358)</f>
        <v>-11873.480000000014</v>
      </c>
      <c r="G358" s="363">
        <f t="shared" ref="G358:G379" si="155">IF(C358=0, 0,D358*C358)</f>
        <v>118633.48000000001</v>
      </c>
      <c r="H358" s="364">
        <f t="shared" ref="H358:H379" si="156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4"/>
        <v>-11929.199999999995</v>
      </c>
      <c r="G359" s="363">
        <f t="shared" si="155"/>
        <v>106009.2</v>
      </c>
      <c r="H359" s="364">
        <f t="shared" si="156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4"/>
        <v>-18473.284199999991</v>
      </c>
      <c r="G360" s="363">
        <f t="shared" si="155"/>
        <v>138853.4442</v>
      </c>
      <c r="H360" s="364">
        <f t="shared" si="156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4"/>
        <v>-18423.393999999993</v>
      </c>
      <c r="G361" s="363">
        <f t="shared" si="155"/>
        <v>146163.554</v>
      </c>
      <c r="H361" s="364">
        <f t="shared" si="156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4"/>
        <v>-17342.266799999998</v>
      </c>
      <c r="G362" s="363">
        <f t="shared" si="155"/>
        <v>138703.7868</v>
      </c>
      <c r="H362" s="364">
        <f t="shared" si="156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4"/>
        <v>-17312.610000000008</v>
      </c>
      <c r="G363" s="363">
        <f t="shared" si="155"/>
        <v>146094.13</v>
      </c>
      <c r="H363" s="364">
        <f t="shared" si="156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4"/>
        <v>-16618.370000000006</v>
      </c>
      <c r="G364" s="363">
        <f t="shared" si="155"/>
        <v>146094.13</v>
      </c>
      <c r="H364" s="364">
        <f t="shared" si="156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4"/>
        <v>-18614.310000000012</v>
      </c>
      <c r="G365" s="363">
        <f t="shared" si="155"/>
        <v>146094.13</v>
      </c>
      <c r="H365" s="364">
        <f t="shared" si="156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4"/>
        <v>-10717.330000000011</v>
      </c>
      <c r="G366" s="363">
        <f t="shared" si="155"/>
        <v>146094.13</v>
      </c>
      <c r="H366" s="364">
        <f t="shared" si="156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4"/>
        <v>-13335.061799999996</v>
      </c>
      <c r="G367" s="363">
        <f t="shared" si="155"/>
        <v>146939.08179999999</v>
      </c>
      <c r="H367" s="364">
        <f t="shared" si="156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4"/>
        <v>-14034.101799999982</v>
      </c>
      <c r="G368" s="363">
        <f t="shared" si="155"/>
        <v>146939.08179999999</v>
      </c>
      <c r="H368" s="364">
        <f t="shared" si="156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4"/>
        <v>-18125.222999999994</v>
      </c>
      <c r="G369" s="363">
        <f t="shared" si="155"/>
        <v>152910.723</v>
      </c>
      <c r="H369" s="364">
        <f t="shared" si="156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4"/>
        <v>-17204.112599999997</v>
      </c>
      <c r="G370" s="363">
        <f t="shared" si="155"/>
        <v>152812.03260000001</v>
      </c>
      <c r="H370" s="364">
        <f t="shared" si="156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4"/>
        <v>-21007.348200000015</v>
      </c>
      <c r="G371" s="363">
        <f t="shared" si="155"/>
        <v>152777.3082</v>
      </c>
      <c r="H371" s="364">
        <f t="shared" si="156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4"/>
        <v>-23836.109799999987</v>
      </c>
      <c r="G372" s="363">
        <f t="shared" si="155"/>
        <v>154748.68979999999</v>
      </c>
      <c r="H372" s="364">
        <f t="shared" si="156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4"/>
        <v>-28747.721799999992</v>
      </c>
      <c r="G373" s="363">
        <f t="shared" si="155"/>
        <v>157458.96179999999</v>
      </c>
      <c r="H373" s="364">
        <f t="shared" si="156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4"/>
        <v>-26852.387599999998</v>
      </c>
      <c r="G374" s="363">
        <f t="shared" si="155"/>
        <v>154703.22759999998</v>
      </c>
      <c r="H374" s="364">
        <f t="shared" si="156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4"/>
        <v>-32892.451199999996</v>
      </c>
      <c r="G375" s="363">
        <f t="shared" si="155"/>
        <v>157338.5912</v>
      </c>
      <c r="H375" s="364">
        <f t="shared" si="156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4"/>
        <v>-28045.401999999998</v>
      </c>
      <c r="G376" s="363">
        <f t="shared" si="155"/>
        <v>157325.32200000001</v>
      </c>
      <c r="H376" s="365">
        <f t="shared" si="156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4"/>
        <v>-28056.67200000001</v>
      </c>
      <c r="G377" s="363">
        <f t="shared" si="155"/>
        <v>154608.592</v>
      </c>
      <c r="H377" s="365">
        <f t="shared" si="156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4"/>
        <v>-34756.773799999995</v>
      </c>
      <c r="G378" s="363">
        <f t="shared" si="155"/>
        <v>157212.5338</v>
      </c>
      <c r="H378" s="365">
        <f t="shared" si="156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4"/>
        <v>-34901.771399999991</v>
      </c>
      <c r="G379" s="363">
        <f t="shared" si="155"/>
        <v>159747.97140000001</v>
      </c>
      <c r="H379" s="365">
        <f t="shared" si="156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7">C380*(E380-D380)</f>
        <v>-36344.291399999995</v>
      </c>
      <c r="G380" s="363">
        <f t="shared" ref="G380:G395" si="158">IF(C380=0, 0,D380*C380)</f>
        <v>166350.4914</v>
      </c>
      <c r="H380" s="365">
        <f t="shared" ref="H380:H395" si="159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7"/>
        <v>-29806.304399999986</v>
      </c>
      <c r="G381" s="363">
        <f t="shared" si="158"/>
        <v>159588.28439999997</v>
      </c>
      <c r="H381" s="365">
        <f t="shared" si="159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7"/>
        <v>-27362.67760000001</v>
      </c>
      <c r="G382" s="363">
        <f t="shared" si="158"/>
        <v>154100.15760000001</v>
      </c>
      <c r="H382" s="365">
        <f t="shared" si="159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7"/>
        <v>-25413.691800000004</v>
      </c>
      <c r="G383" s="363">
        <f t="shared" si="158"/>
        <v>152157.7518</v>
      </c>
      <c r="H383" s="364">
        <f t="shared" si="159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7"/>
        <v>-18660.303400000012</v>
      </c>
      <c r="G384" s="363">
        <f t="shared" si="158"/>
        <v>145445.88340000002</v>
      </c>
      <c r="H384" s="364">
        <f t="shared" si="159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7"/>
        <v>-16029.133799999994</v>
      </c>
      <c r="G385" s="363">
        <f t="shared" si="158"/>
        <v>145331.33379999999</v>
      </c>
      <c r="H385" s="364">
        <f t="shared" si="159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7"/>
        <v>-13680.976200000003</v>
      </c>
      <c r="G386" s="363">
        <f t="shared" si="158"/>
        <v>137741.23620000001</v>
      </c>
      <c r="H386" s="364">
        <f t="shared" si="159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7"/>
        <v>-9402.4621999999927</v>
      </c>
      <c r="G387" s="363">
        <f t="shared" si="158"/>
        <v>122097.06219999999</v>
      </c>
      <c r="H387" s="364">
        <f t="shared" si="159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7"/>
        <v>-2780.8000000000065</v>
      </c>
      <c r="G388" s="363">
        <f t="shared" si="158"/>
        <v>94520.8</v>
      </c>
      <c r="H388" s="364">
        <f t="shared" si="159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7"/>
        <v>-2111.0000000000005</v>
      </c>
      <c r="G389" s="363">
        <f t="shared" si="158"/>
        <v>86111</v>
      </c>
      <c r="H389" s="364">
        <f t="shared" si="159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7"/>
        <v>-7950.599999999994</v>
      </c>
      <c r="G390" s="363">
        <f t="shared" si="158"/>
        <v>101790.59999999999</v>
      </c>
      <c r="H390" s="364">
        <f t="shared" si="159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7"/>
        <v>-7870.8499999999922</v>
      </c>
      <c r="G391" s="363">
        <f t="shared" si="158"/>
        <v>109530.84999999999</v>
      </c>
      <c r="H391" s="364">
        <f t="shared" si="159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7"/>
        <v>-2961.0000000000055</v>
      </c>
      <c r="G392" s="363">
        <f t="shared" si="158"/>
        <v>101541</v>
      </c>
      <c r="H392" s="364">
        <f t="shared" si="159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7"/>
        <v>-3051.400000000001</v>
      </c>
      <c r="G393" s="363">
        <f t="shared" si="158"/>
        <v>93416.4</v>
      </c>
      <c r="H393" s="364">
        <f t="shared" si="159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7"/>
        <v>-3026.4999999999986</v>
      </c>
      <c r="G394" s="363">
        <f t="shared" si="158"/>
        <v>85176.5</v>
      </c>
      <c r="H394" s="364">
        <f t="shared" si="159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7"/>
        <v>-4876.1226000000042</v>
      </c>
      <c r="G395" s="363">
        <f t="shared" si="158"/>
        <v>88034.802599999995</v>
      </c>
      <c r="H395" s="364">
        <f t="shared" si="159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0">C398*(E398-D398)</f>
        <v>-5163.5724000000046</v>
      </c>
      <c r="G398" s="363">
        <f t="shared" ref="G398:G403" si="161">IF(C398=0, 0,D398*C398)</f>
        <v>103949.79240000001</v>
      </c>
      <c r="H398" s="364">
        <f t="shared" ref="H398:H403" si="162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0"/>
        <v>-7946.8199999999852</v>
      </c>
      <c r="G399" s="363">
        <f t="shared" si="161"/>
        <v>111789.71999999999</v>
      </c>
      <c r="H399" s="365">
        <f t="shared" si="162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0"/>
        <v>-7946.7637999999934</v>
      </c>
      <c r="G400" s="363">
        <f t="shared" si="161"/>
        <v>119564.66379999999</v>
      </c>
      <c r="H400" s="364">
        <f t="shared" si="162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0"/>
        <v>-11864.04560000001</v>
      </c>
      <c r="G401" s="363">
        <f t="shared" si="161"/>
        <v>127187.60560000001</v>
      </c>
      <c r="H401" s="364">
        <f t="shared" si="162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0"/>
        <v>-11894.083199999997</v>
      </c>
      <c r="G402" s="363">
        <f t="shared" si="161"/>
        <v>134727.64319999999</v>
      </c>
      <c r="H402" s="364">
        <f t="shared" si="162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0"/>
        <v>-7970.5317999999861</v>
      </c>
      <c r="G403" s="363">
        <f t="shared" si="161"/>
        <v>126902.75179999998</v>
      </c>
      <c r="H403" s="364">
        <f t="shared" si="162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3">C409*(E409-D409)</f>
        <v>-5839.4414759999936</v>
      </c>
      <c r="G409" s="363">
        <f t="shared" ref="G409:G415" si="164">IF(C409=0, 0,D409*C409)</f>
        <v>126153.70147599999</v>
      </c>
      <c r="H409" s="364">
        <f t="shared" ref="H409:H415" si="165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3"/>
        <v>-7235.2097400000011</v>
      </c>
      <c r="G410" s="363">
        <f t="shared" si="164"/>
        <v>126013.86974000001</v>
      </c>
      <c r="H410" s="364">
        <f t="shared" si="165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3"/>
        <v>-6801.3106039999893</v>
      </c>
      <c r="G411" s="363">
        <f t="shared" si="164"/>
        <v>125579.970604</v>
      </c>
      <c r="H411" s="364">
        <f t="shared" si="165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3"/>
        <v>-15816.44348</v>
      </c>
      <c r="G412" s="363">
        <f t="shared" si="164"/>
        <v>134522.96348000001</v>
      </c>
      <c r="H412" s="365">
        <f t="shared" si="165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3"/>
        <v>-15980.450220000002</v>
      </c>
      <c r="G413" s="363">
        <f t="shared" si="164"/>
        <v>140422.97021999999</v>
      </c>
      <c r="H413" s="365">
        <f t="shared" si="165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3"/>
        <v>-16022.453030000013</v>
      </c>
      <c r="G414" s="363">
        <f t="shared" si="164"/>
        <v>144766.97303000002</v>
      </c>
      <c r="H414" s="365">
        <f t="shared" si="165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3"/>
        <v>-15995.457559999995</v>
      </c>
      <c r="G415" s="363">
        <f t="shared" si="164"/>
        <v>149041.97756</v>
      </c>
      <c r="H415" s="365">
        <f t="shared" si="165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6">C416*(E416-D416)</f>
        <v>-19058.277097999995</v>
      </c>
      <c r="G416" s="363">
        <f t="shared" ref="G416:G423" si="167">IF(C416=0, 0,D416*C416)</f>
        <v>151845.05709799999</v>
      </c>
      <c r="H416" s="365">
        <f t="shared" ref="H416:H423" si="168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6"/>
        <v>-16640.780505999985</v>
      </c>
      <c r="G417" s="363">
        <f t="shared" si="167"/>
        <v>151797.06050599998</v>
      </c>
      <c r="H417" s="365">
        <f t="shared" si="168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6"/>
        <v>-16830.340505999982</v>
      </c>
      <c r="G418" s="363">
        <f t="shared" si="167"/>
        <v>151797.06050599998</v>
      </c>
      <c r="H418" s="365">
        <f t="shared" si="168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6"/>
        <v>-18246.039857999996</v>
      </c>
      <c r="G419" s="363">
        <f t="shared" si="167"/>
        <v>154609.05985799999</v>
      </c>
      <c r="H419" s="364">
        <f t="shared" si="168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6"/>
        <v>-20423.199632000014</v>
      </c>
      <c r="G420" s="363">
        <f t="shared" si="167"/>
        <v>157431.05963200002</v>
      </c>
      <c r="H420" s="364">
        <f t="shared" si="168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6"/>
        <v>-20451.260000000017</v>
      </c>
      <c r="G421" s="363">
        <f t="shared" si="167"/>
        <v>159151.26</v>
      </c>
      <c r="H421" s="364">
        <f t="shared" si="168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6"/>
        <v>-12770.498441999989</v>
      </c>
      <c r="G422" s="363">
        <f t="shared" si="167"/>
        <v>154553.19844199999</v>
      </c>
      <c r="H422" s="364">
        <f t="shared" si="168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6"/>
        <v>-12774.627693999981</v>
      </c>
      <c r="G423" s="363">
        <f t="shared" si="167"/>
        <v>148697.32769399998</v>
      </c>
      <c r="H423" s="364">
        <f t="shared" si="168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9">C424*(E424-D424)</f>
        <v>-10733.467693999992</v>
      </c>
      <c r="G424" s="363">
        <f t="shared" ref="G424:G435" si="170">IF(C424=0, 0,D424*C424)</f>
        <v>148697.32769399998</v>
      </c>
      <c r="H424" s="364">
        <f t="shared" ref="H424:H435" si="171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9"/>
        <v>-14237.112315999999</v>
      </c>
      <c r="G425" s="363">
        <f t="shared" si="170"/>
        <v>151573.33231600001</v>
      </c>
      <c r="H425" s="364">
        <f t="shared" si="171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9"/>
        <v>-14933.404899999989</v>
      </c>
      <c r="G426" s="363">
        <f t="shared" si="170"/>
        <v>148629.38489999998</v>
      </c>
      <c r="H426" s="364">
        <f t="shared" si="171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9"/>
        <v>-14951.241703999996</v>
      </c>
      <c r="G427" s="363">
        <f t="shared" si="170"/>
        <v>151529.221704</v>
      </c>
      <c r="H427" s="364">
        <f t="shared" si="171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9"/>
        <v>-14945.406348000004</v>
      </c>
      <c r="G428" s="363">
        <f t="shared" si="170"/>
        <v>154405.386348</v>
      </c>
      <c r="H428" s="364">
        <f t="shared" si="171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9"/>
        <v>-18303.73</v>
      </c>
      <c r="G429" s="363">
        <f t="shared" si="170"/>
        <v>158903.73000000001</v>
      </c>
      <c r="H429" s="364">
        <f t="shared" si="171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9"/>
        <v>-7311.0640000000021</v>
      </c>
      <c r="G430" s="363">
        <f t="shared" si="170"/>
        <v>148151.10399999999</v>
      </c>
      <c r="H430" s="364">
        <f t="shared" si="171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9"/>
        <v>-7285.3417480000098</v>
      </c>
      <c r="G431" s="363">
        <f t="shared" si="170"/>
        <v>143571.38174800001</v>
      </c>
      <c r="H431" s="364">
        <f t="shared" si="171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9"/>
        <v>-1007.5158000000105</v>
      </c>
      <c r="G432" s="363">
        <f t="shared" si="170"/>
        <v>138987.71580000001</v>
      </c>
      <c r="H432" s="364">
        <f t="shared" si="171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9"/>
        <v>-1091.5898499999998</v>
      </c>
      <c r="G433" s="363">
        <f t="shared" si="170"/>
        <v>127941.78985</v>
      </c>
      <c r="H433" s="364">
        <f t="shared" si="171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9"/>
        <v>-1074.5375999999919</v>
      </c>
      <c r="G434" s="363">
        <f t="shared" si="170"/>
        <v>124522.1376</v>
      </c>
      <c r="H434" s="364">
        <f t="shared" si="171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9"/>
        <v>-975.11200799999187</v>
      </c>
      <c r="G435" s="363">
        <f t="shared" si="170"/>
        <v>131005.31200799999</v>
      </c>
      <c r="H435" s="364">
        <f t="shared" si="171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2">C437*(E437-D437)</f>
        <v>-320.8720079999913</v>
      </c>
      <c r="G437" s="363">
        <f t="shared" ref="G437:G446" si="173">IF(C437=0, 0,D437*C437)</f>
        <v>131005.31200799999</v>
      </c>
      <c r="H437" s="364">
        <f t="shared" ref="H437:H446" si="174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2"/>
        <v>-3298.169357999996</v>
      </c>
      <c r="G438" s="363">
        <f t="shared" si="173"/>
        <v>138935.309358</v>
      </c>
      <c r="H438" s="364">
        <f t="shared" si="174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2"/>
        <v>-3293.1673579999938</v>
      </c>
      <c r="G439" s="363">
        <f t="shared" si="173"/>
        <v>146745.30735799999</v>
      </c>
      <c r="H439" s="364">
        <f t="shared" si="174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2"/>
        <v>1163.524950000012</v>
      </c>
      <c r="G440" s="363">
        <f t="shared" si="173"/>
        <v>130665.83504999999</v>
      </c>
      <c r="H440" s="364">
        <f t="shared" si="174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2"/>
        <v>1293.5203380000021</v>
      </c>
      <c r="G441" s="363">
        <f t="shared" si="173"/>
        <v>122475.839662</v>
      </c>
      <c r="H441" s="364">
        <f t="shared" si="174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2"/>
        <v>1201.2174379999781</v>
      </c>
      <c r="G442" s="363">
        <f t="shared" si="173"/>
        <v>138341.022562</v>
      </c>
      <c r="H442" s="364">
        <f t="shared" si="174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2"/>
        <v>-3368.3391059999908</v>
      </c>
      <c r="G443" s="363">
        <f t="shared" si="173"/>
        <v>143066.01910599999</v>
      </c>
      <c r="H443" s="364">
        <f t="shared" si="174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2"/>
        <v>-3374.3343760000034</v>
      </c>
      <c r="G444" s="363">
        <f t="shared" si="173"/>
        <v>147740.01437600001</v>
      </c>
      <c r="H444" s="364">
        <f t="shared" si="174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2"/>
        <v>-1890.1133999999961</v>
      </c>
      <c r="G445" s="363">
        <f t="shared" si="173"/>
        <v>154028.27340000001</v>
      </c>
      <c r="H445" s="364">
        <f t="shared" si="174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2"/>
        <v>-17012.580000000009</v>
      </c>
      <c r="G446" s="363">
        <f t="shared" si="173"/>
        <v>159012.58000000002</v>
      </c>
      <c r="H446" s="364">
        <f t="shared" si="174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5">C450*(E450-D450)</f>
        <v>-19935.600000000009</v>
      </c>
      <c r="G450" s="363">
        <f t="shared" ref="G450:G457" si="176">IF(C450=0, 0,D450*C450)</f>
        <v>187335.6</v>
      </c>
      <c r="H450" s="365">
        <f t="shared" ref="H450:H457" si="177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5"/>
        <v>-19900.075000000015</v>
      </c>
      <c r="G451" s="363">
        <f t="shared" si="176"/>
        <v>194275.07500000001</v>
      </c>
      <c r="H451" s="365">
        <f t="shared" si="177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5"/>
        <v>-22705.387499999997</v>
      </c>
      <c r="G452" s="363">
        <f t="shared" si="176"/>
        <v>194205.38750000001</v>
      </c>
      <c r="H452" s="365">
        <f t="shared" si="177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5"/>
        <v>-29391.250000000004</v>
      </c>
      <c r="G453" s="363">
        <f t="shared" si="176"/>
        <v>194141.25</v>
      </c>
      <c r="H453" s="365">
        <f t="shared" si="177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5"/>
        <v>-34359.325000000004</v>
      </c>
      <c r="G454" s="363">
        <f t="shared" si="176"/>
        <v>194109.32500000001</v>
      </c>
      <c r="H454" s="364">
        <f t="shared" si="177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5"/>
        <v>-16630.000000000004</v>
      </c>
      <c r="G455" s="363">
        <f t="shared" si="176"/>
        <v>158130</v>
      </c>
      <c r="H455" s="364">
        <f t="shared" si="177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5"/>
        <v>-21229.999999999996</v>
      </c>
      <c r="G456" s="363">
        <f t="shared" si="176"/>
        <v>171820</v>
      </c>
      <c r="H456" s="364">
        <f t="shared" si="177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5"/>
        <v>6109.9988400000047</v>
      </c>
      <c r="G457" s="363">
        <f t="shared" si="176"/>
        <v>118887.84116000001</v>
      </c>
      <c r="H457" s="364">
        <f t="shared" si="177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8">C458*(E458-D458)</f>
        <v>822.70680000000016</v>
      </c>
      <c r="G458" s="363">
        <f t="shared" ref="G458:G475" si="179">IF(C458=0, 0,D458*C458)</f>
        <v>126917.6532</v>
      </c>
      <c r="H458" s="364">
        <f t="shared" ref="H458:H475" si="180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8"/>
        <v>83.308799999990825</v>
      </c>
      <c r="G459" s="363">
        <f t="shared" si="179"/>
        <v>134772.8112</v>
      </c>
      <c r="H459" s="364">
        <f t="shared" si="180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8"/>
        <v>-4985.4834000000074</v>
      </c>
      <c r="G460" s="363">
        <f t="shared" si="179"/>
        <v>139206.5834</v>
      </c>
      <c r="H460" s="364">
        <f t="shared" si="180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8"/>
        <v>18978.923399999992</v>
      </c>
      <c r="G461" s="363">
        <f t="shared" si="179"/>
        <v>74535.756600000008</v>
      </c>
      <c r="H461" s="364">
        <f t="shared" si="180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8"/>
        <v>18638.087600000006</v>
      </c>
      <c r="G462" s="363">
        <f t="shared" si="179"/>
        <v>65051.332399999999</v>
      </c>
      <c r="H462" s="364">
        <f t="shared" si="180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8"/>
        <v>18627.5</v>
      </c>
      <c r="G463" s="363">
        <f t="shared" si="179"/>
        <v>70822.5</v>
      </c>
      <c r="H463" s="364">
        <f t="shared" si="180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8"/>
        <v>20177.499999999996</v>
      </c>
      <c r="G464" s="363">
        <f t="shared" si="179"/>
        <v>70822.5</v>
      </c>
      <c r="H464" s="364">
        <f t="shared" si="180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8"/>
        <v>21382.430000000011</v>
      </c>
      <c r="G465" s="363">
        <f t="shared" si="179"/>
        <v>70717.569999999992</v>
      </c>
      <c r="H465" s="364">
        <f t="shared" si="180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8"/>
        <v>20612.23</v>
      </c>
      <c r="G466" s="363">
        <f t="shared" si="179"/>
        <v>70637.77</v>
      </c>
      <c r="H466" s="364">
        <f t="shared" si="180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8"/>
        <v>22311.999999999993</v>
      </c>
      <c r="G467" s="363">
        <f t="shared" si="179"/>
        <v>70138</v>
      </c>
      <c r="H467" s="364">
        <f t="shared" si="180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8"/>
        <v>20873</v>
      </c>
      <c r="G468" s="363">
        <f t="shared" si="179"/>
        <v>70127</v>
      </c>
      <c r="H468" s="364">
        <f t="shared" si="180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8"/>
        <v>20073</v>
      </c>
      <c r="G469" s="363">
        <f t="shared" si="179"/>
        <v>70127</v>
      </c>
      <c r="H469" s="364">
        <f t="shared" si="180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8"/>
        <v>17654.651999999998</v>
      </c>
      <c r="G470" s="363">
        <f t="shared" si="179"/>
        <v>87765.347999999998</v>
      </c>
      <c r="H470" s="365">
        <f t="shared" si="180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8"/>
        <v>16484.261999999992</v>
      </c>
      <c r="G471" s="363">
        <f t="shared" si="179"/>
        <v>87375.737999999998</v>
      </c>
      <c r="H471" s="365">
        <f t="shared" si="180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8"/>
        <v>20939.061000000002</v>
      </c>
      <c r="G472" s="363">
        <f t="shared" si="179"/>
        <v>78335.938999999998</v>
      </c>
      <c r="H472" s="365">
        <f t="shared" si="180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8"/>
        <v>20604.060000000005</v>
      </c>
      <c r="G473" s="363">
        <f t="shared" si="179"/>
        <v>87275.94</v>
      </c>
      <c r="H473" s="365">
        <f t="shared" si="180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8"/>
        <v>17593.872000000007</v>
      </c>
      <c r="G474" s="363">
        <f t="shared" si="179"/>
        <v>87166.127999999997</v>
      </c>
      <c r="H474" s="365">
        <f t="shared" si="180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8"/>
        <v>16453.871999999999</v>
      </c>
      <c r="G475" s="363">
        <f t="shared" si="179"/>
        <v>87166.127999999997</v>
      </c>
      <c r="H475" s="365">
        <f t="shared" si="180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1">C476*(E476-D476)</f>
        <v>19333.872000000003</v>
      </c>
      <c r="G476" s="363">
        <f t="shared" ref="G476:G490" si="182">IF(C476=0, 0,D476*C476)</f>
        <v>87166.127999999997</v>
      </c>
      <c r="H476" s="365">
        <f t="shared" ref="H476:H490" si="183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1"/>
        <v>19450.98</v>
      </c>
      <c r="G477" s="363">
        <f t="shared" si="182"/>
        <v>87049.02</v>
      </c>
      <c r="H477" s="365">
        <f t="shared" si="183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1"/>
        <v>17423.978999999996</v>
      </c>
      <c r="G478" s="363">
        <f t="shared" si="182"/>
        <v>88777.021000000008</v>
      </c>
      <c r="H478" s="365">
        <f t="shared" si="183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1"/>
        <v>11978.979600000011</v>
      </c>
      <c r="G479" s="363">
        <f t="shared" si="182"/>
        <v>102078.02039999999</v>
      </c>
      <c r="H479" s="365">
        <f t="shared" si="183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1"/>
        <v>13568.870699999996</v>
      </c>
      <c r="G480" s="363">
        <f t="shared" si="182"/>
        <v>102006.1293</v>
      </c>
      <c r="H480" s="365">
        <f t="shared" si="183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1"/>
        <v>12886.949999999995</v>
      </c>
      <c r="G481" s="363">
        <f t="shared" si="182"/>
        <v>86653.05</v>
      </c>
      <c r="H481" s="365">
        <f t="shared" si="183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1"/>
        <v>13051.947999999999</v>
      </c>
      <c r="G482" s="363">
        <f t="shared" si="182"/>
        <v>103078.052</v>
      </c>
      <c r="H482" s="365">
        <f t="shared" si="183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1"/>
        <v>13089.952800000001</v>
      </c>
      <c r="G483" s="363">
        <f t="shared" si="182"/>
        <v>106358.0472</v>
      </c>
      <c r="H483" s="365">
        <f t="shared" si="183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1"/>
        <v>13075.699000000004</v>
      </c>
      <c r="G484" s="363">
        <f t="shared" si="182"/>
        <v>94759.300999999992</v>
      </c>
      <c r="H484" s="365">
        <f t="shared" si="183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1"/>
        <v>13867.271999999995</v>
      </c>
      <c r="G485" s="363">
        <f>IF(C485=0, 0,D485*C485)</f>
        <v>86212.728000000003</v>
      </c>
      <c r="H485" s="365">
        <f t="shared" si="183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1"/>
        <v>17083.611900000004</v>
      </c>
      <c r="G486" s="363">
        <f t="shared" si="182"/>
        <v>74235.388099999996</v>
      </c>
      <c r="H486" s="365">
        <f t="shared" si="183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1"/>
        <v>13252.614000000001</v>
      </c>
      <c r="G487" s="363">
        <f t="shared" si="182"/>
        <v>85867.385999999999</v>
      </c>
      <c r="H487" s="365">
        <f t="shared" si="183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1"/>
        <v>10351.611600000004</v>
      </c>
      <c r="G488" s="363">
        <f t="shared" si="182"/>
        <v>95446.388400000011</v>
      </c>
      <c r="H488" s="365">
        <f t="shared" si="183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1"/>
        <v>12307.2804</v>
      </c>
      <c r="G489" s="363">
        <f t="shared" si="182"/>
        <v>80602.719600000011</v>
      </c>
      <c r="H489" s="365">
        <f t="shared" si="183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1"/>
        <v>11781.900000000011</v>
      </c>
      <c r="G490" s="363">
        <f t="shared" si="182"/>
        <v>80387.100000000006</v>
      </c>
      <c r="H490" s="365">
        <f t="shared" si="183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4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5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4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5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4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5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4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5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4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5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4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5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4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5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4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5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4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5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4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5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4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5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4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5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4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5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4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5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4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5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4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5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4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5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4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5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4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5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4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5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4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5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4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5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4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5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4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5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4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5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4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5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4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5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4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5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4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4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4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6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4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6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4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6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4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6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4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6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4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6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4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6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4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6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4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6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4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6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4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6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4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6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4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6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4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4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4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7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4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7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4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7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4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7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4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7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4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7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4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7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4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7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4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7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4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7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4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7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4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7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4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7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4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7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4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7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4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7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4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7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4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7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4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7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8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7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8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7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8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7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8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7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8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7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8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7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8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7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8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7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8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7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8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7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8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7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8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7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8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7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8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7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8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7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8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7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8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7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8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7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8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7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8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7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8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7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8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7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8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7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8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7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8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7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8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7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8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7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8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7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8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7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8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7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8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7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8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7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8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7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8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7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8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7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8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7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8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7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8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7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8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7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8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7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8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7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8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8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8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8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8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8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8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8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8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8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8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8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8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8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8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8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8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8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8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8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8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8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8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9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9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9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9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9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9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9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9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9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9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9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9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9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9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9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9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0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9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0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9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0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9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0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9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0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9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0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9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0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9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0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9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0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9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0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9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0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9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0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9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0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9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0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9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0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9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0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9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0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9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0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9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0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9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0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9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0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9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0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9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0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9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0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9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0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9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0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9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0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9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0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9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0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9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0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9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0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9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0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9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0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9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0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9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0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9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0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9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0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9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0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9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0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9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0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9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0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9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0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9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0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9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0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9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0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9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0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9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0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9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0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9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0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1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0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1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0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1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0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1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0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1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0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1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0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1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0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1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0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1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0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1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0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1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0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1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0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1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0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1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0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1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0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0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0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2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0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2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0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2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0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2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0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2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0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2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0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2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0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2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0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2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0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2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0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0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3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0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3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0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3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0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3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0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3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0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3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0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3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0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3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0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3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0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3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3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3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3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3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3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3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3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66" priority="141">
      <formula>F103&gt;0</formula>
    </cfRule>
    <cfRule type="expression" dxfId="2065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4" priority="134">
      <formula>F239&gt;0</formula>
    </cfRule>
    <cfRule type="expression" dxfId="2063" priority="135">
      <formula>F239&lt;0</formula>
    </cfRule>
  </conditionalFormatting>
  <conditionalFormatting sqref="H239:H245">
    <cfRule type="expression" dxfId="2062" priority="130">
      <formula>H239&gt;0</formula>
    </cfRule>
    <cfRule type="expression" dxfId="2061" priority="131">
      <formula>H239&lt;0</formula>
    </cfRule>
  </conditionalFormatting>
  <conditionalFormatting sqref="Q8">
    <cfRule type="expression" dxfId="2060" priority="116">
      <formula>Q8&gt;0</formula>
    </cfRule>
    <cfRule type="expression" dxfId="2059" priority="117">
      <formula>Q8&lt;0</formula>
    </cfRule>
  </conditionalFormatting>
  <conditionalFormatting sqref="Q7">
    <cfRule type="expression" dxfId="2058" priority="118">
      <formula>Q7&gt;0</formula>
    </cfRule>
    <cfRule type="expression" dxfId="2057" priority="119">
      <formula>Q7&lt;0</formula>
    </cfRule>
  </conditionalFormatting>
  <conditionalFormatting sqref="F347:F353">
    <cfRule type="expression" dxfId="2056" priority="90">
      <formula>F347&gt;0</formula>
    </cfRule>
    <cfRule type="expression" dxfId="2055" priority="91">
      <formula>F347&lt;0</formula>
    </cfRule>
  </conditionalFormatting>
  <conditionalFormatting sqref="F272:F290 H272:H290">
    <cfRule type="expression" dxfId="2054" priority="112">
      <formula>F272&gt;0</formula>
    </cfRule>
    <cfRule type="expression" dxfId="2053" priority="113">
      <formula>F272&lt;0</formula>
    </cfRule>
  </conditionalFormatting>
  <conditionalFormatting sqref="F265:F271">
    <cfRule type="expression" dxfId="2052" priority="110">
      <formula>F265&gt;0</formula>
    </cfRule>
    <cfRule type="expression" dxfId="2051" priority="111">
      <formula>F265&lt;0</formula>
    </cfRule>
  </conditionalFormatting>
  <conditionalFormatting sqref="H265:H271">
    <cfRule type="expression" dxfId="2050" priority="108">
      <formula>H265&gt;0</formula>
    </cfRule>
    <cfRule type="expression" dxfId="2049" priority="109">
      <formula>H265&lt;0</formula>
    </cfRule>
  </conditionalFormatting>
  <conditionalFormatting sqref="F298:F316 H298:H316">
    <cfRule type="expression" dxfId="2048" priority="106">
      <formula>F298&gt;0</formula>
    </cfRule>
    <cfRule type="expression" dxfId="2047" priority="107">
      <formula>F298&lt;0</formula>
    </cfRule>
  </conditionalFormatting>
  <conditionalFormatting sqref="F291:F297">
    <cfRule type="expression" dxfId="2046" priority="104">
      <formula>F291&gt;0</formula>
    </cfRule>
    <cfRule type="expression" dxfId="2045" priority="105">
      <formula>F291&lt;0</formula>
    </cfRule>
  </conditionalFormatting>
  <conditionalFormatting sqref="H291:H297">
    <cfRule type="expression" dxfId="2044" priority="102">
      <formula>H291&gt;0</formula>
    </cfRule>
    <cfRule type="expression" dxfId="2043" priority="103">
      <formula>H291&lt;0</formula>
    </cfRule>
  </conditionalFormatting>
  <conditionalFormatting sqref="F324:F341 H324:H341">
    <cfRule type="expression" dxfId="2042" priority="100">
      <formula>F324&gt;0</formula>
    </cfRule>
    <cfRule type="expression" dxfId="2041" priority="101">
      <formula>F324&lt;0</formula>
    </cfRule>
  </conditionalFormatting>
  <conditionalFormatting sqref="F317:F323">
    <cfRule type="expression" dxfId="2040" priority="98">
      <formula>F317&gt;0</formula>
    </cfRule>
    <cfRule type="expression" dxfId="2039" priority="99">
      <formula>F317&lt;0</formula>
    </cfRule>
  </conditionalFormatting>
  <conditionalFormatting sqref="H317:H323">
    <cfRule type="expression" dxfId="2038" priority="96">
      <formula>H317&gt;0</formula>
    </cfRule>
    <cfRule type="expression" dxfId="2037" priority="97">
      <formula>H317&lt;0</formula>
    </cfRule>
  </conditionalFormatting>
  <conditionalFormatting sqref="F342:F346 H342:H346">
    <cfRule type="expression" dxfId="2036" priority="94">
      <formula>F342&gt;0</formula>
    </cfRule>
    <cfRule type="expression" dxfId="2035" priority="95">
      <formula>F342&lt;0</formula>
    </cfRule>
  </conditionalFormatting>
  <conditionalFormatting sqref="F354:F369 H354:H369">
    <cfRule type="expression" dxfId="2034" priority="92">
      <formula>F354&gt;0</formula>
    </cfRule>
    <cfRule type="expression" dxfId="2033" priority="93">
      <formula>F354&lt;0</formula>
    </cfRule>
  </conditionalFormatting>
  <conditionalFormatting sqref="H347:H353">
    <cfRule type="expression" dxfId="2032" priority="88">
      <formula>H347&gt;0</formula>
    </cfRule>
    <cfRule type="expression" dxfId="2031" priority="89">
      <formula>H347&lt;0</formula>
    </cfRule>
  </conditionalFormatting>
  <conditionalFormatting sqref="F370 H370">
    <cfRule type="expression" dxfId="2030" priority="86">
      <formula>F370&gt;0</formula>
    </cfRule>
    <cfRule type="expression" dxfId="2029" priority="87">
      <formula>F370&lt;0</formula>
    </cfRule>
  </conditionalFormatting>
  <conditionalFormatting sqref="F371:F375 H371:H375">
    <cfRule type="expression" dxfId="2028" priority="84">
      <formula>F371&gt;0</formula>
    </cfRule>
    <cfRule type="expression" dxfId="2027" priority="85">
      <formula>F371&lt;0</formula>
    </cfRule>
  </conditionalFormatting>
  <conditionalFormatting sqref="F383:F398 H383:H398">
    <cfRule type="expression" dxfId="2026" priority="82">
      <formula>F383&gt;0</formula>
    </cfRule>
    <cfRule type="expression" dxfId="2025" priority="83">
      <formula>F383&lt;0</formula>
    </cfRule>
  </conditionalFormatting>
  <conditionalFormatting sqref="F376:F382">
    <cfRule type="expression" dxfId="2024" priority="80">
      <formula>F376&gt;0</formula>
    </cfRule>
    <cfRule type="expression" dxfId="2023" priority="81">
      <formula>F376&lt;0</formula>
    </cfRule>
  </conditionalFormatting>
  <conditionalFormatting sqref="H376:H382">
    <cfRule type="expression" dxfId="2022" priority="78">
      <formula>H376&gt;0</formula>
    </cfRule>
    <cfRule type="expression" dxfId="2021" priority="79">
      <formula>H376&lt;0</formula>
    </cfRule>
  </conditionalFormatting>
  <conditionalFormatting sqref="F400:F405 H400:H405">
    <cfRule type="expression" dxfId="2020" priority="76">
      <formula>F400&gt;0</formula>
    </cfRule>
    <cfRule type="expression" dxfId="2019" priority="77">
      <formula>F400&lt;0</formula>
    </cfRule>
  </conditionalFormatting>
  <conditionalFormatting sqref="F406 H406">
    <cfRule type="expression" dxfId="2018" priority="74">
      <formula>F406&gt;0</formula>
    </cfRule>
    <cfRule type="expression" dxfId="2017" priority="75">
      <formula>F406&lt;0</formula>
    </cfRule>
  </conditionalFormatting>
  <conditionalFormatting sqref="F407:F411 H407:H411">
    <cfRule type="expression" dxfId="2016" priority="72">
      <formula>F407&gt;0</formula>
    </cfRule>
    <cfRule type="expression" dxfId="2015" priority="73">
      <formula>F407&lt;0</formula>
    </cfRule>
  </conditionalFormatting>
  <conditionalFormatting sqref="F419:F434 H419:H434">
    <cfRule type="expression" dxfId="2014" priority="70">
      <formula>F419&gt;0</formula>
    </cfRule>
    <cfRule type="expression" dxfId="2013" priority="71">
      <formula>F419&lt;0</formula>
    </cfRule>
  </conditionalFormatting>
  <conditionalFormatting sqref="F412:F418">
    <cfRule type="expression" dxfId="2012" priority="68">
      <formula>F412&gt;0</formula>
    </cfRule>
    <cfRule type="expression" dxfId="2011" priority="69">
      <formula>F412&lt;0</formula>
    </cfRule>
  </conditionalFormatting>
  <conditionalFormatting sqref="H412:H418">
    <cfRule type="expression" dxfId="2010" priority="66">
      <formula>H412&gt;0</formula>
    </cfRule>
    <cfRule type="expression" dxfId="2009" priority="67">
      <formula>H412&lt;0</formula>
    </cfRule>
  </conditionalFormatting>
  <conditionalFormatting sqref="F435:F440 H435:H440">
    <cfRule type="expression" dxfId="2008" priority="64">
      <formula>F435&gt;0</formula>
    </cfRule>
    <cfRule type="expression" dxfId="2007" priority="65">
      <formula>F435&lt;0</formula>
    </cfRule>
  </conditionalFormatting>
  <conditionalFormatting sqref="F441 H441">
    <cfRule type="expression" dxfId="2006" priority="62">
      <formula>F441&gt;0</formula>
    </cfRule>
    <cfRule type="expression" dxfId="2005" priority="63">
      <formula>F441&lt;0</formula>
    </cfRule>
  </conditionalFormatting>
  <conditionalFormatting sqref="F442:F446 H442:H446">
    <cfRule type="expression" dxfId="2004" priority="60">
      <formula>F442&gt;0</formula>
    </cfRule>
    <cfRule type="expression" dxfId="2003" priority="61">
      <formula>F442&lt;0</formula>
    </cfRule>
  </conditionalFormatting>
  <conditionalFormatting sqref="F454:F469 H454:H469">
    <cfRule type="expression" dxfId="2002" priority="58">
      <formula>F454&gt;0</formula>
    </cfRule>
    <cfRule type="expression" dxfId="2001" priority="59">
      <formula>F454&lt;0</formula>
    </cfRule>
  </conditionalFormatting>
  <conditionalFormatting sqref="F447:F453">
    <cfRule type="expression" dxfId="2000" priority="56">
      <formula>F447&gt;0</formula>
    </cfRule>
    <cfRule type="expression" dxfId="1999" priority="57">
      <formula>F447&lt;0</formula>
    </cfRule>
  </conditionalFormatting>
  <conditionalFormatting sqref="H447:H453">
    <cfRule type="expression" dxfId="1998" priority="54">
      <formula>H447&gt;0</formula>
    </cfRule>
    <cfRule type="expression" dxfId="1997" priority="55">
      <formula>H447&lt;0</formula>
    </cfRule>
  </conditionalFormatting>
  <conditionalFormatting sqref="M498">
    <cfRule type="expression" dxfId="1996" priority="52">
      <formula>M498&gt;0</formula>
    </cfRule>
    <cfRule type="expression" dxfId="1995" priority="53">
      <formula>M498&lt;0</formula>
    </cfRule>
  </conditionalFormatting>
  <conditionalFormatting sqref="F101:F112">
    <cfRule type="expression" dxfId="1994" priority="48">
      <formula>F101&gt;0</formula>
    </cfRule>
    <cfRule type="expression" dxfId="1993" priority="49">
      <formula>F101&lt;0</formula>
    </cfRule>
  </conditionalFormatting>
  <conditionalFormatting sqref="H101:H112">
    <cfRule type="expression" dxfId="1992" priority="46">
      <formula>H101&gt;0</formula>
    </cfRule>
    <cfRule type="expression" dxfId="1991" priority="47">
      <formula>H101&lt;0</formula>
    </cfRule>
  </conditionalFormatting>
  <conditionalFormatting sqref="F95:F100 H95:H100">
    <cfRule type="expression" dxfId="1990" priority="44">
      <formula>F95&gt;0</formula>
    </cfRule>
    <cfRule type="expression" dxfId="1989" priority="45">
      <formula>F95&lt;0</formula>
    </cfRule>
  </conditionalFormatting>
  <conditionalFormatting sqref="J97:K97">
    <cfRule type="expression" dxfId="1988" priority="42">
      <formula>J97&gt;0</formula>
    </cfRule>
    <cfRule type="expression" dxfId="1987" priority="43">
      <formula>J97&lt;0</formula>
    </cfRule>
  </conditionalFormatting>
  <conditionalFormatting sqref="J98:K104">
    <cfRule type="expression" dxfId="1986" priority="40">
      <formula>J98&gt;0</formula>
    </cfRule>
    <cfRule type="expression" dxfId="1985" priority="41">
      <formula>J98&lt;0</formula>
    </cfRule>
  </conditionalFormatting>
  <conditionalFormatting sqref="L97:L179 L186 L188">
    <cfRule type="expression" dxfId="1984" priority="36">
      <formula>L97&gt;0</formula>
    </cfRule>
    <cfRule type="expression" dxfId="1983" priority="37">
      <formula>L97&lt;0</formula>
    </cfRule>
  </conditionalFormatting>
  <conditionalFormatting sqref="Q10">
    <cfRule type="expression" dxfId="1982" priority="34">
      <formula>Q10&gt;0</formula>
    </cfRule>
    <cfRule type="expression" dxfId="1981" priority="35">
      <formula>Q10&lt;0</formula>
    </cfRule>
  </conditionalFormatting>
  <conditionalFormatting sqref="K208:K209 H208:H210 F208:F210">
    <cfRule type="expression" dxfId="1980" priority="31">
      <formula>F208&gt;0</formula>
    </cfRule>
    <cfRule type="expression" dxfId="1979" priority="32">
      <formula>F208&lt;0</formula>
    </cfRule>
  </conditionalFormatting>
  <conditionalFormatting sqref="K204:K206 H204:H206 F204:F206">
    <cfRule type="expression" dxfId="1978" priority="29">
      <formula>F204&gt;0</formula>
    </cfRule>
    <cfRule type="expression" dxfId="1977" priority="30">
      <formula>F204&lt;0</formula>
    </cfRule>
  </conditionalFormatting>
  <conditionalFormatting sqref="K202:K203 H203 F203">
    <cfRule type="expression" dxfId="1976" priority="27">
      <formula>F202&gt;0</formula>
    </cfRule>
    <cfRule type="expression" dxfId="1975" priority="28">
      <formula>F202&lt;0</formula>
    </cfRule>
  </conditionalFormatting>
  <conditionalFormatting sqref="K207 H207 F207">
    <cfRule type="expression" dxfId="1974" priority="25">
      <formula>F207&gt;0</formula>
    </cfRule>
    <cfRule type="expression" dxfId="1973" priority="26">
      <formula>F207&lt;0</formula>
    </cfRule>
  </conditionalFormatting>
  <conditionalFormatting sqref="K215:K216">
    <cfRule type="expression" dxfId="1972" priority="23">
      <formula>K215&gt;0</formula>
    </cfRule>
    <cfRule type="expression" dxfId="1971" priority="24">
      <formula>K215&lt;0</formula>
    </cfRule>
  </conditionalFormatting>
  <conditionalFormatting sqref="K213:K214 H213:H216 F213:F216">
    <cfRule type="expression" dxfId="1970" priority="21">
      <formula>F213&gt;0</formula>
    </cfRule>
    <cfRule type="expression" dxfId="1969" priority="22">
      <formula>F213&lt;0</formula>
    </cfRule>
  </conditionalFormatting>
  <conditionalFormatting sqref="H211:H212 F211:F212 K211:K212">
    <cfRule type="expression" dxfId="1968" priority="19">
      <formula>F211&gt;0</formula>
    </cfRule>
    <cfRule type="expression" dxfId="1967" priority="20">
      <formula>F211&lt;0</formula>
    </cfRule>
  </conditionalFormatting>
  <conditionalFormatting sqref="K233:K234 H233:H234 F233:F234">
    <cfRule type="expression" dxfId="1966" priority="17">
      <formula>F233&gt;0</formula>
    </cfRule>
    <cfRule type="expression" dxfId="1965" priority="18">
      <formula>F233&lt;0</formula>
    </cfRule>
  </conditionalFormatting>
  <conditionalFormatting sqref="K219:K220 H219:H221 F219:F221">
    <cfRule type="expression" dxfId="1964" priority="15">
      <formula>F219&gt;0</formula>
    </cfRule>
    <cfRule type="expression" dxfId="1963" priority="16">
      <formula>F219&lt;0</formula>
    </cfRule>
  </conditionalFormatting>
  <conditionalFormatting sqref="K217:K218 H217:H218 F217:F218">
    <cfRule type="expression" dxfId="1962" priority="13">
      <formula>F217&gt;0</formula>
    </cfRule>
    <cfRule type="expression" dxfId="1961" priority="14">
      <formula>F217&lt;0</formula>
    </cfRule>
  </conditionalFormatting>
  <conditionalFormatting sqref="K231:K232 H231:H232 F231:F232">
    <cfRule type="expression" dxfId="1960" priority="11">
      <formula>F231&gt;0</formula>
    </cfRule>
    <cfRule type="expression" dxfId="1959" priority="12">
      <formula>F231&lt;0</formula>
    </cfRule>
  </conditionalFormatting>
  <conditionalFormatting sqref="K229:K230 H229:H230 F229:F230">
    <cfRule type="expression" dxfId="1958" priority="9">
      <formula>F229&gt;0</formula>
    </cfRule>
    <cfRule type="expression" dxfId="1957" priority="10">
      <formula>F229&lt;0</formula>
    </cfRule>
  </conditionalFormatting>
  <conditionalFormatting sqref="K227:K228 H227:H228 F227:F228">
    <cfRule type="expression" dxfId="1956" priority="7">
      <formula>F227&gt;0</formula>
    </cfRule>
    <cfRule type="expression" dxfId="1955" priority="8">
      <formula>F227&lt;0</formula>
    </cfRule>
  </conditionalFormatting>
  <conditionalFormatting sqref="K225:K226 H225:H226 F225:F226">
    <cfRule type="expression" dxfId="1954" priority="5">
      <formula>F225&gt;0</formula>
    </cfRule>
    <cfRule type="expression" dxfId="1953" priority="6">
      <formula>F225&lt;0</formula>
    </cfRule>
  </conditionalFormatting>
  <conditionalFormatting sqref="K223:K224 H223:H224 F223:F224">
    <cfRule type="expression" dxfId="1952" priority="3">
      <formula>F223&gt;0</formula>
    </cfRule>
    <cfRule type="expression" dxfId="1951" priority="4">
      <formula>F223&lt;0</formula>
    </cfRule>
  </conditionalFormatting>
  <conditionalFormatting sqref="K221:K222 H222 F222">
    <cfRule type="expression" dxfId="1950" priority="1">
      <formula>F221&gt;0</formula>
    </cfRule>
    <cfRule type="expression" dxfId="1949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1115</v>
      </c>
      <c r="Z1" s="11" t="s">
        <v>1113</v>
      </c>
      <c r="AA1" s="11" t="s">
        <v>1114</v>
      </c>
      <c r="AB1" s="11" t="s">
        <v>1116</v>
      </c>
      <c r="AC1" s="11" t="s">
        <v>1113</v>
      </c>
      <c r="AD1" s="11" t="s">
        <v>1114</v>
      </c>
      <c r="AE1" s="11" t="s">
        <v>1117</v>
      </c>
      <c r="AF1" s="11" t="s">
        <v>1113</v>
      </c>
      <c r="AG1" s="11" t="s">
        <v>1114</v>
      </c>
      <c r="AH1" s="11" t="s">
        <v>1118</v>
      </c>
      <c r="AI1" s="11" t="s">
        <v>1113</v>
      </c>
      <c r="AJ1" s="11" t="s">
        <v>1114</v>
      </c>
      <c r="AK1" s="11" t="s">
        <v>1119</v>
      </c>
      <c r="AM1" s="11" t="s">
        <v>1120</v>
      </c>
      <c r="AO1" s="11" t="s">
        <v>1121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6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164</v>
      </c>
      <c r="AJ2">
        <f>$Q$2*$Q$4</f>
        <v>4179</v>
      </c>
      <c r="AK2">
        <f ca="1">AJ2*EXP(-$X$2 * AI2/365.25)</f>
        <v>4179</v>
      </c>
      <c r="AM2" s="2">
        <f>Q10</f>
        <v>0</v>
      </c>
      <c r="AO2">
        <f ca="1" xml:space="preserve"> (SUM(AB:AB) - SUM(AE:AE) - SUM(AH:AH) - SUM(AK:AK))/SUM(AB:AB)</f>
        <v>5.8469938868775585E-2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13.93</v>
      </c>
      <c r="R4" s="495">
        <v>1.09E-2</v>
      </c>
      <c r="T4" s="156"/>
      <c r="U4" s="1" t="s">
        <v>898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4179</v>
      </c>
      <c r="T5" s="1">
        <v>43112</v>
      </c>
      <c r="U5" t="s">
        <v>896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-492.57999999999993</v>
      </c>
      <c r="R7">
        <v>150</v>
      </c>
      <c r="T7" s="1">
        <v>43117</v>
      </c>
      <c r="U7" t="s">
        <v>903</v>
      </c>
      <c r="W7" s="134"/>
      <c r="Z7">
        <f t="shared" si="1"/>
        <v>-43095</v>
      </c>
      <c r="AA7" s="2">
        <f t="shared" si="2"/>
        <v>0</v>
      </c>
      <c r="AB7">
        <f t="shared" si="3"/>
        <v>0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-492.57999999999993</v>
      </c>
      <c r="U8" t="s">
        <v>904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-0.10544184194640784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3.4458004307250538E-2</v>
      </c>
      <c r="R11">
        <f>0.12</f>
        <v>0.12</v>
      </c>
      <c r="T11" s="824">
        <v>43124</v>
      </c>
      <c r="U11" t="s">
        <v>897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982</v>
      </c>
      <c r="Q13">
        <f>Q4/0.95</f>
        <v>14.663157894736843</v>
      </c>
      <c r="T13" s="1">
        <v>43210</v>
      </c>
      <c r="U13" t="s">
        <v>1018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1122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1126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550</v>
      </c>
      <c r="D18" s="18"/>
      <c r="E18" s="18"/>
      <c r="F18" s="18">
        <f>SUM(F2:F7)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0" t="s">
        <v>78</v>
      </c>
      <c r="P20" s="850"/>
      <c r="W20" s="134"/>
    </row>
    <row r="21" spans="1:34" ht="15.75" thickTop="1" x14ac:dyDescent="0.25">
      <c r="O21" s="81">
        <v>1.1000000000000001</v>
      </c>
      <c r="P21" s="81">
        <f>O21*$Q$4</f>
        <v>15.323</v>
      </c>
      <c r="W21" s="134"/>
    </row>
    <row r="22" spans="1:34" x14ac:dyDescent="0.25">
      <c r="O22" s="81">
        <v>1.0900000000000001</v>
      </c>
      <c r="P22" s="81">
        <f t="shared" ref="P22:P41" si="10">O22*$Q$4</f>
        <v>15.1837</v>
      </c>
      <c r="W22" s="134"/>
    </row>
    <row r="23" spans="1:34" x14ac:dyDescent="0.25">
      <c r="O23" s="81">
        <v>1.08</v>
      </c>
      <c r="P23" s="81">
        <f t="shared" si="10"/>
        <v>15.044400000000001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982</v>
      </c>
      <c r="O24" s="81">
        <v>1.07</v>
      </c>
      <c r="P24" s="81">
        <f t="shared" si="10"/>
        <v>14.905100000000001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14.7658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14.6265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14.4872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14.347899999999999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14.208600000000001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14.0693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13.93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13.790699999999999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9">C33*(E33-D33)</f>
        <v>-920.00000000000023</v>
      </c>
      <c r="G33" s="39">
        <f t="shared" ref="G33:G36" si="30">D33*C33</f>
        <v>6296</v>
      </c>
      <c r="H33" s="222">
        <f t="shared" ref="H33:H36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13.651399999999999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13.5121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13.3728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13.233499999999999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10"/>
        <v>13.094199999999999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12.9549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12.8156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12.676299999999999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12.537000000000001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8" priority="25">
      <formula>F47&gt;0</formula>
    </cfRule>
    <cfRule type="expression" dxfId="1947" priority="26">
      <formula>F47&lt;0</formula>
    </cfRule>
  </conditionalFormatting>
  <conditionalFormatting sqref="Q7">
    <cfRule type="expression" dxfId="1946" priority="23">
      <formula>Q7&gt;0</formula>
    </cfRule>
    <cfRule type="expression" dxfId="1945" priority="24">
      <formula>Q7&lt;0</formula>
    </cfRule>
  </conditionalFormatting>
  <conditionalFormatting sqref="Q8">
    <cfRule type="expression" dxfId="1944" priority="21">
      <formula>Q8&gt;0</formula>
    </cfRule>
    <cfRule type="expression" dxfId="1943" priority="22">
      <formula>Q8&lt;0</formula>
    </cfRule>
  </conditionalFormatting>
  <conditionalFormatting sqref="F25:F30 F34:F46">
    <cfRule type="expression" dxfId="1942" priority="19">
      <formula>F25&gt;0</formula>
    </cfRule>
    <cfRule type="expression" dxfId="1941" priority="20">
      <formula>F25&lt;0</formula>
    </cfRule>
  </conditionalFormatting>
  <conditionalFormatting sqref="H25:H30 H34:H46">
    <cfRule type="expression" dxfId="1940" priority="17">
      <formula>H25&gt;0</formula>
    </cfRule>
    <cfRule type="expression" dxfId="1939" priority="18">
      <formula>H25&lt;0</formula>
    </cfRule>
  </conditionalFormatting>
  <conditionalFormatting sqref="F89:F110">
    <cfRule type="expression" dxfId="1938" priority="15">
      <formula>F89&gt;0</formula>
    </cfRule>
    <cfRule type="expression" dxfId="1937" priority="16">
      <formula>F89&lt;0</formula>
    </cfRule>
  </conditionalFormatting>
  <conditionalFormatting sqref="H89:H110">
    <cfRule type="expression" dxfId="1936" priority="13">
      <formula>H89&gt;0</formula>
    </cfRule>
    <cfRule type="expression" dxfId="1935" priority="14">
      <formula>H89&lt;0</formula>
    </cfRule>
  </conditionalFormatting>
  <conditionalFormatting sqref="Q10">
    <cfRule type="expression" dxfId="1934" priority="11">
      <formula>Q10&gt;0</formula>
    </cfRule>
    <cfRule type="expression" dxfId="1933" priority="12">
      <formula>Q10&lt;0</formula>
    </cfRule>
  </conditionalFormatting>
  <conditionalFormatting sqref="J25:J38">
    <cfRule type="expression" dxfId="1932" priority="9">
      <formula>J25&gt;0</formula>
    </cfRule>
    <cfRule type="expression" dxfId="1931" priority="10">
      <formula>J25&lt;0</formula>
    </cfRule>
  </conditionalFormatting>
  <conditionalFormatting sqref="K25:K38">
    <cfRule type="expression" dxfId="1930" priority="7">
      <formula>K25&gt;0</formula>
    </cfRule>
    <cfRule type="expression" dxfId="1929" priority="8">
      <formula>K25&lt;0</formula>
    </cfRule>
  </conditionalFormatting>
  <conditionalFormatting sqref="L25:L38">
    <cfRule type="expression" dxfId="1928" priority="5">
      <formula>L25&gt;0</formula>
    </cfRule>
    <cfRule type="expression" dxfId="192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6" priority="3">
      <formula>F31&gt;0</formula>
    </cfRule>
    <cfRule type="expression" dxfId="1925" priority="4">
      <formula>F31&lt;0</formula>
    </cfRule>
  </conditionalFormatting>
  <conditionalFormatting sqref="H31:H33">
    <cfRule type="expression" dxfId="1924" priority="1">
      <formula>H31&gt;0</formula>
    </cfRule>
    <cfRule type="expression" dxfId="192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42.959899999999998</v>
      </c>
      <c r="R4" s="495">
        <v>-3.5000000000000001E-3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8591.98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-1287.2700000000004</v>
      </c>
      <c r="R7">
        <v>200</v>
      </c>
      <c r="U7" t="s">
        <v>1081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-1287.2700000000004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-0.13030037705291397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982</v>
      </c>
      <c r="Q13">
        <f>Q4/2.6</f>
        <v>16.523038461538459</v>
      </c>
    </row>
    <row r="14" spans="1:21" x14ac:dyDescent="0.25">
      <c r="H14" s="70"/>
      <c r="O14" s="11" t="s">
        <v>1072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47.255890000000001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982</v>
      </c>
      <c r="L24" s="220"/>
      <c r="O24" s="81">
        <v>1.0900000000000001</v>
      </c>
      <c r="P24" s="81">
        <f t="shared" ref="P24:P43" si="1">O24*$Q$4</f>
        <v>46.826290999999998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46.396692000000002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45.967092999999998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45.537494000000002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45.107894999999999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44.678295999999996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44.248697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43.819097999999997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43.389499000000001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42.959899999999998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42.530300999999994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42.100701999999998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41.671102999999995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41.241503999999999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40.811904999999996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40.382305999999993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39.952706999999997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39.523108000000001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39.093508999999997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38.663910000000001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2" priority="31">
      <formula>F47&gt;0</formula>
    </cfRule>
    <cfRule type="expression" dxfId="1921" priority="32">
      <formula>F47&lt;0</formula>
    </cfRule>
  </conditionalFormatting>
  <conditionalFormatting sqref="Q7">
    <cfRule type="expression" dxfId="1920" priority="29">
      <formula>Q7&gt;0</formula>
    </cfRule>
    <cfRule type="expression" dxfId="1919" priority="30">
      <formula>Q7&lt;0</formula>
    </cfRule>
  </conditionalFormatting>
  <conditionalFormatting sqref="Q8">
    <cfRule type="expression" dxfId="1918" priority="27">
      <formula>Q8&gt;0</formula>
    </cfRule>
    <cfRule type="expression" dxfId="1917" priority="28">
      <formula>Q8&lt;0</formula>
    </cfRule>
  </conditionalFormatting>
  <conditionalFormatting sqref="F31:F46">
    <cfRule type="expression" dxfId="1916" priority="25">
      <formula>F31&gt;0</formula>
    </cfRule>
    <cfRule type="expression" dxfId="1915" priority="26">
      <formula>F31&lt;0</formula>
    </cfRule>
  </conditionalFormatting>
  <conditionalFormatting sqref="H31:H46">
    <cfRule type="expression" dxfId="1914" priority="23">
      <formula>H31&gt;0</formula>
    </cfRule>
    <cfRule type="expression" dxfId="1913" priority="24">
      <formula>H31&lt;0</formula>
    </cfRule>
  </conditionalFormatting>
  <conditionalFormatting sqref="Q10">
    <cfRule type="expression" dxfId="1912" priority="21">
      <formula>Q10&gt;0</formula>
    </cfRule>
    <cfRule type="expression" dxfId="1911" priority="22">
      <formula>Q10&lt;0</formula>
    </cfRule>
  </conditionalFormatting>
  <conditionalFormatting sqref="J25:J38">
    <cfRule type="expression" dxfId="1910" priority="19">
      <formula>J25&gt;0</formula>
    </cfRule>
    <cfRule type="expression" dxfId="1909" priority="20">
      <formula>J25&lt;0</formula>
    </cfRule>
  </conditionalFormatting>
  <conditionalFormatting sqref="K35:K38">
    <cfRule type="expression" dxfId="1908" priority="17">
      <formula>K35&gt;0</formula>
    </cfRule>
    <cfRule type="expression" dxfId="1907" priority="18">
      <formula>K35&lt;0</formula>
    </cfRule>
  </conditionalFormatting>
  <conditionalFormatting sqref="L25:L38">
    <cfRule type="expression" dxfId="1906" priority="15">
      <formula>L25&gt;0</formula>
    </cfRule>
    <cfRule type="expression" dxfId="1905" priority="16">
      <formula>L25&lt;0</formula>
    </cfRule>
  </conditionalFormatting>
  <conditionalFormatting sqref="F89:F110">
    <cfRule type="expression" dxfId="1904" priority="13">
      <formula>F89&gt;0</formula>
    </cfRule>
    <cfRule type="expression" dxfId="1903" priority="14">
      <formula>F89&lt;0</formula>
    </cfRule>
  </conditionalFormatting>
  <conditionalFormatting sqref="H89:H110">
    <cfRule type="expression" dxfId="1902" priority="11">
      <formula>H89&gt;0</formula>
    </cfRule>
    <cfRule type="expression" dxfId="1901" priority="12">
      <formula>H89&lt;0</formula>
    </cfRule>
  </conditionalFormatting>
  <conditionalFormatting sqref="J89:J102">
    <cfRule type="expression" dxfId="1900" priority="9">
      <formula>J89&gt;0</formula>
    </cfRule>
    <cfRule type="expression" dxfId="1899" priority="10">
      <formula>J89&lt;0</formula>
    </cfRule>
  </conditionalFormatting>
  <conditionalFormatting sqref="K89:K102">
    <cfRule type="expression" dxfId="1898" priority="7">
      <formula>K89&gt;0</formula>
    </cfRule>
    <cfRule type="expression" dxfId="1897" priority="8">
      <formula>K89&lt;0</formula>
    </cfRule>
  </conditionalFormatting>
  <conditionalFormatting sqref="L89:L102">
    <cfRule type="expression" dxfId="1896" priority="5">
      <formula>L89&gt;0</formula>
    </cfRule>
    <cfRule type="expression" dxfId="1895" priority="6">
      <formula>L89&lt;0</formula>
    </cfRule>
  </conditionalFormatting>
  <conditionalFormatting sqref="F25:F30">
    <cfRule type="expression" dxfId="1894" priority="3">
      <formula>F25&gt;0</formula>
    </cfRule>
    <cfRule type="expression" dxfId="1893" priority="4">
      <formula>F25&lt;0</formula>
    </cfRule>
  </conditionalFormatting>
  <conditionalFormatting sqref="H25:H30">
    <cfRule type="expression" dxfId="1892" priority="1">
      <formula>H25&gt;0</formula>
    </cfRule>
    <cfRule type="expression" dxfId="18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G9" sqref="G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1054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1055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1090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50.83</v>
      </c>
      <c r="R4" s="495">
        <v>1.24E-2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5083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239.13000000000011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239.13000000000011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4.9367551152281156E-2</v>
      </c>
      <c r="T9" s="156"/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2.9510131811922094E-2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21" ht="15.75" thickTop="1" x14ac:dyDescent="0.25">
      <c r="O17" s="81">
        <v>1.1000000000000001</v>
      </c>
      <c r="P17" s="81">
        <f>O17*$Q$4</f>
        <v>55.913000000000004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55.404700000000005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2"/>
        <v>54.8964</v>
      </c>
    </row>
    <row r="20" spans="1:21" x14ac:dyDescent="0.25">
      <c r="O20" s="81">
        <v>1.07</v>
      </c>
      <c r="P20" s="81">
        <f t="shared" si="2"/>
        <v>54.388100000000001</v>
      </c>
    </row>
    <row r="21" spans="1:21" x14ac:dyDescent="0.25">
      <c r="O21" s="81">
        <v>1.06</v>
      </c>
      <c r="P21" s="81">
        <f t="shared" si="2"/>
        <v>53.879800000000003</v>
      </c>
    </row>
    <row r="22" spans="1:21" x14ac:dyDescent="0.25">
      <c r="O22" s="81">
        <v>1.05</v>
      </c>
      <c r="P22" s="81">
        <f t="shared" si="2"/>
        <v>53.371499999999997</v>
      </c>
    </row>
    <row r="23" spans="1:21" x14ac:dyDescent="0.25">
      <c r="O23" s="81">
        <v>1.04</v>
      </c>
      <c r="P23" s="81">
        <f t="shared" si="2"/>
        <v>52.863199999999999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2"/>
        <v>52.354900000000001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51.846600000000002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51.338299999999997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50.83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50.3217</v>
      </c>
      <c r="U28" t="s">
        <v>1088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49.813399999999994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49.305099999999996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48.796799999999998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48.288499999999999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47.780199999999994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47.271900000000002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46.763600000000004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46.255299999999998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45.747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0" priority="35">
      <formula>F47&gt;0</formula>
    </cfRule>
    <cfRule type="expression" dxfId="1889" priority="36">
      <formula>F47&lt;0</formula>
    </cfRule>
  </conditionalFormatting>
  <conditionalFormatting sqref="Q7">
    <cfRule type="expression" dxfId="1888" priority="33">
      <formula>Q7&gt;0</formula>
    </cfRule>
    <cfRule type="expression" dxfId="1887" priority="34">
      <formula>Q7&lt;0</formula>
    </cfRule>
  </conditionalFormatting>
  <conditionalFormatting sqref="Q8">
    <cfRule type="expression" dxfId="1886" priority="31">
      <formula>Q8&gt;0</formula>
    </cfRule>
    <cfRule type="expression" dxfId="1885" priority="32">
      <formula>Q8&lt;0</formula>
    </cfRule>
  </conditionalFormatting>
  <conditionalFormatting sqref="F30:F46">
    <cfRule type="expression" dxfId="1884" priority="29">
      <formula>F30&gt;0</formula>
    </cfRule>
    <cfRule type="expression" dxfId="1883" priority="30">
      <formula>F30&lt;0</formula>
    </cfRule>
  </conditionalFormatting>
  <conditionalFormatting sqref="H30:H46">
    <cfRule type="expression" dxfId="1882" priority="27">
      <formula>H30&gt;0</formula>
    </cfRule>
    <cfRule type="expression" dxfId="1881" priority="28">
      <formula>H30&lt;0</formula>
    </cfRule>
  </conditionalFormatting>
  <conditionalFormatting sqref="Q10">
    <cfRule type="expression" dxfId="1880" priority="25">
      <formula>Q10&gt;0</formula>
    </cfRule>
    <cfRule type="expression" dxfId="1879" priority="26">
      <formula>Q10&lt;0</formula>
    </cfRule>
  </conditionalFormatting>
  <conditionalFormatting sqref="J25:J38">
    <cfRule type="expression" dxfId="1878" priority="23">
      <formula>J25&gt;0</formula>
    </cfRule>
    <cfRule type="expression" dxfId="1877" priority="24">
      <formula>J25&lt;0</formula>
    </cfRule>
  </conditionalFormatting>
  <conditionalFormatting sqref="K25:K38">
    <cfRule type="expression" dxfId="1876" priority="21">
      <formula>K25&gt;0</formula>
    </cfRule>
    <cfRule type="expression" dxfId="1875" priority="22">
      <formula>K25&lt;0</formula>
    </cfRule>
  </conditionalFormatting>
  <conditionalFormatting sqref="L25 L38">
    <cfRule type="expression" dxfId="1874" priority="19">
      <formula>L25&gt;0</formula>
    </cfRule>
    <cfRule type="expression" dxfId="1873" priority="20">
      <formula>L25&lt;0</formula>
    </cfRule>
  </conditionalFormatting>
  <conditionalFormatting sqref="F89:F110">
    <cfRule type="expression" dxfId="1872" priority="17">
      <formula>F89&gt;0</formula>
    </cfRule>
    <cfRule type="expression" dxfId="1871" priority="18">
      <formula>F89&lt;0</formula>
    </cfRule>
  </conditionalFormatting>
  <conditionalFormatting sqref="H89:H110">
    <cfRule type="expression" dxfId="1870" priority="15">
      <formula>H89&gt;0</formula>
    </cfRule>
    <cfRule type="expression" dxfId="1869" priority="16">
      <formula>H89&lt;0</formula>
    </cfRule>
  </conditionalFormatting>
  <conditionalFormatting sqref="J89:J102">
    <cfRule type="expression" dxfId="1868" priority="13">
      <formula>J89&gt;0</formula>
    </cfRule>
    <cfRule type="expression" dxfId="1867" priority="14">
      <formula>J89&lt;0</formula>
    </cfRule>
  </conditionalFormatting>
  <conditionalFormatting sqref="K89:K102">
    <cfRule type="expression" dxfId="1866" priority="11">
      <formula>K89&gt;0</formula>
    </cfRule>
    <cfRule type="expression" dxfId="1865" priority="12">
      <formula>K89&lt;0</formula>
    </cfRule>
  </conditionalFormatting>
  <conditionalFormatting sqref="L89:L102">
    <cfRule type="expression" dxfId="1864" priority="9">
      <formula>L89&gt;0</formula>
    </cfRule>
    <cfRule type="expression" dxfId="1863" priority="10">
      <formula>L89&lt;0</formula>
    </cfRule>
  </conditionalFormatting>
  <conditionalFormatting sqref="F25 F29">
    <cfRule type="expression" dxfId="1862" priority="7">
      <formula>F25&gt;0</formula>
    </cfRule>
    <cfRule type="expression" dxfId="1861" priority="8">
      <formula>F25&lt;0</formula>
    </cfRule>
  </conditionalFormatting>
  <conditionalFormatting sqref="H29 H25:H26">
    <cfRule type="expression" dxfId="1860" priority="5">
      <formula>H25&gt;0</formula>
    </cfRule>
    <cfRule type="expression" dxfId="1859" priority="6">
      <formula>H25&lt;0</formula>
    </cfRule>
  </conditionalFormatting>
  <conditionalFormatting sqref="F26:F28">
    <cfRule type="expression" dxfId="1858" priority="3">
      <formula>F26&gt;0</formula>
    </cfRule>
    <cfRule type="expression" dxfId="1857" priority="4">
      <formula>F26&lt;0</formula>
    </cfRule>
  </conditionalFormatting>
  <conditionalFormatting sqref="H27:H28">
    <cfRule type="expression" dxfId="1856" priority="1">
      <formula>H27&gt;0</formula>
    </cfRule>
    <cfRule type="expression" dxfId="1855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110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1115</v>
      </c>
      <c r="Z1" s="11" t="s">
        <v>1113</v>
      </c>
      <c r="AA1" s="11" t="s">
        <v>1114</v>
      </c>
      <c r="AB1" s="11" t="s">
        <v>1116</v>
      </c>
      <c r="AC1" s="11" t="s">
        <v>1113</v>
      </c>
      <c r="AD1" s="11" t="s">
        <v>1114</v>
      </c>
      <c r="AE1" s="11" t="s">
        <v>1117</v>
      </c>
      <c r="AF1" s="11" t="s">
        <v>1113</v>
      </c>
      <c r="AG1" s="11" t="s">
        <v>1114</v>
      </c>
      <c r="AH1" s="11" t="s">
        <v>1118</v>
      </c>
      <c r="AI1" s="11" t="s">
        <v>1113</v>
      </c>
      <c r="AJ1" s="11" t="s">
        <v>1114</v>
      </c>
      <c r="AK1" s="11" t="s">
        <v>1119</v>
      </c>
      <c r="AM1" s="11" t="s">
        <v>1120</v>
      </c>
      <c r="AO1" s="11" t="s">
        <v>1121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2000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541</v>
      </c>
      <c r="AJ2">
        <f>$Q$2*$Q$4</f>
        <v>50720</v>
      </c>
      <c r="AK2">
        <f ca="1">AJ2*EXP(-$X$2 * AI2/365.25)</f>
        <v>59032.996222288799</v>
      </c>
      <c r="AM2" s="2">
        <f>Q10</f>
        <v>1747.9699999999939</v>
      </c>
      <c r="AO2">
        <f ca="1" xml:space="preserve"> (SUM(AB:AB) - SUM(AE:AE) - SUM(AH:AH) - SUM(AK:AK))/SUM(AB:AB)</f>
        <v>-8.7768599811374991E-3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27.788010000000007</v>
      </c>
      <c r="T3" s="816" t="s">
        <v>463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25.36</v>
      </c>
      <c r="R4" s="222">
        <v>1.52E-2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50720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55576.020000000011</v>
      </c>
      <c r="T6" s="816" t="s">
        <v>1023</v>
      </c>
      <c r="U6" t="s">
        <v>1025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-3108.0500000000247</v>
      </c>
      <c r="R7">
        <v>1500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-4856.0200000000186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-8.7376174112504229E-2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1.9716088328075709E-2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1024</v>
      </c>
      <c r="Q13" s="2">
        <f>Q4/(1.95+2.15)*2</f>
        <v>12.370731707317074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1115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1049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0" t="s">
        <v>78</v>
      </c>
      <c r="P22" s="850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27.896000000000001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27.642400000000002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27.3888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27.135200000000001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26.881600000000002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26.628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26.374400000000001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26.120799999999999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25.8672</v>
      </c>
      <c r="Q31" s="2"/>
      <c r="T31" s="817">
        <v>43167</v>
      </c>
      <c r="U31" t="s">
        <v>985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25.613599999999998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25.36</v>
      </c>
      <c r="Q33" s="2"/>
      <c r="T33" s="816">
        <v>43196</v>
      </c>
      <c r="U33" t="s">
        <v>978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25.106400000000001</v>
      </c>
      <c r="Q34" s="2"/>
      <c r="U34" t="s">
        <v>1000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24.852799999999998</v>
      </c>
      <c r="Q35" s="2"/>
      <c r="T35" s="816">
        <v>43200</v>
      </c>
      <c r="U35" t="s">
        <v>1015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24.5992</v>
      </c>
      <c r="T36" s="816">
        <v>43203</v>
      </c>
      <c r="U36" t="s">
        <v>1014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24.345599999999997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24.091999999999999</v>
      </c>
      <c r="T38" s="816">
        <v>43210</v>
      </c>
      <c r="U38" t="s">
        <v>1020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23.838399999999996</v>
      </c>
      <c r="U39" t="s">
        <v>1021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23.584800000000001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23.331199999999999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7">
        <v>200</v>
      </c>
      <c r="D42" s="77">
        <v>24.57</v>
      </c>
      <c r="E42" s="43">
        <v>0</v>
      </c>
      <c r="F42" s="43">
        <f t="shared" si="12"/>
        <v>4914</v>
      </c>
      <c r="G42" s="477"/>
      <c r="O42" s="81">
        <v>0.91</v>
      </c>
      <c r="P42" s="81">
        <f t="shared" si="11"/>
        <v>23.0776</v>
      </c>
      <c r="T42" s="816">
        <v>43214</v>
      </c>
      <c r="U42" t="s">
        <v>1026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22.824000000000002</v>
      </c>
      <c r="T43" s="816">
        <v>43221</v>
      </c>
      <c r="U43" t="s">
        <v>1068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1066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1067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1093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1022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1095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1097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1108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7800</v>
      </c>
      <c r="I57" s="18"/>
      <c r="J57" s="18"/>
      <c r="K57" s="18">
        <f>SUM(K2:K56)</f>
        <v>198381.64999999997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48" si="229">C147*(E147-D147)</f>
        <v>-6923.3999999999969</v>
      </c>
      <c r="G147" s="39">
        <f t="shared" ref="G147:G148" si="230">D147*C147</f>
        <v>60647.4</v>
      </c>
      <c r="H147" s="222">
        <f t="shared" ref="H147:H148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9"/>
        <v>-4856.0000000000018</v>
      </c>
      <c r="G148" s="39">
        <f t="shared" si="230"/>
        <v>55576</v>
      </c>
      <c r="H148" s="222">
        <f t="shared" si="231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4" priority="93">
      <formula>F94&gt;0</formula>
    </cfRule>
    <cfRule type="expression" dxfId="1853" priority="94">
      <formula>F94&lt;0</formula>
    </cfRule>
  </conditionalFormatting>
  <conditionalFormatting sqref="F164:F177 F180:F224 F227:F228">
    <cfRule type="expression" dxfId="1852" priority="89">
      <formula>F164&gt;0</formula>
    </cfRule>
    <cfRule type="expression" dxfId="1851" priority="90">
      <formula>F164&lt;0</formula>
    </cfRule>
  </conditionalFormatting>
  <conditionalFormatting sqref="F164:F177 F180:F224 F227:F228">
    <cfRule type="expression" dxfId="1850" priority="91">
      <formula>F164&gt;0</formula>
    </cfRule>
    <cfRule type="expression" dxfId="1849" priority="92">
      <formula>F164&lt;0</formula>
    </cfRule>
  </conditionalFormatting>
  <conditionalFormatting sqref="H159:H177 H180:H224 H227:H228">
    <cfRule type="expression" dxfId="1848" priority="87">
      <formula>H159&gt;0</formula>
    </cfRule>
    <cfRule type="expression" dxfId="1847" priority="88">
      <formula>H159&lt;0</formula>
    </cfRule>
  </conditionalFormatting>
  <conditionalFormatting sqref="F155:F158">
    <cfRule type="expression" dxfId="1846" priority="81">
      <formula>F155&gt;0</formula>
    </cfRule>
    <cfRule type="expression" dxfId="1845" priority="82">
      <formula>F155&lt;0</formula>
    </cfRule>
  </conditionalFormatting>
  <conditionalFormatting sqref="H155:H158">
    <cfRule type="expression" dxfId="1844" priority="79">
      <formula>H155&gt;0</formula>
    </cfRule>
    <cfRule type="expression" dxfId="1843" priority="80">
      <formula>H155&lt;0</formula>
    </cfRule>
  </conditionalFormatting>
  <conditionalFormatting sqref="Q8">
    <cfRule type="expression" dxfId="1842" priority="75">
      <formula>Q8&gt;0</formula>
    </cfRule>
    <cfRule type="expression" dxfId="1841" priority="76">
      <formula>Q8&lt;0</formula>
    </cfRule>
  </conditionalFormatting>
  <conditionalFormatting sqref="Q7">
    <cfRule type="expression" dxfId="1840" priority="77">
      <formula>Q7&gt;0</formula>
    </cfRule>
    <cfRule type="expression" dxfId="1839" priority="78">
      <formula>Q7&lt;0</formula>
    </cfRule>
  </conditionalFormatting>
  <conditionalFormatting sqref="F178">
    <cfRule type="expression" dxfId="1838" priority="71">
      <formula>F178&gt;0</formula>
    </cfRule>
    <cfRule type="expression" dxfId="1837" priority="72">
      <formula>F178&lt;0</formula>
    </cfRule>
  </conditionalFormatting>
  <conditionalFormatting sqref="F178">
    <cfRule type="expression" dxfId="1836" priority="73">
      <formula>F178&gt;0</formula>
    </cfRule>
    <cfRule type="expression" dxfId="1835" priority="74">
      <formula>F178&lt;0</formula>
    </cfRule>
  </conditionalFormatting>
  <conditionalFormatting sqref="H178">
    <cfRule type="expression" dxfId="1834" priority="69">
      <formula>H178&gt;0</formula>
    </cfRule>
    <cfRule type="expression" dxfId="1833" priority="70">
      <formula>H178&lt;0</formula>
    </cfRule>
  </conditionalFormatting>
  <conditionalFormatting sqref="F179">
    <cfRule type="expression" dxfId="1832" priority="65">
      <formula>F179&gt;0</formula>
    </cfRule>
    <cfRule type="expression" dxfId="1831" priority="66">
      <formula>F179&lt;0</formula>
    </cfRule>
  </conditionalFormatting>
  <conditionalFormatting sqref="F179">
    <cfRule type="expression" dxfId="1830" priority="67">
      <formula>F179&gt;0</formula>
    </cfRule>
    <cfRule type="expression" dxfId="1829" priority="68">
      <formula>F179&lt;0</formula>
    </cfRule>
  </conditionalFormatting>
  <conditionalFormatting sqref="H179">
    <cfRule type="expression" dxfId="1828" priority="63">
      <formula>H179&gt;0</formula>
    </cfRule>
    <cfRule type="expression" dxfId="1827" priority="64">
      <formula>H179&lt;0</formula>
    </cfRule>
  </conditionalFormatting>
  <conditionalFormatting sqref="F225:F226">
    <cfRule type="expression" dxfId="1826" priority="59">
      <formula>F225&gt;0</formula>
    </cfRule>
    <cfRule type="expression" dxfId="1825" priority="60">
      <formula>F225&lt;0</formula>
    </cfRule>
  </conditionalFormatting>
  <conditionalFormatting sqref="F225:F226">
    <cfRule type="expression" dxfId="1824" priority="61">
      <formula>F225&gt;0</formula>
    </cfRule>
    <cfRule type="expression" dxfId="1823" priority="62">
      <formula>F225&lt;0</formula>
    </cfRule>
  </conditionalFormatting>
  <conditionalFormatting sqref="H225:H226">
    <cfRule type="expression" dxfId="1822" priority="57">
      <formula>H225&gt;0</formula>
    </cfRule>
    <cfRule type="expression" dxfId="1821" priority="58">
      <formula>H225&lt;0</formula>
    </cfRule>
  </conditionalFormatting>
  <conditionalFormatting sqref="F64:F79">
    <cfRule type="expression" dxfId="1820" priority="55">
      <formula>F64&gt;0</formula>
    </cfRule>
    <cfRule type="expression" dxfId="1819" priority="56">
      <formula>F64&lt;0</formula>
    </cfRule>
  </conditionalFormatting>
  <conditionalFormatting sqref="H64:H79">
    <cfRule type="expression" dxfId="1818" priority="53">
      <formula>H64&gt;0</formula>
    </cfRule>
    <cfRule type="expression" dxfId="1817" priority="54">
      <formula>H64&lt;0</formula>
    </cfRule>
  </conditionalFormatting>
  <conditionalFormatting sqref="Q10">
    <cfRule type="expression" dxfId="1816" priority="51">
      <formula>Q10&gt;0</formula>
    </cfRule>
    <cfRule type="expression" dxfId="1815" priority="52">
      <formula>Q10&lt;0</formula>
    </cfRule>
  </conditionalFormatting>
  <conditionalFormatting sqref="J74:K74">
    <cfRule type="expression" dxfId="1814" priority="49">
      <formula>J74&gt;0</formula>
    </cfRule>
    <cfRule type="expression" dxfId="1813" priority="50">
      <formula>J74&lt;0</formula>
    </cfRule>
  </conditionalFormatting>
  <conditionalFormatting sqref="K75">
    <cfRule type="expression" dxfId="1812" priority="47">
      <formula>K75&gt;0</formula>
    </cfRule>
    <cfRule type="expression" dxfId="1811" priority="48">
      <formula>K75&lt;0</formula>
    </cfRule>
  </conditionalFormatting>
  <conditionalFormatting sqref="K76:K89">
    <cfRule type="expression" dxfId="1810" priority="45">
      <formula>K76&gt;0</formula>
    </cfRule>
    <cfRule type="expression" dxfId="1809" priority="46">
      <formula>K76&lt;0</formula>
    </cfRule>
  </conditionalFormatting>
  <conditionalFormatting sqref="F81:F89">
    <cfRule type="expression" dxfId="1808" priority="43">
      <formula>F81&gt;0</formula>
    </cfRule>
    <cfRule type="expression" dxfId="1807" priority="44">
      <formula>F81&lt;0</formula>
    </cfRule>
  </conditionalFormatting>
  <conditionalFormatting sqref="H81:H89">
    <cfRule type="expression" dxfId="1806" priority="41">
      <formula>H81&gt;0</formula>
    </cfRule>
    <cfRule type="expression" dxfId="1805" priority="42">
      <formula>H81&lt;0</formula>
    </cfRule>
  </conditionalFormatting>
  <conditionalFormatting sqref="R4">
    <cfRule type="expression" dxfId="1804" priority="39">
      <formula>R4&gt;0</formula>
    </cfRule>
    <cfRule type="expression" dxfId="1803" priority="40">
      <formula>R4&lt;0</formula>
    </cfRule>
  </conditionalFormatting>
  <conditionalFormatting sqref="Q9">
    <cfRule type="expression" dxfId="1802" priority="37">
      <formula>Q9&gt;0</formula>
    </cfRule>
    <cfRule type="expression" dxfId="1801" priority="38">
      <formula>Q9&lt;0</formula>
    </cfRule>
  </conditionalFormatting>
  <conditionalFormatting sqref="K90:K93">
    <cfRule type="expression" dxfId="1800" priority="35">
      <formula>K90&gt;0</formula>
    </cfRule>
    <cfRule type="expression" dxfId="1799" priority="36">
      <formula>K90&lt;0</formula>
    </cfRule>
  </conditionalFormatting>
  <conditionalFormatting sqref="F90:F113">
    <cfRule type="expression" dxfId="1798" priority="33">
      <formula>F90&gt;0</formula>
    </cfRule>
    <cfRule type="expression" dxfId="1797" priority="34">
      <formula>F90&lt;0</formula>
    </cfRule>
  </conditionalFormatting>
  <conditionalFormatting sqref="H90:H113">
    <cfRule type="expression" dxfId="1796" priority="31">
      <formula>H90&gt;0</formula>
    </cfRule>
    <cfRule type="expression" dxfId="1795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4" priority="27">
      <formula>F114&gt;0</formula>
    </cfRule>
    <cfRule type="expression" dxfId="1793" priority="28">
      <formula>F114&lt;0</formula>
    </cfRule>
  </conditionalFormatting>
  <conditionalFormatting sqref="H114:H138">
    <cfRule type="expression" dxfId="1792" priority="25">
      <formula>H114&gt;0</formula>
    </cfRule>
    <cfRule type="expression" dxfId="1791" priority="26">
      <formula>H114&lt;0</formula>
    </cfRule>
  </conditionalFormatting>
  <conditionalFormatting sqref="K129:K131">
    <cfRule type="expression" dxfId="1790" priority="23">
      <formula>K129&gt;0</formula>
    </cfRule>
    <cfRule type="expression" dxfId="1789" priority="24">
      <formula>K129&lt;0</formula>
    </cfRule>
  </conditionalFormatting>
  <conditionalFormatting sqref="K133:K135">
    <cfRule type="expression" dxfId="1788" priority="21">
      <formula>K133&gt;0</formula>
    </cfRule>
    <cfRule type="expression" dxfId="1787" priority="22">
      <formula>K133&lt;0</formula>
    </cfRule>
  </conditionalFormatting>
  <conditionalFormatting sqref="K140">
    <cfRule type="expression" dxfId="1786" priority="17">
      <formula>K140&gt;0</formula>
    </cfRule>
    <cfRule type="expression" dxfId="1785" priority="18">
      <formula>K140&lt;0</formula>
    </cfRule>
  </conditionalFormatting>
  <conditionalFormatting sqref="K136:K138">
    <cfRule type="expression" dxfId="1784" priority="15">
      <formula>K136&gt;0</formula>
    </cfRule>
    <cfRule type="expression" dxfId="1783" priority="16">
      <formula>K136&lt;0</formula>
    </cfRule>
  </conditionalFormatting>
  <conditionalFormatting sqref="K139">
    <cfRule type="expression" dxfId="1782" priority="9">
      <formula>K139&gt;0</formula>
    </cfRule>
    <cfRule type="expression" dxfId="1781" priority="10">
      <formula>K139&lt;0</formula>
    </cfRule>
  </conditionalFormatting>
  <conditionalFormatting sqref="H148:H149 F148:F149 K148:K149">
    <cfRule type="expression" dxfId="1780" priority="7">
      <formula>F148&gt;0</formula>
    </cfRule>
    <cfRule type="expression" dxfId="1779" priority="8">
      <formula>F148&lt;0</formula>
    </cfRule>
  </conditionalFormatting>
  <conditionalFormatting sqref="H143:H147 F143:F147 K143:K147">
    <cfRule type="expression" dxfId="1778" priority="5">
      <formula>F143&gt;0</formula>
    </cfRule>
    <cfRule type="expression" dxfId="1777" priority="6">
      <formula>F143&lt;0</formula>
    </cfRule>
  </conditionalFormatting>
  <conditionalFormatting sqref="F80">
    <cfRule type="expression" dxfId="1776" priority="3">
      <formula>F80&gt;0</formula>
    </cfRule>
    <cfRule type="expression" dxfId="1775" priority="4">
      <formula>F80&lt;0</formula>
    </cfRule>
  </conditionalFormatting>
  <conditionalFormatting sqref="H80">
    <cfRule type="expression" dxfId="1774" priority="1">
      <formula>H80&gt;0</formula>
    </cfRule>
    <cfRule type="expression" dxfId="1773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2" priority="31">
      <formula>Q7&gt;0</formula>
    </cfRule>
    <cfRule type="expression" dxfId="1771" priority="32">
      <formula>Q7&lt;0</formula>
    </cfRule>
  </conditionalFormatting>
  <conditionalFormatting sqref="Q8">
    <cfRule type="expression" dxfId="1770" priority="29">
      <formula>Q8&gt;0</formula>
    </cfRule>
    <cfRule type="expression" dxfId="1769" priority="30">
      <formula>Q8&lt;0</formula>
    </cfRule>
  </conditionalFormatting>
  <conditionalFormatting sqref="F62:F65">
    <cfRule type="expression" dxfId="1768" priority="21">
      <formula>F62&gt;0</formula>
    </cfRule>
    <cfRule type="expression" dxfId="1767" priority="22">
      <formula>F62&lt;0</formula>
    </cfRule>
  </conditionalFormatting>
  <conditionalFormatting sqref="F66:F74 F78:F98 F102:F106">
    <cfRule type="expression" dxfId="1766" priority="17">
      <formula>F66&gt;0</formula>
    </cfRule>
    <cfRule type="expression" dxfId="1765" priority="18">
      <formula>F66&lt;0</formula>
    </cfRule>
  </conditionalFormatting>
  <conditionalFormatting sqref="F66:F74 F78:F98 F102:F106">
    <cfRule type="expression" dxfId="1764" priority="19">
      <formula>F66&gt;0</formula>
    </cfRule>
    <cfRule type="expression" dxfId="1763" priority="20">
      <formula>F66&lt;0</formula>
    </cfRule>
  </conditionalFormatting>
  <conditionalFormatting sqref="H62:H74 H78:H98 H102:H106">
    <cfRule type="expression" dxfId="1762" priority="15">
      <formula>H62&gt;0</formula>
    </cfRule>
    <cfRule type="expression" dxfId="1761" priority="16">
      <formula>H62&lt;0</formula>
    </cfRule>
  </conditionalFormatting>
  <conditionalFormatting sqref="F57:F61">
    <cfRule type="expression" dxfId="1760" priority="13">
      <formula>F57&gt;0</formula>
    </cfRule>
    <cfRule type="expression" dxfId="1759" priority="14">
      <formula>F57&lt;0</formula>
    </cfRule>
  </conditionalFormatting>
  <conditionalFormatting sqref="H57:H61">
    <cfRule type="expression" dxfId="1758" priority="11">
      <formula>H57&gt;0</formula>
    </cfRule>
    <cfRule type="expression" dxfId="1757" priority="12">
      <formula>H57&lt;0</formula>
    </cfRule>
  </conditionalFormatting>
  <conditionalFormatting sqref="F75:F77">
    <cfRule type="expression" dxfId="1756" priority="7">
      <formula>F75&gt;0</formula>
    </cfRule>
    <cfRule type="expression" dxfId="1755" priority="8">
      <formula>F75&lt;0</formula>
    </cfRule>
  </conditionalFormatting>
  <conditionalFormatting sqref="F75:F77">
    <cfRule type="expression" dxfId="1754" priority="9">
      <formula>F75&gt;0</formula>
    </cfRule>
    <cfRule type="expression" dxfId="1753" priority="10">
      <formula>F75&lt;0</formula>
    </cfRule>
  </conditionalFormatting>
  <conditionalFormatting sqref="H75:H77">
    <cfRule type="expression" dxfId="1752" priority="5">
      <formula>H75&gt;0</formula>
    </cfRule>
    <cfRule type="expression" dxfId="1751" priority="6">
      <formula>H75&lt;0</formula>
    </cfRule>
  </conditionalFormatting>
  <conditionalFormatting sqref="F22:F30">
    <cfRule type="expression" dxfId="1750" priority="3">
      <formula>F22&gt;0</formula>
    </cfRule>
    <cfRule type="expression" dxfId="1749" priority="4">
      <formula>F22&lt;0</formula>
    </cfRule>
  </conditionalFormatting>
  <conditionalFormatting sqref="F99:F101">
    <cfRule type="expression" dxfId="1748" priority="1">
      <formula>F99&gt;0</formula>
    </cfRule>
    <cfRule type="expression" dxfId="174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124.0599</v>
      </c>
      <c r="R4" s="475">
        <v>5.8999999999999999E-3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6202.9949999999999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363.77499999999964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208.99499999999989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3.4867367367367348E-2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136.46589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135.225291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133.984692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132.74409300000002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131.50349400000002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130.26289500000001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129.02229600000001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127.78169700000001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126.54109800000001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125.300499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124.0599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122.819301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121.57870199999999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120.33810299999999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119.097504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117.856905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116.61630599999999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115.37570700000001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114.135108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112.894509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111.65391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6" priority="19">
      <formula>F25&gt;0</formula>
    </cfRule>
    <cfRule type="expression" dxfId="1745" priority="20">
      <formula>F25&lt;0</formula>
    </cfRule>
  </conditionalFormatting>
  <conditionalFormatting sqref="Q7">
    <cfRule type="expression" dxfId="1744" priority="17">
      <formula>Q7&gt;0</formula>
    </cfRule>
    <cfRule type="expression" dxfId="1743" priority="18">
      <formula>Q7&lt;0</formula>
    </cfRule>
  </conditionalFormatting>
  <conditionalFormatting sqref="Q8">
    <cfRule type="expression" dxfId="1742" priority="15">
      <formula>Q8&gt;0</formula>
    </cfRule>
    <cfRule type="expression" dxfId="1741" priority="16">
      <formula>Q8&lt;0</formula>
    </cfRule>
  </conditionalFormatting>
  <conditionalFormatting sqref="M74">
    <cfRule type="expression" dxfId="1740" priority="9">
      <formula>M74&gt;0</formula>
    </cfRule>
    <cfRule type="expression" dxfId="1739" priority="10">
      <formula>M74&lt;0</formula>
    </cfRule>
  </conditionalFormatting>
  <conditionalFormatting sqref="F113:F149 H113:H149">
    <cfRule type="expression" dxfId="1738" priority="7">
      <formula>F113&gt;0</formula>
    </cfRule>
    <cfRule type="expression" dxfId="1737" priority="8">
      <formula>F113&lt;0</formula>
    </cfRule>
  </conditionalFormatting>
  <conditionalFormatting sqref="F105:F112">
    <cfRule type="expression" dxfId="1736" priority="5">
      <formula>F105&gt;0</formula>
    </cfRule>
    <cfRule type="expression" dxfId="1735" priority="6">
      <formula>F105&lt;0</formula>
    </cfRule>
  </conditionalFormatting>
  <conditionalFormatting sqref="H105:H112">
    <cfRule type="expression" dxfId="1734" priority="3">
      <formula>H105&gt;0</formula>
    </cfRule>
    <cfRule type="expression" dxfId="1733" priority="4">
      <formula>H105&lt;0</formula>
    </cfRule>
  </conditionalFormatting>
  <conditionalFormatting sqref="Q10">
    <cfRule type="expression" dxfId="1732" priority="1">
      <formula>Q10&gt;0</formula>
    </cfRule>
    <cfRule type="expression" dxfId="173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253.06</v>
      </c>
      <c r="R4" s="495">
        <v>-1.4999999999999999E-2</v>
      </c>
      <c r="T4" s="772">
        <v>43103</v>
      </c>
      <c r="U4" s="30" t="s">
        <v>1047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11387.7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4451.5699999999924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4226.799999999992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0.59026100071219911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982</v>
      </c>
      <c r="Q13" s="2">
        <f>Q4/(8.16*1.2)</f>
        <v>25.843545751633986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977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0" t="s">
        <v>78</v>
      </c>
      <c r="P16" s="850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278.36600000000004</v>
      </c>
      <c r="T17" s="1">
        <v>43257</v>
      </c>
      <c r="U17" t="s">
        <v>1046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275.83540000000005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273.3048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270.77420000000001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268.24360000000001</v>
      </c>
    </row>
    <row r="22" spans="1:21" x14ac:dyDescent="0.25">
      <c r="O22" s="81">
        <v>1.05</v>
      </c>
      <c r="P22" s="81">
        <f t="shared" si="4"/>
        <v>265.71300000000002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263.18240000000003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260.65180000000004</v>
      </c>
    </row>
    <row r="25" spans="1:21" x14ac:dyDescent="0.25">
      <c r="O25" s="81">
        <v>1.02</v>
      </c>
      <c r="P25" s="81">
        <f t="shared" si="4"/>
        <v>258.12119999999999</v>
      </c>
    </row>
    <row r="26" spans="1:21" x14ac:dyDescent="0.25">
      <c r="O26" s="81">
        <v>1.01</v>
      </c>
      <c r="P26" s="81">
        <f t="shared" si="4"/>
        <v>255.59059999999999</v>
      </c>
    </row>
    <row r="27" spans="1:21" x14ac:dyDescent="0.25">
      <c r="O27" s="81">
        <v>1</v>
      </c>
      <c r="P27" s="81">
        <f t="shared" si="4"/>
        <v>253.06</v>
      </c>
    </row>
    <row r="28" spans="1:21" x14ac:dyDescent="0.25">
      <c r="O28" s="81">
        <v>0.99</v>
      </c>
      <c r="P28" s="81">
        <f t="shared" si="4"/>
        <v>250.52940000000001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982</v>
      </c>
      <c r="O29" s="81">
        <v>0.98</v>
      </c>
      <c r="P29" s="81">
        <f t="shared" si="4"/>
        <v>247.99879999999999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245.4682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242.9376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240.40699999999998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237.87639999999999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235.34580000000003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232.8152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230.28460000000001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227.75400000000002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0" priority="39">
      <formula>Q7&gt;0</formula>
    </cfRule>
    <cfRule type="expression" dxfId="1729" priority="40">
      <formula>Q7&lt;0</formula>
    </cfRule>
  </conditionalFormatting>
  <conditionalFormatting sqref="Q8">
    <cfRule type="expression" dxfId="1728" priority="37">
      <formula>Q8&gt;0</formula>
    </cfRule>
    <cfRule type="expression" dxfId="1727" priority="38">
      <formula>Q8&lt;0</formula>
    </cfRule>
  </conditionalFormatting>
  <conditionalFormatting sqref="F35:F54 F57:F69">
    <cfRule type="expression" dxfId="1726" priority="35">
      <formula>F35&gt;0</formula>
    </cfRule>
    <cfRule type="expression" dxfId="1725" priority="36">
      <formula>F35&lt;0</formula>
    </cfRule>
  </conditionalFormatting>
  <conditionalFormatting sqref="H35:H54 H57:H69">
    <cfRule type="expression" dxfId="1724" priority="33">
      <formula>H35&gt;0</formula>
    </cfRule>
    <cfRule type="expression" dxfId="1723" priority="34">
      <formula>H35&lt;0</formula>
    </cfRule>
  </conditionalFormatting>
  <conditionalFormatting sqref="Q10">
    <cfRule type="expression" dxfId="1722" priority="27">
      <formula>Q10&gt;0</formula>
    </cfRule>
    <cfRule type="expression" dxfId="1721" priority="28">
      <formula>Q10&lt;0</formula>
    </cfRule>
  </conditionalFormatting>
  <conditionalFormatting sqref="J30:J54 J57:J69">
    <cfRule type="expression" dxfId="1720" priority="25">
      <formula>J30&gt;0</formula>
    </cfRule>
    <cfRule type="expression" dxfId="1719" priority="26">
      <formula>J30&lt;0</formula>
    </cfRule>
  </conditionalFormatting>
  <conditionalFormatting sqref="K30:K43">
    <cfRule type="expression" dxfId="1718" priority="23">
      <formula>K30&gt;0</formula>
    </cfRule>
    <cfRule type="expression" dxfId="1717" priority="24">
      <formula>K30&lt;0</formula>
    </cfRule>
  </conditionalFormatting>
  <conditionalFormatting sqref="L30:L43">
    <cfRule type="expression" dxfId="1716" priority="21">
      <formula>L30&gt;0</formula>
    </cfRule>
    <cfRule type="expression" dxfId="1715" priority="22">
      <formula>L30&lt;0</formula>
    </cfRule>
  </conditionalFormatting>
  <conditionalFormatting sqref="F94:F115">
    <cfRule type="expression" dxfId="1714" priority="19">
      <formula>F94&gt;0</formula>
    </cfRule>
    <cfRule type="expression" dxfId="1713" priority="20">
      <formula>F94&lt;0</formula>
    </cfRule>
  </conditionalFormatting>
  <conditionalFormatting sqref="H94:H115">
    <cfRule type="expression" dxfId="1712" priority="17">
      <formula>H94&gt;0</formula>
    </cfRule>
    <cfRule type="expression" dxfId="1711" priority="18">
      <formula>H94&lt;0</formula>
    </cfRule>
  </conditionalFormatting>
  <conditionalFormatting sqref="J94:J107">
    <cfRule type="expression" dxfId="1710" priority="15">
      <formula>J94&gt;0</formula>
    </cfRule>
    <cfRule type="expression" dxfId="1709" priority="16">
      <formula>J94&lt;0</formula>
    </cfRule>
  </conditionalFormatting>
  <conditionalFormatting sqref="K94:K107">
    <cfRule type="expression" dxfId="1708" priority="13">
      <formula>K94&gt;0</formula>
    </cfRule>
    <cfRule type="expression" dxfId="1707" priority="14">
      <formula>K94&lt;0</formula>
    </cfRule>
  </conditionalFormatting>
  <conditionalFormatting sqref="L94:L107">
    <cfRule type="expression" dxfId="1706" priority="11">
      <formula>L94&gt;0</formula>
    </cfRule>
    <cfRule type="expression" dxfId="1705" priority="12">
      <formula>L94&lt;0</formula>
    </cfRule>
  </conditionalFormatting>
  <conditionalFormatting sqref="F30:F34">
    <cfRule type="expression" dxfId="1704" priority="9">
      <formula>F30&gt;0</formula>
    </cfRule>
    <cfRule type="expression" dxfId="1703" priority="10">
      <formula>F30&lt;0</formula>
    </cfRule>
  </conditionalFormatting>
  <conditionalFormatting sqref="H30:H34">
    <cfRule type="expression" dxfId="1702" priority="7">
      <formula>H30&gt;0</formula>
    </cfRule>
    <cfRule type="expression" dxfId="1701" priority="8">
      <formula>H30&lt;0</formula>
    </cfRule>
  </conditionalFormatting>
  <conditionalFormatting sqref="F55:F56">
    <cfRule type="expression" dxfId="1700" priority="5">
      <formula>F55&gt;0</formula>
    </cfRule>
    <cfRule type="expression" dxfId="1699" priority="6">
      <formula>F55&lt;0</formula>
    </cfRule>
  </conditionalFormatting>
  <conditionalFormatting sqref="H55:H56">
    <cfRule type="expression" dxfId="1698" priority="3">
      <formula>H55&gt;0</formula>
    </cfRule>
    <cfRule type="expression" dxfId="1697" priority="4">
      <formula>H55&lt;0</formula>
    </cfRule>
  </conditionalFormatting>
  <conditionalFormatting sqref="J55:J56">
    <cfRule type="expression" dxfId="1696" priority="1">
      <formula>J55&gt;0</formula>
    </cfRule>
    <cfRule type="expression" dxfId="169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1004</v>
      </c>
      <c r="Q12" s="1"/>
      <c r="W12" s="134"/>
    </row>
    <row r="13" spans="1:23" x14ac:dyDescent="0.25">
      <c r="H13" s="70"/>
      <c r="O13" s="11" t="s">
        <v>982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0" t="s">
        <v>78</v>
      </c>
      <c r="P15" s="850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4" priority="21">
      <formula>F47&gt;0</formula>
    </cfRule>
    <cfRule type="expression" dxfId="1693" priority="22">
      <formula>F47&lt;0</formula>
    </cfRule>
  </conditionalFormatting>
  <conditionalFormatting sqref="Q7">
    <cfRule type="expression" dxfId="1692" priority="19">
      <formula>Q7&gt;0</formula>
    </cfRule>
    <cfRule type="expression" dxfId="1691" priority="20">
      <formula>Q7&lt;0</formula>
    </cfRule>
  </conditionalFormatting>
  <conditionalFormatting sqref="Q8">
    <cfRule type="expression" dxfId="1690" priority="17">
      <formula>Q8&gt;0</formula>
    </cfRule>
    <cfRule type="expression" dxfId="1689" priority="18">
      <formula>Q8&lt;0</formula>
    </cfRule>
  </conditionalFormatting>
  <conditionalFormatting sqref="F25:F46">
    <cfRule type="expression" dxfId="1688" priority="15">
      <formula>F25&gt;0</formula>
    </cfRule>
    <cfRule type="expression" dxfId="1687" priority="16">
      <formula>F25&lt;0</formula>
    </cfRule>
  </conditionalFormatting>
  <conditionalFormatting sqref="H25:H46">
    <cfRule type="expression" dxfId="1686" priority="13">
      <formula>H25&gt;0</formula>
    </cfRule>
    <cfRule type="expression" dxfId="1685" priority="14">
      <formula>H25&lt;0</formula>
    </cfRule>
  </conditionalFormatting>
  <conditionalFormatting sqref="F89:F110">
    <cfRule type="expression" dxfId="1684" priority="11">
      <formula>F89&gt;0</formula>
    </cfRule>
    <cfRule type="expression" dxfId="1683" priority="12">
      <formula>F89&lt;0</formula>
    </cfRule>
  </conditionalFormatting>
  <conditionalFormatting sqref="H89:H110">
    <cfRule type="expression" dxfId="1682" priority="9">
      <formula>H89&gt;0</formula>
    </cfRule>
    <cfRule type="expression" dxfId="1681" priority="10">
      <formula>H89&lt;0</formula>
    </cfRule>
  </conditionalFormatting>
  <conditionalFormatting sqref="Q10">
    <cfRule type="expression" dxfId="1680" priority="7">
      <formula>Q10&gt;0</formula>
    </cfRule>
    <cfRule type="expression" dxfId="1679" priority="8">
      <formula>Q10&lt;0</formula>
    </cfRule>
  </conditionalFormatting>
  <conditionalFormatting sqref="J25:J38">
    <cfRule type="expression" dxfId="1678" priority="5">
      <formula>J25&gt;0</formula>
    </cfRule>
    <cfRule type="expression" dxfId="1677" priority="6">
      <formula>J25&lt;0</formula>
    </cfRule>
  </conditionalFormatting>
  <conditionalFormatting sqref="K25:K38">
    <cfRule type="expression" dxfId="1676" priority="3">
      <formula>K25&gt;0</formula>
    </cfRule>
    <cfRule type="expression" dxfId="167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128.53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128.53</v>
      </c>
      <c r="R4" s="495">
        <v>3.6900000000000002E-2</v>
      </c>
      <c r="T4" s="29">
        <v>42738</v>
      </c>
      <c r="U4" t="s">
        <v>833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887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1004</v>
      </c>
      <c r="Q12" s="29"/>
      <c r="T12" s="29">
        <v>43193</v>
      </c>
      <c r="U12" t="s">
        <v>975</v>
      </c>
    </row>
    <row r="13" spans="1:21" x14ac:dyDescent="0.25">
      <c r="C13" s="4"/>
      <c r="D13" s="3"/>
      <c r="E13" s="3"/>
      <c r="F13" s="3"/>
      <c r="H13" s="70"/>
      <c r="O13" s="11" t="s">
        <v>982</v>
      </c>
      <c r="Q13">
        <f>Q4/6.69</f>
        <v>19.212257100149476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0" t="s">
        <v>78</v>
      </c>
      <c r="P17" s="85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141.38300000000001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140.0977</v>
      </c>
      <c r="Q19" s="2"/>
    </row>
    <row r="20" spans="1:17" x14ac:dyDescent="0.25">
      <c r="O20" s="81">
        <v>1.08</v>
      </c>
      <c r="P20" s="81">
        <f t="shared" si="3"/>
        <v>138.8124</v>
      </c>
      <c r="Q20" s="2"/>
    </row>
    <row r="21" spans="1:17" x14ac:dyDescent="0.25">
      <c r="O21" s="81">
        <v>1.07</v>
      </c>
      <c r="P21" s="81">
        <f t="shared" si="3"/>
        <v>137.52710000000002</v>
      </c>
      <c r="Q21" s="2"/>
    </row>
    <row r="22" spans="1:17" x14ac:dyDescent="0.25">
      <c r="O22" s="81">
        <v>1.06</v>
      </c>
      <c r="P22" s="81">
        <f t="shared" si="3"/>
        <v>136.24180000000001</v>
      </c>
      <c r="Q22" s="2"/>
    </row>
    <row r="23" spans="1:17" x14ac:dyDescent="0.25">
      <c r="O23" s="81">
        <v>1.05</v>
      </c>
      <c r="P23" s="81">
        <f t="shared" si="3"/>
        <v>134.95650000000001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133.6712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132.38589999999999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131.10060000000001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129.81530000000001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128.53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127.24469999999999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125.9594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124.6741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123.3888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122.1035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120.81819999999999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119.53290000000001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118.24760000000001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116.9623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115.67700000000001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4" priority="25">
      <formula>F7&gt;0</formula>
    </cfRule>
    <cfRule type="expression" dxfId="1673" priority="26">
      <formula>F7&lt;0</formula>
    </cfRule>
  </conditionalFormatting>
  <conditionalFormatting sqref="Q8">
    <cfRule type="expression" dxfId="1672" priority="23">
      <formula>Q8&gt;0</formula>
    </cfRule>
    <cfRule type="expression" dxfId="1671" priority="24">
      <formula>Q8&lt;0</formula>
    </cfRule>
  </conditionalFormatting>
  <conditionalFormatting sqref="F93:F114">
    <cfRule type="expression" dxfId="1670" priority="17">
      <formula>F93&gt;0</formula>
    </cfRule>
    <cfRule type="expression" dxfId="1669" priority="18">
      <formula>F93&lt;0</formula>
    </cfRule>
  </conditionalFormatting>
  <conditionalFormatting sqref="H93:H114">
    <cfRule type="expression" dxfId="1668" priority="15">
      <formula>H93&gt;0</formula>
    </cfRule>
    <cfRule type="expression" dxfId="1667" priority="16">
      <formula>H93&lt;0</formula>
    </cfRule>
  </conditionalFormatting>
  <conditionalFormatting sqref="Q10">
    <cfRule type="expression" dxfId="1666" priority="13">
      <formula>Q10&gt;0</formula>
    </cfRule>
    <cfRule type="expression" dxfId="1665" priority="14">
      <formula>Q10&lt;0</formula>
    </cfRule>
  </conditionalFormatting>
  <conditionalFormatting sqref="J25:J38">
    <cfRule type="expression" dxfId="1664" priority="11">
      <formula>J25&gt;0</formula>
    </cfRule>
    <cfRule type="expression" dxfId="1663" priority="12">
      <formula>J25&lt;0</formula>
    </cfRule>
  </conditionalFormatting>
  <conditionalFormatting sqref="K25:K38">
    <cfRule type="expression" dxfId="1662" priority="9">
      <formula>K25&gt;0</formula>
    </cfRule>
    <cfRule type="expression" dxfId="1661" priority="10">
      <formula>K25&lt;0</formula>
    </cfRule>
  </conditionalFormatting>
  <conditionalFormatting sqref="L25:L34">
    <cfRule type="expression" dxfId="1660" priority="7">
      <formula>L25&gt;0</formula>
    </cfRule>
    <cfRule type="expression" dxfId="1659" priority="8">
      <formula>L25&lt;0</formula>
    </cfRule>
  </conditionalFormatting>
  <conditionalFormatting sqref="J43">
    <cfRule type="expression" dxfId="1658" priority="5">
      <formula>J43&gt;0</formula>
    </cfRule>
    <cfRule type="expression" dxfId="1657" priority="6">
      <formula>J43&lt;0</formula>
    </cfRule>
  </conditionalFormatting>
  <conditionalFormatting sqref="M25:M34">
    <cfRule type="expression" dxfId="1656" priority="3">
      <formula>M25&gt;0</formula>
    </cfRule>
    <cfRule type="expression" dxfId="1655" priority="4">
      <formula>M25&lt;0</formula>
    </cfRule>
  </conditionalFormatting>
  <conditionalFormatting sqref="H61:H64 F61:F64">
    <cfRule type="expression" dxfId="1654" priority="1">
      <formula>F61&gt;0</formula>
    </cfRule>
    <cfRule type="expression" dxfId="165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1036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32.08</v>
      </c>
      <c r="R4" s="495">
        <v>2.5000000000000001E-3</v>
      </c>
      <c r="T4" s="772"/>
      <c r="U4" s="30" t="s">
        <v>1037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9624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-315.04000000000087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-315.04000000000087</v>
      </c>
      <c r="T8" s="1">
        <v>43228</v>
      </c>
      <c r="U8" t="s">
        <v>1082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-3.1697226291472903E-2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1046</v>
      </c>
    </row>
    <row r="12" spans="1:21" x14ac:dyDescent="0.25">
      <c r="H12" s="70"/>
      <c r="O12" s="11" t="s">
        <v>1004</v>
      </c>
      <c r="Q12" s="1"/>
      <c r="T12" s="67"/>
    </row>
    <row r="13" spans="1:21" x14ac:dyDescent="0.25">
      <c r="H13" s="70"/>
      <c r="O13" s="11" t="s">
        <v>982</v>
      </c>
      <c r="Q13">
        <f>Q4/2.5</f>
        <v>12.831999999999999</v>
      </c>
      <c r="T13" s="156">
        <v>43263</v>
      </c>
      <c r="U13" t="s">
        <v>1127</v>
      </c>
    </row>
    <row r="14" spans="1:21" x14ac:dyDescent="0.25">
      <c r="H14" s="70"/>
      <c r="O14" s="11" t="s">
        <v>1122</v>
      </c>
    </row>
    <row r="15" spans="1:21" x14ac:dyDescent="0.25">
      <c r="H15" s="70"/>
      <c r="O15" s="11" t="s">
        <v>1049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35.288000000000004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34.967199999999998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34.6464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34.325600000000001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34.004800000000003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33.683999999999997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33.363199999999999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33.042400000000001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32.721600000000002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32.400799999999997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32.08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31.759199999999996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31.438399999999998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31.117599999999996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30.796799999999998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30.475999999999996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30.155199999999997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29.834399999999999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29.5136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29.192799999999998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28.872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1004</v>
      </c>
      <c r="Q12" s="1"/>
    </row>
    <row r="13" spans="1:21" x14ac:dyDescent="0.25">
      <c r="H13" s="70"/>
      <c r="O13" s="11" t="s">
        <v>982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57.709899999999998</v>
      </c>
      <c r="R4" s="495">
        <v>1.7999999999999999E-2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8656.4849999999988</v>
      </c>
      <c r="T5" s="1">
        <v>43209</v>
      </c>
      <c r="U5" t="s">
        <v>1016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-319.51500000000124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-319.51500000000124</v>
      </c>
      <c r="T8" s="1">
        <v>43216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-3.559659090909105E-2</v>
      </c>
      <c r="T9" s="156"/>
      <c r="U9" t="s">
        <v>1043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4.5746050504332884E-2</v>
      </c>
      <c r="R11">
        <f>0.22</f>
        <v>0.22</v>
      </c>
    </row>
    <row r="12" spans="1:21" x14ac:dyDescent="0.25">
      <c r="H12" s="70"/>
      <c r="O12" s="11" t="s">
        <v>955</v>
      </c>
      <c r="Q12" s="1">
        <v>43307</v>
      </c>
    </row>
    <row r="13" spans="1:21" x14ac:dyDescent="0.25">
      <c r="H13" s="70"/>
      <c r="O13" s="11" t="s">
        <v>982</v>
      </c>
      <c r="Q13">
        <f>Q4/(3.9+4.03)*2</f>
        <v>14.55482976040353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63.480890000000002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62.903791000000005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62.326692000000001</v>
      </c>
    </row>
    <row r="20" spans="1:16" x14ac:dyDescent="0.25">
      <c r="O20" s="81">
        <v>1.07</v>
      </c>
      <c r="P20" s="81">
        <f t="shared" si="1"/>
        <v>61.749593000000004</v>
      </c>
    </row>
    <row r="21" spans="1:16" x14ac:dyDescent="0.25">
      <c r="O21" s="81">
        <v>1.06</v>
      </c>
      <c r="P21" s="81">
        <f t="shared" si="1"/>
        <v>61.172494</v>
      </c>
    </row>
    <row r="22" spans="1:16" x14ac:dyDescent="0.25">
      <c r="O22" s="81">
        <v>1.05</v>
      </c>
      <c r="P22" s="81">
        <f t="shared" si="1"/>
        <v>60.595395000000003</v>
      </c>
    </row>
    <row r="23" spans="1:16" x14ac:dyDescent="0.25">
      <c r="O23" s="81">
        <v>1.04</v>
      </c>
      <c r="P23" s="81">
        <f t="shared" si="1"/>
        <v>60.018295999999999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59.441197000000003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58.864097999999998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58.286999000000002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57.709899999999998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57.132800999999994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56.555701999999997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55.978602999999993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55.401503999999996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54.824404999999992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54.247305999999995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53.670206999999998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53.093108000000001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52.516008999999997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51.93891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 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9">
    <cfRule type="expression" dxfId="1556" priority="5">
      <formula>H25&gt;0</formula>
    </cfRule>
    <cfRule type="expression" dxfId="1555" priority="6">
      <formula>H25&lt;0</formula>
    </cfRule>
  </conditionalFormatting>
  <conditionalFormatting sqref="F26:F28">
    <cfRule type="expression" dxfId="1554" priority="3">
      <formula>F26&gt;0</formula>
    </cfRule>
    <cfRule type="expression" dxfId="1553" priority="4">
      <formula>F26&lt;0</formula>
    </cfRule>
  </conditionalFormatting>
  <conditionalFormatting sqref="H26:H28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1102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1038</v>
      </c>
    </row>
    <row r="4" spans="1:21" x14ac:dyDescent="0.25">
      <c r="B4" s="72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33.83</v>
      </c>
      <c r="R4" s="495">
        <v>5.9999999999999995E-4</v>
      </c>
      <c r="T4" s="772"/>
      <c r="U4" s="30" t="s">
        <v>1039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6766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30.920000000000073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30.920000000000073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4.5908883042220846E-3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2.9559562518474729E-2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982</v>
      </c>
      <c r="Q13">
        <f>Q4/3.47</f>
        <v>9.749279538904899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1041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37.213000000000001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36.874700000000004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36.5364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36.198100000000004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35.8598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35.521500000000003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35.183199999999999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34.844900000000003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34.506599999999999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34.168300000000002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33.83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33.491699999999994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33.153399999999998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32.815099999999994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32.476799999999997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32.138499999999993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31.800199999999997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31.4619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31.1236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30.785299999999999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30.446999999999999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203.76</v>
      </c>
      <c r="R4" s="495">
        <v>5.8999999999999999E-3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4075.2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1358.4300000000007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1215.4000000000005</v>
      </c>
      <c r="T8" s="1">
        <v>43237</v>
      </c>
      <c r="U8" t="s">
        <v>1100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0.42499475487796379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2.4538672948566944E-3</v>
      </c>
      <c r="S11">
        <v>0.5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982</v>
      </c>
      <c r="Q13">
        <f>Q4/6.86</f>
        <v>29.702623906705536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982</v>
      </c>
      <c r="O24" s="850" t="s">
        <v>78</v>
      </c>
      <c r="P24" s="85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224.136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222.0984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220.0608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218.0232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215.98560000000001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213.94800000000001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211.91040000000001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209.87279999999998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207.83519999999999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205.79759999999999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203.76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201.72239999999999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199.6848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197.6472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195.60959999999997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1006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193.57199999999997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191.53439999999998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189.49680000000001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187.45920000000001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185.42160000000001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183.38399999999999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6" priority="1">
      <formula>J40&gt;0</formula>
    </cfRule>
    <cfRule type="expression" dxfId="149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4" priority="74">
      <formula>F12&gt;0</formula>
    </cfRule>
    <cfRule type="expression" dxfId="149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2" priority="67">
      <formula>F124&gt;0</formula>
    </cfRule>
    <cfRule type="expression" dxfId="1491" priority="68">
      <formula>F124&lt;0</formula>
    </cfRule>
  </conditionalFormatting>
  <conditionalFormatting sqref="H124:H130">
    <cfRule type="expression" dxfId="1490" priority="55">
      <formula>H124&gt;0</formula>
    </cfRule>
    <cfRule type="expression" dxfId="1489" priority="56">
      <formula>H124&lt;0</formula>
    </cfRule>
  </conditionalFormatting>
  <conditionalFormatting sqref="H131">
    <cfRule type="expression" dxfId="1488" priority="53">
      <formula>H131&gt;0</formula>
    </cfRule>
    <cfRule type="expression" dxfId="1487" priority="54">
      <formula>H131&lt;0</formula>
    </cfRule>
  </conditionalFormatting>
  <conditionalFormatting sqref="H132">
    <cfRule type="expression" dxfId="1486" priority="51">
      <formula>H132&gt;0</formula>
    </cfRule>
    <cfRule type="expression" dxfId="1485" priority="52">
      <formula>H132&lt;0</formula>
    </cfRule>
  </conditionalFormatting>
  <conditionalFormatting sqref="H133:H135">
    <cfRule type="expression" dxfId="1484" priority="49">
      <formula>H133&gt;0</formula>
    </cfRule>
    <cfRule type="expression" dxfId="1483" priority="50">
      <formula>H133&lt;0</formula>
    </cfRule>
  </conditionalFormatting>
  <conditionalFormatting sqref="H136">
    <cfRule type="expression" dxfId="1482" priority="45">
      <formula>H136&gt;0</formula>
    </cfRule>
    <cfRule type="expression" dxfId="1481" priority="46">
      <formula>H136&lt;0</formula>
    </cfRule>
  </conditionalFormatting>
  <conditionalFormatting sqref="Q7">
    <cfRule type="expression" dxfId="1480" priority="39">
      <formula>Q7&gt;0</formula>
    </cfRule>
    <cfRule type="expression" dxfId="1479" priority="40">
      <formula>Q7&lt;0</formula>
    </cfRule>
  </conditionalFormatting>
  <conditionalFormatting sqref="Q8">
    <cfRule type="expression" dxfId="1478" priority="37">
      <formula>Q8&gt;0</formula>
    </cfRule>
    <cfRule type="expression" dxfId="1477" priority="38">
      <formula>Q8&lt;0</formula>
    </cfRule>
  </conditionalFormatting>
  <conditionalFormatting sqref="F167:F178 H167:H178">
    <cfRule type="expression" dxfId="1476" priority="35">
      <formula>F167&gt;0</formula>
    </cfRule>
    <cfRule type="expression" dxfId="1475" priority="36">
      <formula>F167&lt;0</formula>
    </cfRule>
  </conditionalFormatting>
  <conditionalFormatting sqref="F183:F197 H183:H197">
    <cfRule type="expression" dxfId="1474" priority="33">
      <formula>F183&gt;0</formula>
    </cfRule>
    <cfRule type="expression" dxfId="1473" priority="34">
      <formula>F183&lt;0</formula>
    </cfRule>
  </conditionalFormatting>
  <conditionalFormatting sqref="F198:F206 H198:H206">
    <cfRule type="expression" dxfId="1472" priority="31">
      <formula>F198&gt;0</formula>
    </cfRule>
    <cfRule type="expression" dxfId="1471" priority="32">
      <formula>F198&lt;0</formula>
    </cfRule>
  </conditionalFormatting>
  <conditionalFormatting sqref="F141:F147 H141:H147">
    <cfRule type="expression" dxfId="1470" priority="29">
      <formula>F141&gt;0</formula>
    </cfRule>
    <cfRule type="expression" dxfId="1469" priority="30">
      <formula>F141&lt;0</formula>
    </cfRule>
  </conditionalFormatting>
  <conditionalFormatting sqref="H149:H152 F149:F152">
    <cfRule type="expression" dxfId="1468" priority="27">
      <formula>F149&gt;0</formula>
    </cfRule>
    <cfRule type="expression" dxfId="1467" priority="28">
      <formula>F149&lt;0</formula>
    </cfRule>
  </conditionalFormatting>
  <conditionalFormatting sqref="F226 H215:H218 H257:H260 F257:F260 H226 H231:H233 F231:F233 F235:F244 H235:H244">
    <cfRule type="expression" dxfId="1466" priority="25">
      <formula>F215&gt;0</formula>
    </cfRule>
    <cfRule type="expression" dxfId="1465" priority="26">
      <formula>F215&lt;0</formula>
    </cfRule>
  </conditionalFormatting>
  <conditionalFormatting sqref="F207:F218">
    <cfRule type="expression" dxfId="1464" priority="23">
      <formula>F207&gt;0</formula>
    </cfRule>
    <cfRule type="expression" dxfId="1463" priority="24">
      <formula>F207&lt;0</formula>
    </cfRule>
  </conditionalFormatting>
  <conditionalFormatting sqref="H207:H208">
    <cfRule type="expression" dxfId="1462" priority="21">
      <formula>H207&gt;0</formula>
    </cfRule>
    <cfRule type="expression" dxfId="1461" priority="22">
      <formula>H207&lt;0</formula>
    </cfRule>
  </conditionalFormatting>
  <conditionalFormatting sqref="H209">
    <cfRule type="expression" dxfId="1460" priority="19">
      <formula>H209&gt;0</formula>
    </cfRule>
    <cfRule type="expression" dxfId="1459" priority="20">
      <formula>H209&lt;0</formula>
    </cfRule>
  </conditionalFormatting>
  <conditionalFormatting sqref="H210">
    <cfRule type="expression" dxfId="1458" priority="17">
      <formula>H210&gt;0</formula>
    </cfRule>
    <cfRule type="expression" dxfId="1457" priority="18">
      <formula>H210&lt;0</formula>
    </cfRule>
  </conditionalFormatting>
  <conditionalFormatting sqref="H211:H213">
    <cfRule type="expression" dxfId="1456" priority="15">
      <formula>H211&gt;0</formula>
    </cfRule>
    <cfRule type="expression" dxfId="1455" priority="16">
      <formula>H211&lt;0</formula>
    </cfRule>
  </conditionalFormatting>
  <conditionalFormatting sqref="H214">
    <cfRule type="expression" dxfId="1454" priority="13">
      <formula>H214&gt;0</formula>
    </cfRule>
    <cfRule type="expression" dxfId="1453" priority="14">
      <formula>H214&lt;0</formula>
    </cfRule>
  </conditionalFormatting>
  <conditionalFormatting sqref="F245:F256 H245:H256">
    <cfRule type="expression" dxfId="1452" priority="11">
      <formula>F245&gt;0</formula>
    </cfRule>
    <cfRule type="expression" dxfId="1451" priority="12">
      <formula>F245&lt;0</formula>
    </cfRule>
  </conditionalFormatting>
  <conditionalFormatting sqref="F261:F275 H261:H275">
    <cfRule type="expression" dxfId="1450" priority="9">
      <formula>F261&gt;0</formula>
    </cfRule>
    <cfRule type="expression" dxfId="1449" priority="10">
      <formula>F261&lt;0</formula>
    </cfRule>
  </conditionalFormatting>
  <conditionalFormatting sqref="F276:F283 H276:H283">
    <cfRule type="expression" dxfId="1448" priority="7">
      <formula>F276&gt;0</formula>
    </cfRule>
    <cfRule type="expression" dxfId="1447" priority="8">
      <formula>F276&lt;0</formula>
    </cfRule>
  </conditionalFormatting>
  <conditionalFormatting sqref="F219:F225 H219:H225">
    <cfRule type="expression" dxfId="1446" priority="5">
      <formula>F219&gt;0</formula>
    </cfRule>
    <cfRule type="expression" dxfId="1445" priority="6">
      <formula>F219&lt;0</formula>
    </cfRule>
  </conditionalFormatting>
  <conditionalFormatting sqref="H227:H230 F227:F230">
    <cfRule type="expression" dxfId="1444" priority="3">
      <formula>F227&gt;0</formula>
    </cfRule>
    <cfRule type="expression" dxfId="1443" priority="4">
      <formula>F227&lt;0</formula>
    </cfRule>
  </conditionalFormatting>
  <conditionalFormatting sqref="H234 F234">
    <cfRule type="expression" dxfId="1442" priority="1">
      <formula>F234&gt;0</formula>
    </cfRule>
    <cfRule type="expression" dxfId="144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0" t="s">
        <v>78</v>
      </c>
      <c r="P40" s="8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0" priority="43">
      <formula>F33&gt;0</formula>
    </cfRule>
    <cfRule type="expression" dxfId="1439" priority="44">
      <formula>F33&lt;0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29 F32">
    <cfRule type="expression" dxfId="1434" priority="37">
      <formula>F29&gt;0</formula>
    </cfRule>
    <cfRule type="expression" dxfId="1433" priority="38">
      <formula>F29&lt;0</formula>
    </cfRule>
  </conditionalFormatting>
  <conditionalFormatting sqref="H29 H32">
    <cfRule type="expression" dxfId="1432" priority="35">
      <formula>H29&gt;0</formula>
    </cfRule>
    <cfRule type="expression" dxfId="1431" priority="36">
      <formula>H29&lt;0</formula>
    </cfRule>
  </conditionalFormatting>
  <conditionalFormatting sqref="F30:F31">
    <cfRule type="expression" dxfId="1430" priority="33">
      <formula>F30&gt;0</formula>
    </cfRule>
    <cfRule type="expression" dxfId="1429" priority="34">
      <formula>F30&lt;0</formula>
    </cfRule>
  </conditionalFormatting>
  <conditionalFormatting sqref="H30:H31">
    <cfRule type="expression" dxfId="1428" priority="31">
      <formula>H30&gt;0</formula>
    </cfRule>
    <cfRule type="expression" dxfId="1427" priority="32">
      <formula>H30&lt;0</formula>
    </cfRule>
  </conditionalFormatting>
  <conditionalFormatting sqref="F105:F140 H105:H140">
    <cfRule type="expression" dxfId="1426" priority="29">
      <formula>F105&gt;0</formula>
    </cfRule>
    <cfRule type="expression" dxfId="1425" priority="30">
      <formula>F105&lt;0</formula>
    </cfRule>
  </conditionalFormatting>
  <conditionalFormatting sqref="F96:F99">
    <cfRule type="expression" dxfId="1424" priority="27">
      <formula>F96&gt;0</formula>
    </cfRule>
    <cfRule type="expression" dxfId="1423" priority="28">
      <formula>F96&lt;0</formula>
    </cfRule>
  </conditionalFormatting>
  <conditionalFormatting sqref="H96:H99">
    <cfRule type="expression" dxfId="1422" priority="25">
      <formula>H96&gt;0</formula>
    </cfRule>
    <cfRule type="expression" dxfId="1421" priority="26">
      <formula>H96&lt;0</formula>
    </cfRule>
  </conditionalFormatting>
  <conditionalFormatting sqref="F25:F28">
    <cfRule type="expression" dxfId="1420" priority="19">
      <formula>F25&gt;0</formula>
    </cfRule>
    <cfRule type="expression" dxfId="1419" priority="20">
      <formula>F25&lt;0</formula>
    </cfRule>
  </conditionalFormatting>
  <conditionalFormatting sqref="H25:H28">
    <cfRule type="expression" dxfId="1418" priority="17">
      <formula>H25&gt;0</formula>
    </cfRule>
    <cfRule type="expression" dxfId="1417" priority="18">
      <formula>H25&lt;0</formula>
    </cfRule>
  </conditionalFormatting>
  <conditionalFormatting sqref="J27">
    <cfRule type="expression" dxfId="1416" priority="15">
      <formula>J27&gt;0</formula>
    </cfRule>
    <cfRule type="expression" dxfId="1415" priority="16">
      <formula>J27&lt;0</formula>
    </cfRule>
  </conditionalFormatting>
  <conditionalFormatting sqref="F104">
    <cfRule type="expression" dxfId="1414" priority="13">
      <formula>F104&gt;0</formula>
    </cfRule>
    <cfRule type="expression" dxfId="1413" priority="14">
      <formula>F104&lt;0</formula>
    </cfRule>
  </conditionalFormatting>
  <conditionalFormatting sqref="H104">
    <cfRule type="expression" dxfId="1412" priority="11">
      <formula>H104&gt;0</formula>
    </cfRule>
    <cfRule type="expression" dxfId="1411" priority="12">
      <formula>H104&lt;0</formula>
    </cfRule>
  </conditionalFormatting>
  <conditionalFormatting sqref="F100:F103">
    <cfRule type="expression" dxfId="1410" priority="9">
      <formula>F100&gt;0</formula>
    </cfRule>
    <cfRule type="expression" dxfId="1409" priority="10">
      <formula>F100&lt;0</formula>
    </cfRule>
  </conditionalFormatting>
  <conditionalFormatting sqref="H100:H103">
    <cfRule type="expression" dxfId="1408" priority="7">
      <formula>H100&gt;0</formula>
    </cfRule>
    <cfRule type="expression" dxfId="1407" priority="8">
      <formula>H100&lt;0</formula>
    </cfRule>
  </conditionalFormatting>
  <conditionalFormatting sqref="J102">
    <cfRule type="expression" dxfId="1406" priority="5">
      <formula>J102&gt;0</formula>
    </cfRule>
    <cfRule type="expression" dxfId="1405" priority="6">
      <formula>J102&lt;0</formula>
    </cfRule>
  </conditionalFormatting>
  <conditionalFormatting sqref="Q10">
    <cfRule type="expression" dxfId="1404" priority="3">
      <formula>Q10&gt;0</formula>
    </cfRule>
    <cfRule type="expression" dxfId="1403" priority="4">
      <formula>Q10&lt;0</formula>
    </cfRule>
  </conditionalFormatting>
  <conditionalFormatting sqref="M71">
    <cfRule type="expression" dxfId="1402" priority="1">
      <formula>M71&gt;0</formula>
    </cfRule>
    <cfRule type="expression" dxfId="140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0" priority="33">
      <formula>F34&gt;0</formula>
    </cfRule>
    <cfRule type="expression" dxfId="1399" priority="34">
      <formula>F34&lt;0</formula>
    </cfRule>
  </conditionalFormatting>
  <conditionalFormatting sqref="Q7">
    <cfRule type="expression" dxfId="1398" priority="31">
      <formula>Q7&gt;0</formula>
    </cfRule>
    <cfRule type="expression" dxfId="1397" priority="32">
      <formula>Q7&lt;0</formula>
    </cfRule>
  </conditionalFormatting>
  <conditionalFormatting sqref="Q8">
    <cfRule type="expression" dxfId="1396" priority="29">
      <formula>Q8&gt;0</formula>
    </cfRule>
    <cfRule type="expression" dxfId="1395" priority="30">
      <formula>Q8&lt;0</formula>
    </cfRule>
  </conditionalFormatting>
  <conditionalFormatting sqref="F27:F33">
    <cfRule type="expression" dxfId="1394" priority="27">
      <formula>F27&gt;0</formula>
    </cfRule>
    <cfRule type="expression" dxfId="1393" priority="28">
      <formula>F27&lt;0</formula>
    </cfRule>
  </conditionalFormatting>
  <conditionalFormatting sqref="H27:H33">
    <cfRule type="expression" dxfId="1392" priority="25">
      <formula>H27&gt;0</formula>
    </cfRule>
    <cfRule type="expression" dxfId="1391" priority="26">
      <formula>H27&lt;0</formula>
    </cfRule>
  </conditionalFormatting>
  <conditionalFormatting sqref="M46">
    <cfRule type="expression" dxfId="1390" priority="23">
      <formula>M46&gt;0</formula>
    </cfRule>
    <cfRule type="expression" dxfId="1389" priority="24">
      <formula>M46&lt;0</formula>
    </cfRule>
  </conditionalFormatting>
  <conditionalFormatting sqref="F79:F87 H79:H87">
    <cfRule type="expression" dxfId="1388" priority="21">
      <formula>F79&gt;0</formula>
    </cfRule>
    <cfRule type="expression" dxfId="1387" priority="22">
      <formula>F79&lt;0</formula>
    </cfRule>
  </conditionalFormatting>
  <conditionalFormatting sqref="F73 F77:F78">
    <cfRule type="expression" dxfId="1386" priority="19">
      <formula>F73&gt;0</formula>
    </cfRule>
    <cfRule type="expression" dxfId="1385" priority="20">
      <formula>F73&lt;0</formula>
    </cfRule>
  </conditionalFormatting>
  <conditionalFormatting sqref="H73 H77:H78">
    <cfRule type="expression" dxfId="1384" priority="17">
      <formula>H73&gt;0</formula>
    </cfRule>
    <cfRule type="expression" dxfId="1383" priority="18">
      <formula>H73&lt;0</formula>
    </cfRule>
  </conditionalFormatting>
  <conditionalFormatting sqref="F70:F72">
    <cfRule type="expression" dxfId="1382" priority="15">
      <formula>F70&gt;0</formula>
    </cfRule>
    <cfRule type="expression" dxfId="1381" priority="16">
      <formula>F70&lt;0</formula>
    </cfRule>
  </conditionalFormatting>
  <conditionalFormatting sqref="H70:H72">
    <cfRule type="expression" dxfId="1380" priority="13">
      <formula>H70&gt;0</formula>
    </cfRule>
    <cfRule type="expression" dxfId="1379" priority="14">
      <formula>H70&lt;0</formula>
    </cfRule>
  </conditionalFormatting>
  <conditionalFormatting sqref="F25:F26">
    <cfRule type="expression" dxfId="1378" priority="11">
      <formula>F25&gt;0</formula>
    </cfRule>
    <cfRule type="expression" dxfId="1377" priority="12">
      <formula>F25&lt;0</formula>
    </cfRule>
  </conditionalFormatting>
  <conditionalFormatting sqref="H25:H26">
    <cfRule type="expression" dxfId="1376" priority="9">
      <formula>H25&gt;0</formula>
    </cfRule>
    <cfRule type="expression" dxfId="1375" priority="10">
      <formula>H25&lt;0</formula>
    </cfRule>
  </conditionalFormatting>
  <conditionalFormatting sqref="F76">
    <cfRule type="expression" dxfId="1374" priority="7">
      <formula>F76&gt;0</formula>
    </cfRule>
    <cfRule type="expression" dxfId="1373" priority="8">
      <formula>F76&lt;0</formula>
    </cfRule>
  </conditionalFormatting>
  <conditionalFormatting sqref="H76">
    <cfRule type="expression" dxfId="1372" priority="5">
      <formula>H76&gt;0</formula>
    </cfRule>
    <cfRule type="expression" dxfId="1371" priority="6">
      <formula>H76&lt;0</formula>
    </cfRule>
  </conditionalFormatting>
  <conditionalFormatting sqref="F74:F75">
    <cfRule type="expression" dxfId="1370" priority="3">
      <formula>F74&gt;0</formula>
    </cfRule>
    <cfRule type="expression" dxfId="1369" priority="4">
      <formula>F74&lt;0</formula>
    </cfRule>
  </conditionalFormatting>
  <conditionalFormatting sqref="H74:H75">
    <cfRule type="expression" dxfId="1368" priority="1">
      <formula>H74&gt;0</formula>
    </cfRule>
    <cfRule type="expression" dxfId="136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1005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174.44</v>
      </c>
      <c r="R4" s="495">
        <v>1E-4</v>
      </c>
      <c r="T4" s="772">
        <v>43256</v>
      </c>
      <c r="U4" s="848" t="s">
        <v>1132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6977.6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877.8899999999976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877.8899999999976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0.14392323569481127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7.3377665673010784E-3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191.88400000000001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190.1396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188.39520000000002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186.6508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184.90640000000002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183.16200000000001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181.41759999999999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179.67320000000001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177.9288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176.18440000000001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174.44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172.69559999999998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170.9512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169.20679999999999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167.4624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165.71799999999999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163.97359999999998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162.22920000000002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160.48480000000001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158.74039999999999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156.99600000000001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6" priority="37">
      <formula>F47&gt;0</formula>
    </cfRule>
    <cfRule type="expression" dxfId="1365" priority="38">
      <formula>F47&lt;0</formula>
    </cfRule>
  </conditionalFormatting>
  <conditionalFormatting sqref="Q7">
    <cfRule type="expression" dxfId="1364" priority="35">
      <formula>Q7&gt;0</formula>
    </cfRule>
    <cfRule type="expression" dxfId="1363" priority="36">
      <formula>Q7&lt;0</formula>
    </cfRule>
  </conditionalFormatting>
  <conditionalFormatting sqref="Q8">
    <cfRule type="expression" dxfId="1362" priority="33">
      <formula>Q8&gt;0</formula>
    </cfRule>
    <cfRule type="expression" dxfId="1361" priority="34">
      <formula>Q8&lt;0</formula>
    </cfRule>
  </conditionalFormatting>
  <conditionalFormatting sqref="F31:F46">
    <cfRule type="expression" dxfId="1360" priority="31">
      <formula>F31&gt;0</formula>
    </cfRule>
    <cfRule type="expression" dxfId="1359" priority="32">
      <formula>F31&lt;0</formula>
    </cfRule>
  </conditionalFormatting>
  <conditionalFormatting sqref="H31:H46">
    <cfRule type="expression" dxfId="1358" priority="29">
      <formula>H31&gt;0</formula>
    </cfRule>
    <cfRule type="expression" dxfId="1357" priority="30">
      <formula>H31&lt;0</formula>
    </cfRule>
  </conditionalFormatting>
  <conditionalFormatting sqref="Q10">
    <cfRule type="expression" dxfId="1356" priority="27">
      <formula>Q10&gt;0</formula>
    </cfRule>
    <cfRule type="expression" dxfId="1355" priority="28">
      <formula>Q10&lt;0</formula>
    </cfRule>
  </conditionalFormatting>
  <conditionalFormatting sqref="J25:J38">
    <cfRule type="expression" dxfId="1354" priority="25">
      <formula>J25&gt;0</formula>
    </cfRule>
    <cfRule type="expression" dxfId="1353" priority="26">
      <formula>J25&lt;0</formula>
    </cfRule>
  </conditionalFormatting>
  <conditionalFormatting sqref="K25:K38">
    <cfRule type="expression" dxfId="1352" priority="23">
      <formula>K25&gt;0</formula>
    </cfRule>
    <cfRule type="expression" dxfId="1351" priority="24">
      <formula>K25&lt;0</formula>
    </cfRule>
  </conditionalFormatting>
  <conditionalFormatting sqref="L25:L38">
    <cfRule type="expression" dxfId="1350" priority="21">
      <formula>L25&gt;0</formula>
    </cfRule>
    <cfRule type="expression" dxfId="1349" priority="22">
      <formula>L25&lt;0</formula>
    </cfRule>
  </conditionalFormatting>
  <conditionalFormatting sqref="F89:F110">
    <cfRule type="expression" dxfId="1348" priority="19">
      <formula>F89&gt;0</formula>
    </cfRule>
    <cfRule type="expression" dxfId="1347" priority="20">
      <formula>F89&lt;0</formula>
    </cfRule>
  </conditionalFormatting>
  <conditionalFormatting sqref="H89:H110">
    <cfRule type="expression" dxfId="1346" priority="17">
      <formula>H89&gt;0</formula>
    </cfRule>
    <cfRule type="expression" dxfId="1345" priority="18">
      <formula>H89&lt;0</formula>
    </cfRule>
  </conditionalFormatting>
  <conditionalFormatting sqref="J89:J102">
    <cfRule type="expression" dxfId="1344" priority="15">
      <formula>J89&gt;0</formula>
    </cfRule>
    <cfRule type="expression" dxfId="1343" priority="16">
      <formula>J89&lt;0</formula>
    </cfRule>
  </conditionalFormatting>
  <conditionalFormatting sqref="K89:K102">
    <cfRule type="expression" dxfId="1342" priority="13">
      <formula>K89&gt;0</formula>
    </cfRule>
    <cfRule type="expression" dxfId="1341" priority="14">
      <formula>K89&lt;0</formula>
    </cfRule>
  </conditionalFormatting>
  <conditionalFormatting sqref="L89:L102">
    <cfRule type="expression" dxfId="1340" priority="11">
      <formula>L89&gt;0</formula>
    </cfRule>
    <cfRule type="expression" dxfId="1339" priority="12">
      <formula>L89&lt;0</formula>
    </cfRule>
  </conditionalFormatting>
  <conditionalFormatting sqref="F25:F28">
    <cfRule type="expression" dxfId="1338" priority="9">
      <formula>F25&gt;0</formula>
    </cfRule>
    <cfRule type="expression" dxfId="1337" priority="10">
      <formula>F25&lt;0</formula>
    </cfRule>
  </conditionalFormatting>
  <conditionalFormatting sqref="H25:H28">
    <cfRule type="expression" dxfId="1336" priority="7">
      <formula>H25&gt;0</formula>
    </cfRule>
    <cfRule type="expression" dxfId="1335" priority="8">
      <formula>H25&lt;0</formula>
    </cfRule>
  </conditionalFormatting>
  <conditionalFormatting sqref="F29:F30">
    <cfRule type="expression" dxfId="1334" priority="3">
      <formula>F29&gt;0</formula>
    </cfRule>
    <cfRule type="expression" dxfId="1333" priority="4">
      <formula>F29&lt;0</formula>
    </cfRule>
  </conditionalFormatting>
  <conditionalFormatting sqref="H29:H30">
    <cfRule type="expression" dxfId="1332" priority="1">
      <formula>H29&gt;0</formula>
    </cfRule>
    <cfRule type="expression" dxfId="133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63.399900000000002</v>
      </c>
      <c r="R4" s="495">
        <v>-3.2000000000000002E-3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19019.97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-969.68000000000029</v>
      </c>
      <c r="R7">
        <v>300</v>
      </c>
      <c r="T7" s="1">
        <v>43187</v>
      </c>
      <c r="U7" t="s">
        <v>986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-969.68000000000029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-4.8509103461041099E-2</v>
      </c>
      <c r="T9" s="1">
        <v>43212</v>
      </c>
      <c r="U9" t="s">
        <v>1031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1032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2.5236632865351522E-2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1129</v>
      </c>
      <c r="T12" s="1">
        <v>43237</v>
      </c>
      <c r="U12" t="s">
        <v>1099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982</v>
      </c>
      <c r="Q13" s="2">
        <f>Q4/(5.85+6.05)*2</f>
        <v>10.655445378151262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1122</v>
      </c>
      <c r="T14" s="1">
        <v>43242</v>
      </c>
      <c r="U14" t="s">
        <v>1085</v>
      </c>
      <c r="V14" s="134"/>
    </row>
    <row r="15" spans="1:22" x14ac:dyDescent="0.25">
      <c r="H15" s="70"/>
      <c r="O15" s="11" t="s">
        <v>1049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50" t="s">
        <v>78</v>
      </c>
      <c r="P21" s="850"/>
      <c r="V21" s="134"/>
    </row>
    <row r="22" spans="1:22" ht="15.75" thickTop="1" x14ac:dyDescent="0.25">
      <c r="O22" s="81">
        <v>1.1000000000000001</v>
      </c>
      <c r="P22" s="81">
        <f>O22*$Q$4</f>
        <v>69.739890000000003</v>
      </c>
      <c r="V22" s="134"/>
    </row>
    <row r="23" spans="1:22" x14ac:dyDescent="0.25">
      <c r="O23" s="81">
        <v>1.0900000000000001</v>
      </c>
      <c r="P23" s="81">
        <f t="shared" ref="P23:P42" si="2">O23*$Q$4</f>
        <v>69.105891000000014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982</v>
      </c>
      <c r="O24" s="81">
        <v>1.08</v>
      </c>
      <c r="P24" s="81">
        <f t="shared" si="2"/>
        <v>68.471892000000011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67.837893000000008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67.203894000000005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66.569895000000002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65.935896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65.301897000000011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64.667898000000008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64.033899000000005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63.399900000000002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62.765900999999999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62.131902000000004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61.497903000000001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60.863903999999998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60.229905000000002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59.595905999999999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58.961907000000004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58.327908000000008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57.693909000000005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57.059910000000002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30" priority="21">
      <formula>Q7&gt;0</formula>
    </cfRule>
    <cfRule type="expression" dxfId="1329" priority="22">
      <formula>Q7&lt;0</formula>
    </cfRule>
  </conditionalFormatting>
  <conditionalFormatting sqref="Q8">
    <cfRule type="expression" dxfId="1328" priority="19">
      <formula>Q8&gt;0</formula>
    </cfRule>
    <cfRule type="expression" dxfId="1327" priority="20">
      <formula>Q8&lt;0</formula>
    </cfRule>
  </conditionalFormatting>
  <conditionalFormatting sqref="F25:F64">
    <cfRule type="expression" dxfId="1326" priority="17">
      <formula>F25&gt;0</formula>
    </cfRule>
    <cfRule type="expression" dxfId="1325" priority="18">
      <formula>F25&lt;0</formula>
    </cfRule>
  </conditionalFormatting>
  <conditionalFormatting sqref="H25:H64">
    <cfRule type="expression" dxfId="1324" priority="15">
      <formula>H25&gt;0</formula>
    </cfRule>
    <cfRule type="expression" dxfId="1323" priority="16">
      <formula>H25&lt;0</formula>
    </cfRule>
  </conditionalFormatting>
  <conditionalFormatting sqref="F89:F110">
    <cfRule type="expression" dxfId="1322" priority="13">
      <formula>F89&gt;0</formula>
    </cfRule>
    <cfRule type="expression" dxfId="1321" priority="14">
      <formula>F89&lt;0</formula>
    </cfRule>
  </conditionalFormatting>
  <conditionalFormatting sqref="H89:H110">
    <cfRule type="expression" dxfId="1320" priority="11">
      <formula>H89&gt;0</formula>
    </cfRule>
    <cfRule type="expression" dxfId="1319" priority="12">
      <formula>H89&lt;0</formula>
    </cfRule>
  </conditionalFormatting>
  <conditionalFormatting sqref="Q10">
    <cfRule type="expression" dxfId="1318" priority="9">
      <formula>Q10&gt;0</formula>
    </cfRule>
    <cfRule type="expression" dxfId="1317" priority="10">
      <formula>Q10&lt;0</formula>
    </cfRule>
  </conditionalFormatting>
  <conditionalFormatting sqref="J25:J38">
    <cfRule type="expression" dxfId="1316" priority="7">
      <formula>J25&gt;0</formula>
    </cfRule>
    <cfRule type="expression" dxfId="1315" priority="8">
      <formula>J25&lt;0</formula>
    </cfRule>
  </conditionalFormatting>
  <conditionalFormatting sqref="K25:K38">
    <cfRule type="expression" dxfId="1314" priority="5">
      <formula>K25&gt;0</formula>
    </cfRule>
    <cfRule type="expression" dxfId="1313" priority="6">
      <formula>K25&lt;0</formula>
    </cfRule>
  </conditionalFormatting>
  <conditionalFormatting sqref="L25:L29 L31:L38">
    <cfRule type="expression" dxfId="1312" priority="3">
      <formula>L25&gt;0</formula>
    </cfRule>
    <cfRule type="expression" dxfId="1311" priority="4">
      <formula>L25&lt;0</formula>
    </cfRule>
  </conditionalFormatting>
  <conditionalFormatting sqref="M25:M38">
    <cfRule type="expression" dxfId="1310" priority="1">
      <formula>M25&gt;0</formula>
    </cfRule>
    <cfRule type="expression" dxfId="1309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8" priority="21">
      <formula>F47&gt;0</formula>
    </cfRule>
    <cfRule type="expression" dxfId="1307" priority="22">
      <formula>F47&lt;0</formula>
    </cfRule>
  </conditionalFormatting>
  <conditionalFormatting sqref="Q7">
    <cfRule type="expression" dxfId="1306" priority="19">
      <formula>Q7&gt;0</formula>
    </cfRule>
    <cfRule type="expression" dxfId="1305" priority="20">
      <formula>Q7&lt;0</formula>
    </cfRule>
  </conditionalFormatting>
  <conditionalFormatting sqref="Q8">
    <cfRule type="expression" dxfId="1304" priority="17">
      <formula>Q8&gt;0</formula>
    </cfRule>
    <cfRule type="expression" dxfId="1303" priority="18">
      <formula>Q8&lt;0</formula>
    </cfRule>
  </conditionalFormatting>
  <conditionalFormatting sqref="F25:F46">
    <cfRule type="expression" dxfId="1302" priority="15">
      <formula>F25&gt;0</formula>
    </cfRule>
    <cfRule type="expression" dxfId="1301" priority="16">
      <formula>F25&lt;0</formula>
    </cfRule>
  </conditionalFormatting>
  <conditionalFormatting sqref="H25:H46">
    <cfRule type="expression" dxfId="1300" priority="13">
      <formula>H25&gt;0</formula>
    </cfRule>
    <cfRule type="expression" dxfId="1299" priority="14">
      <formula>H25&lt;0</formula>
    </cfRule>
  </conditionalFormatting>
  <conditionalFormatting sqref="F89:F110">
    <cfRule type="expression" dxfId="1298" priority="11">
      <formula>F89&gt;0</formula>
    </cfRule>
    <cfRule type="expression" dxfId="1297" priority="12">
      <formula>F89&lt;0</formula>
    </cfRule>
  </conditionalFormatting>
  <conditionalFormatting sqref="H89:H110">
    <cfRule type="expression" dxfId="1296" priority="9">
      <formula>H89&gt;0</formula>
    </cfRule>
    <cfRule type="expression" dxfId="1295" priority="10">
      <formula>H89&lt;0</formula>
    </cfRule>
  </conditionalFormatting>
  <conditionalFormatting sqref="Q10">
    <cfRule type="expression" dxfId="1294" priority="7">
      <formula>Q10&gt;0</formula>
    </cfRule>
    <cfRule type="expression" dxfId="1293" priority="8">
      <formula>Q10&lt;0</formula>
    </cfRule>
  </conditionalFormatting>
  <conditionalFormatting sqref="J25:J38">
    <cfRule type="expression" dxfId="1292" priority="5">
      <formula>J25&gt;0</formula>
    </cfRule>
    <cfRule type="expression" dxfId="1291" priority="6">
      <formula>J25&lt;0</formula>
    </cfRule>
  </conditionalFormatting>
  <conditionalFormatting sqref="K25:K38">
    <cfRule type="expression" dxfId="1290" priority="3">
      <formula>K25&gt;0</formula>
    </cfRule>
    <cfRule type="expression" dxfId="1289" priority="4">
      <formula>K25&lt;0</formula>
    </cfRule>
  </conditionalFormatting>
  <conditionalFormatting sqref="L25:L38">
    <cfRule type="expression" dxfId="1288" priority="1">
      <formula>L25&gt;0</formula>
    </cfRule>
    <cfRule type="expression" dxfId="128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998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58.92</v>
      </c>
      <c r="R4" s="495">
        <v>2.1999999999999999E-2</v>
      </c>
      <c r="T4" s="772"/>
      <c r="U4" s="30" t="s">
        <v>999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2946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2194.8599999999988</v>
      </c>
      <c r="R7">
        <v>50</v>
      </c>
      <c r="T7" s="1">
        <v>43244</v>
      </c>
      <c r="U7" t="s">
        <v>1110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2194.8599999999988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2.9220385014777475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2.3421588594704681E-2</v>
      </c>
      <c r="R11">
        <f>0.345</f>
        <v>0.34499999999999997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Q4/4.4</f>
        <v>13.390909090909091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64.812000000000012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64.222800000000007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63.633600000000008</v>
      </c>
    </row>
    <row r="20" spans="1:16" x14ac:dyDescent="0.25">
      <c r="O20" s="81">
        <v>1.07</v>
      </c>
      <c r="P20" s="81">
        <f t="shared" si="2"/>
        <v>63.044400000000003</v>
      </c>
    </row>
    <row r="21" spans="1:16" x14ac:dyDescent="0.25">
      <c r="O21" s="81">
        <v>1.06</v>
      </c>
      <c r="P21" s="81">
        <f t="shared" si="2"/>
        <v>62.455200000000005</v>
      </c>
    </row>
    <row r="22" spans="1:16" x14ac:dyDescent="0.25">
      <c r="O22" s="81">
        <v>1.05</v>
      </c>
      <c r="P22" s="81">
        <f t="shared" si="2"/>
        <v>61.866000000000007</v>
      </c>
    </row>
    <row r="23" spans="1:16" x14ac:dyDescent="0.25">
      <c r="O23" s="81">
        <v>1.04</v>
      </c>
      <c r="P23" s="81">
        <f t="shared" si="2"/>
        <v>61.276800000000001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982</v>
      </c>
      <c r="O24" s="81">
        <v>1.03</v>
      </c>
      <c r="P24" s="81">
        <f t="shared" si="2"/>
        <v>60.687600000000003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60.098400000000005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59.5092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58.92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58.330800000000004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57.741599999999998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57.1524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56.563200000000002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55.973999999999997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55.384799999999998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54.795600000000007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54.206400000000002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53.617200000000004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53.028000000000006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6" priority="35">
      <formula>F47&gt;0</formula>
    </cfRule>
    <cfRule type="expression" dxfId="1285" priority="36">
      <formula>F47&lt;0</formula>
    </cfRule>
  </conditionalFormatting>
  <conditionalFormatting sqref="Q7">
    <cfRule type="expression" dxfId="1284" priority="33">
      <formula>Q7&gt;0</formula>
    </cfRule>
    <cfRule type="expression" dxfId="1283" priority="34">
      <formula>Q7&lt;0</formula>
    </cfRule>
  </conditionalFormatting>
  <conditionalFormatting sqref="Q8">
    <cfRule type="expression" dxfId="1282" priority="31">
      <formula>Q8&gt;0</formula>
    </cfRule>
    <cfRule type="expression" dxfId="1281" priority="32">
      <formula>Q8&lt;0</formula>
    </cfRule>
  </conditionalFormatting>
  <conditionalFormatting sqref="F33:F46">
    <cfRule type="expression" dxfId="1280" priority="29">
      <formula>F33&gt;0</formula>
    </cfRule>
    <cfRule type="expression" dxfId="1279" priority="30">
      <formula>F33&lt;0</formula>
    </cfRule>
  </conditionalFormatting>
  <conditionalFormatting sqref="H33:H46">
    <cfRule type="expression" dxfId="1278" priority="27">
      <formula>H33&gt;0</formula>
    </cfRule>
    <cfRule type="expression" dxfId="1277" priority="28">
      <formula>H33&lt;0</formula>
    </cfRule>
  </conditionalFormatting>
  <conditionalFormatting sqref="Q10">
    <cfRule type="expression" dxfId="1276" priority="25">
      <formula>Q10&gt;0</formula>
    </cfRule>
    <cfRule type="expression" dxfId="1275" priority="26">
      <formula>Q10&lt;0</formula>
    </cfRule>
  </conditionalFormatting>
  <conditionalFormatting sqref="J25:J38">
    <cfRule type="expression" dxfId="1274" priority="23">
      <formula>J25&gt;0</formula>
    </cfRule>
    <cfRule type="expression" dxfId="1273" priority="24">
      <formula>J25&lt;0</formula>
    </cfRule>
  </conditionalFormatting>
  <conditionalFormatting sqref="K25:K38">
    <cfRule type="expression" dxfId="1272" priority="21">
      <formula>K25&gt;0</formula>
    </cfRule>
    <cfRule type="expression" dxfId="1271" priority="22">
      <formula>K25&lt;0</formula>
    </cfRule>
  </conditionalFormatting>
  <conditionalFormatting sqref="L25">
    <cfRule type="expression" dxfId="1270" priority="19">
      <formula>L25&gt;0</formula>
    </cfRule>
    <cfRule type="expression" dxfId="1269" priority="20">
      <formula>L25&lt;0</formula>
    </cfRule>
  </conditionalFormatting>
  <conditionalFormatting sqref="F89:F110">
    <cfRule type="expression" dxfId="1268" priority="17">
      <formula>F89&gt;0</formula>
    </cfRule>
    <cfRule type="expression" dxfId="1267" priority="18">
      <formula>F89&lt;0</formula>
    </cfRule>
  </conditionalFormatting>
  <conditionalFormatting sqref="H89:H110">
    <cfRule type="expression" dxfId="1266" priority="15">
      <formula>H89&gt;0</formula>
    </cfRule>
    <cfRule type="expression" dxfId="1265" priority="16">
      <formula>H89&lt;0</formula>
    </cfRule>
  </conditionalFormatting>
  <conditionalFormatting sqref="J89:J102">
    <cfRule type="expression" dxfId="1264" priority="13">
      <formula>J89&gt;0</formula>
    </cfRule>
    <cfRule type="expression" dxfId="1263" priority="14">
      <formula>J89&lt;0</formula>
    </cfRule>
  </conditionalFormatting>
  <conditionalFormatting sqref="K89:K102">
    <cfRule type="expression" dxfId="1262" priority="11">
      <formula>K89&gt;0</formula>
    </cfRule>
    <cfRule type="expression" dxfId="1261" priority="12">
      <formula>K89&lt;0</formula>
    </cfRule>
  </conditionalFormatting>
  <conditionalFormatting sqref="L89:L102">
    <cfRule type="expression" dxfId="1260" priority="9">
      <formula>L89&gt;0</formula>
    </cfRule>
    <cfRule type="expression" dxfId="1259" priority="10">
      <formula>L89&lt;0</formula>
    </cfRule>
  </conditionalFormatting>
  <conditionalFormatting sqref="F29:F32">
    <cfRule type="expression" dxfId="1258" priority="7">
      <formula>F29&gt;0</formula>
    </cfRule>
    <cfRule type="expression" dxfId="1257" priority="8">
      <formula>F29&lt;0</formula>
    </cfRule>
  </conditionalFormatting>
  <conditionalFormatting sqref="H29:H32">
    <cfRule type="expression" dxfId="1256" priority="5">
      <formula>H29&gt;0</formula>
    </cfRule>
    <cfRule type="expression" dxfId="1255" priority="6">
      <formula>H29&lt;0</formula>
    </cfRule>
  </conditionalFormatting>
  <conditionalFormatting sqref="F25:F28">
    <cfRule type="expression" dxfId="1254" priority="3">
      <formula>F25&gt;0</formula>
    </cfRule>
    <cfRule type="expression" dxfId="1253" priority="4">
      <formula>F25&lt;0</formula>
    </cfRule>
  </conditionalFormatting>
  <conditionalFormatting sqref="H25:H28">
    <cfRule type="expression" dxfId="1252" priority="1">
      <formula>H25&gt;0</formula>
    </cfRule>
    <cfRule type="expression" dxfId="12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1004</v>
      </c>
      <c r="Q12" s="29" t="s">
        <v>1052</v>
      </c>
    </row>
    <row r="13" spans="1:21" x14ac:dyDescent="0.25">
      <c r="H13" s="70"/>
      <c r="O13" s="11" t="s">
        <v>982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0" priority="31">
      <formula>F47&gt;0</formula>
    </cfRule>
    <cfRule type="expression" dxfId="1249" priority="32">
      <formula>F47&lt;0</formula>
    </cfRule>
  </conditionalFormatting>
  <conditionalFormatting sqref="Q7">
    <cfRule type="expression" dxfId="1248" priority="29">
      <formula>Q7&gt;0</formula>
    </cfRule>
    <cfRule type="expression" dxfId="1247" priority="30">
      <formula>Q7&lt;0</formula>
    </cfRule>
  </conditionalFormatting>
  <conditionalFormatting sqref="Q8">
    <cfRule type="expression" dxfId="1246" priority="27">
      <formula>Q8&gt;0</formula>
    </cfRule>
    <cfRule type="expression" dxfId="1245" priority="28">
      <formula>Q8&lt;0</formula>
    </cfRule>
  </conditionalFormatting>
  <conditionalFormatting sqref="F30:F46">
    <cfRule type="expression" dxfId="1244" priority="25">
      <formula>F30&gt;0</formula>
    </cfRule>
    <cfRule type="expression" dxfId="1243" priority="26">
      <formula>F30&lt;0</formula>
    </cfRule>
  </conditionalFormatting>
  <conditionalFormatting sqref="H30:H46">
    <cfRule type="expression" dxfId="1242" priority="23">
      <formula>H30&gt;0</formula>
    </cfRule>
    <cfRule type="expression" dxfId="1241" priority="24">
      <formula>H30&lt;0</formula>
    </cfRule>
  </conditionalFormatting>
  <conditionalFormatting sqref="Q10">
    <cfRule type="expression" dxfId="1240" priority="21">
      <formula>Q10&gt;0</formula>
    </cfRule>
    <cfRule type="expression" dxfId="1239" priority="22">
      <formula>Q10&lt;0</formula>
    </cfRule>
  </conditionalFormatting>
  <conditionalFormatting sqref="J25:J38">
    <cfRule type="expression" dxfId="1238" priority="19">
      <formula>J25&gt;0</formula>
    </cfRule>
    <cfRule type="expression" dxfId="1237" priority="20">
      <formula>J25&lt;0</formula>
    </cfRule>
  </conditionalFormatting>
  <conditionalFormatting sqref="K25:K38">
    <cfRule type="expression" dxfId="1236" priority="17">
      <formula>K25&gt;0</formula>
    </cfRule>
    <cfRule type="expression" dxfId="1235" priority="18">
      <formula>K25&lt;0</formula>
    </cfRule>
  </conditionalFormatting>
  <conditionalFormatting sqref="L25:L38">
    <cfRule type="expression" dxfId="1234" priority="15">
      <formula>L25&gt;0</formula>
    </cfRule>
    <cfRule type="expression" dxfId="1233" priority="16">
      <formula>L25&lt;0</formula>
    </cfRule>
  </conditionalFormatting>
  <conditionalFormatting sqref="F89:F110">
    <cfRule type="expression" dxfId="1232" priority="13">
      <formula>F89&gt;0</formula>
    </cfRule>
    <cfRule type="expression" dxfId="1231" priority="14">
      <formula>F89&lt;0</formula>
    </cfRule>
  </conditionalFormatting>
  <conditionalFormatting sqref="H89:H110">
    <cfRule type="expression" dxfId="1230" priority="11">
      <formula>H89&gt;0</formula>
    </cfRule>
    <cfRule type="expression" dxfId="1229" priority="12">
      <formula>H89&lt;0</formula>
    </cfRule>
  </conditionalFormatting>
  <conditionalFormatting sqref="J89:J102">
    <cfRule type="expression" dxfId="1228" priority="9">
      <formula>J89&gt;0</formula>
    </cfRule>
    <cfRule type="expression" dxfId="1227" priority="10">
      <formula>J89&lt;0</formula>
    </cfRule>
  </conditionalFormatting>
  <conditionalFormatting sqref="K89:K102">
    <cfRule type="expression" dxfId="1226" priority="7">
      <formula>K89&gt;0</formula>
    </cfRule>
    <cfRule type="expression" dxfId="1225" priority="8">
      <formula>K89&lt;0</formula>
    </cfRule>
  </conditionalFormatting>
  <conditionalFormatting sqref="L89:L102">
    <cfRule type="expression" dxfId="1224" priority="5">
      <formula>L89&gt;0</formula>
    </cfRule>
    <cfRule type="expression" dxfId="1223" priority="6">
      <formula>L89&lt;0</formula>
    </cfRule>
  </conditionalFormatting>
  <conditionalFormatting sqref="F25:F29">
    <cfRule type="expression" dxfId="1222" priority="3">
      <formula>F25&gt;0</formula>
    </cfRule>
    <cfRule type="expression" dxfId="1221" priority="4">
      <formula>F25&lt;0</formula>
    </cfRule>
  </conditionalFormatting>
  <conditionalFormatting sqref="H25:H29">
    <cfRule type="expression" dxfId="1220" priority="1">
      <formula>H25&gt;0</formula>
    </cfRule>
    <cfRule type="expression" dxfId="12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58.47</v>
      </c>
      <c r="R4" s="495">
        <v>1.3899999999999999E-2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5847</v>
      </c>
      <c r="T5" s="1">
        <v>43248</v>
      </c>
      <c r="U5" t="s">
        <v>1125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-587.75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-587.75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-9.1339989898597457E-2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4.2756969386009917E-2</v>
      </c>
      <c r="R11">
        <f>0.625</f>
        <v>0.625</v>
      </c>
    </row>
    <row r="12" spans="1:21" x14ac:dyDescent="0.25">
      <c r="H12" s="70"/>
      <c r="O12" s="11" t="s">
        <v>1019</v>
      </c>
      <c r="Q12" s="1"/>
    </row>
    <row r="13" spans="1:21" x14ac:dyDescent="0.25">
      <c r="H13" s="70"/>
      <c r="O13" s="11" t="s">
        <v>982</v>
      </c>
      <c r="Q13">
        <f>Q4/3.79</f>
        <v>15.427440633245382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64.317000000000007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63.732300000000002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63.147600000000004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62.562899999999999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61.978200000000001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61.393500000000003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60.808799999999998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60.2241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59.639400000000002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59.054699999999997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58.47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57.885300000000001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57.300599999999996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56.715899999999998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56.1312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55.546499999999995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54.961799999999997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54.377099999999999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53.792400000000001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53.207700000000003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52.622999999999998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8" priority="31">
      <formula>F47&gt;0</formula>
    </cfRule>
    <cfRule type="expression" dxfId="1217" priority="32">
      <formula>F47&lt;0</formula>
    </cfRule>
  </conditionalFormatting>
  <conditionalFormatting sqref="Q7">
    <cfRule type="expression" dxfId="1216" priority="29">
      <formula>Q7&gt;0</formula>
    </cfRule>
    <cfRule type="expression" dxfId="1215" priority="30">
      <formula>Q7&lt;0</formula>
    </cfRule>
  </conditionalFormatting>
  <conditionalFormatting sqref="Q8">
    <cfRule type="expression" dxfId="1214" priority="27">
      <formula>Q8&gt;0</formula>
    </cfRule>
    <cfRule type="expression" dxfId="1213" priority="28">
      <formula>Q8&lt;0</formula>
    </cfRule>
  </conditionalFormatting>
  <conditionalFormatting sqref="F30:F46">
    <cfRule type="expression" dxfId="1212" priority="25">
      <formula>F30&gt;0</formula>
    </cfRule>
    <cfRule type="expression" dxfId="1211" priority="26">
      <formula>F30&lt;0</formula>
    </cfRule>
  </conditionalFormatting>
  <conditionalFormatting sqref="H30:H46">
    <cfRule type="expression" dxfId="1210" priority="23">
      <formula>H30&gt;0</formula>
    </cfRule>
    <cfRule type="expression" dxfId="1209" priority="24">
      <formula>H30&lt;0</formula>
    </cfRule>
  </conditionalFormatting>
  <conditionalFormatting sqref="Q10">
    <cfRule type="expression" dxfId="1208" priority="21">
      <formula>Q10&gt;0</formula>
    </cfRule>
    <cfRule type="expression" dxfId="1207" priority="22">
      <formula>Q10&lt;0</formula>
    </cfRule>
  </conditionalFormatting>
  <conditionalFormatting sqref="J25:J38">
    <cfRule type="expression" dxfId="1206" priority="19">
      <formula>J25&gt;0</formula>
    </cfRule>
    <cfRule type="expression" dxfId="1205" priority="20">
      <formula>J25&lt;0</formula>
    </cfRule>
  </conditionalFormatting>
  <conditionalFormatting sqref="K25:K38">
    <cfRule type="expression" dxfId="1204" priority="17">
      <formula>K25&gt;0</formula>
    </cfRule>
    <cfRule type="expression" dxfId="1203" priority="18">
      <formula>K25&lt;0</formula>
    </cfRule>
  </conditionalFormatting>
  <conditionalFormatting sqref="L25:L38">
    <cfRule type="expression" dxfId="1202" priority="15">
      <formula>L25&gt;0</formula>
    </cfRule>
    <cfRule type="expression" dxfId="1201" priority="16">
      <formula>L25&lt;0</formula>
    </cfRule>
  </conditionalFormatting>
  <conditionalFormatting sqref="F89:F110">
    <cfRule type="expression" dxfId="1200" priority="13">
      <formula>F89&gt;0</formula>
    </cfRule>
    <cfRule type="expression" dxfId="1199" priority="14">
      <formula>F89&lt;0</formula>
    </cfRule>
  </conditionalFormatting>
  <conditionalFormatting sqref="H89:H110">
    <cfRule type="expression" dxfId="1198" priority="11">
      <formula>H89&gt;0</formula>
    </cfRule>
    <cfRule type="expression" dxfId="1197" priority="12">
      <formula>H89&lt;0</formula>
    </cfRule>
  </conditionalFormatting>
  <conditionalFormatting sqref="J89:J102">
    <cfRule type="expression" dxfId="1196" priority="9">
      <formula>J89&gt;0</formula>
    </cfRule>
    <cfRule type="expression" dxfId="1195" priority="10">
      <formula>J89&lt;0</formula>
    </cfRule>
  </conditionalFormatting>
  <conditionalFormatting sqref="K89:K102">
    <cfRule type="expression" dxfId="1194" priority="7">
      <formula>K89&gt;0</formula>
    </cfRule>
    <cfRule type="expression" dxfId="1193" priority="8">
      <formula>K89&lt;0</formula>
    </cfRule>
  </conditionalFormatting>
  <conditionalFormatting sqref="L89:L102">
    <cfRule type="expression" dxfId="1192" priority="5">
      <formula>L89&gt;0</formula>
    </cfRule>
    <cfRule type="expression" dxfId="1191" priority="6">
      <formula>L89&lt;0</formula>
    </cfRule>
  </conditionalFormatting>
  <conditionalFormatting sqref="F25:F29">
    <cfRule type="expression" dxfId="1190" priority="3">
      <formula>F25&gt;0</formula>
    </cfRule>
    <cfRule type="expression" dxfId="1189" priority="4">
      <formula>F25&lt;0</formula>
    </cfRule>
  </conditionalFormatting>
  <conditionalFormatting sqref="H25:H29">
    <cfRule type="expression" dxfId="1188" priority="1">
      <formula>H25&gt;0</formula>
    </cfRule>
    <cfRule type="expression" dxfId="11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5">
      <formula>F47&gt;0</formula>
    </cfRule>
    <cfRule type="expression" dxfId="1185" priority="36">
      <formula>F47&lt;0</formula>
    </cfRule>
  </conditionalFormatting>
  <conditionalFormatting sqref="Q7">
    <cfRule type="expression" dxfId="1184" priority="33">
      <formula>Q7&gt;0</formula>
    </cfRule>
    <cfRule type="expression" dxfId="1183" priority="34">
      <formula>Q7&lt;0</formula>
    </cfRule>
  </conditionalFormatting>
  <conditionalFormatting sqref="Q8">
    <cfRule type="expression" dxfId="1182" priority="31">
      <formula>Q8&gt;0</formula>
    </cfRule>
    <cfRule type="expression" dxfId="1181" priority="32">
      <formula>Q8&lt;0</formula>
    </cfRule>
  </conditionalFormatting>
  <conditionalFormatting sqref="F32:F46">
    <cfRule type="expression" dxfId="1180" priority="29">
      <formula>F32&gt;0</formula>
    </cfRule>
    <cfRule type="expression" dxfId="1179" priority="30">
      <formula>F32&lt;0</formula>
    </cfRule>
  </conditionalFormatting>
  <conditionalFormatting sqref="H32:H46">
    <cfRule type="expression" dxfId="1178" priority="27">
      <formula>H32&gt;0</formula>
    </cfRule>
    <cfRule type="expression" dxfId="1177" priority="28">
      <formula>H32&lt;0</formula>
    </cfRule>
  </conditionalFormatting>
  <conditionalFormatting sqref="Q10">
    <cfRule type="expression" dxfId="1176" priority="25">
      <formula>Q10&gt;0</formula>
    </cfRule>
    <cfRule type="expression" dxfId="1175" priority="26">
      <formula>Q10&lt;0</formula>
    </cfRule>
  </conditionalFormatting>
  <conditionalFormatting sqref="J25:J38">
    <cfRule type="expression" dxfId="1174" priority="23">
      <formula>J25&gt;0</formula>
    </cfRule>
    <cfRule type="expression" dxfId="1173" priority="24">
      <formula>J25&lt;0</formula>
    </cfRule>
  </conditionalFormatting>
  <conditionalFormatting sqref="K25:K38">
    <cfRule type="expression" dxfId="1172" priority="21">
      <formula>K25&gt;0</formula>
    </cfRule>
    <cfRule type="expression" dxfId="1171" priority="22">
      <formula>K25&lt;0</formula>
    </cfRule>
  </conditionalFormatting>
  <conditionalFormatting sqref="L25:L38">
    <cfRule type="expression" dxfId="1170" priority="19">
      <formula>L25&gt;0</formula>
    </cfRule>
    <cfRule type="expression" dxfId="1169" priority="20">
      <formula>L25&lt;0</formula>
    </cfRule>
  </conditionalFormatting>
  <conditionalFormatting sqref="F89:F110">
    <cfRule type="expression" dxfId="1168" priority="17">
      <formula>F89&gt;0</formula>
    </cfRule>
    <cfRule type="expression" dxfId="1167" priority="18">
      <formula>F89&lt;0</formula>
    </cfRule>
  </conditionalFormatting>
  <conditionalFormatting sqref="H89:H110">
    <cfRule type="expression" dxfId="1166" priority="15">
      <formula>H89&gt;0</formula>
    </cfRule>
    <cfRule type="expression" dxfId="1165" priority="16">
      <formula>H89&lt;0</formula>
    </cfRule>
  </conditionalFormatting>
  <conditionalFormatting sqref="J89:J102">
    <cfRule type="expression" dxfId="1164" priority="13">
      <formula>J89&gt;0</formula>
    </cfRule>
    <cfRule type="expression" dxfId="1163" priority="14">
      <formula>J89&lt;0</formula>
    </cfRule>
  </conditionalFormatting>
  <conditionalFormatting sqref="K89:K102">
    <cfRule type="expression" dxfId="1162" priority="11">
      <formula>K89&gt;0</formula>
    </cfRule>
    <cfRule type="expression" dxfId="1161" priority="12">
      <formula>K89&lt;0</formula>
    </cfRule>
  </conditionalFormatting>
  <conditionalFormatting sqref="L89:L102">
    <cfRule type="expression" dxfId="1160" priority="9">
      <formula>L89&gt;0</formula>
    </cfRule>
    <cfRule type="expression" dxfId="1159" priority="10">
      <formula>L89&lt;0</formula>
    </cfRule>
  </conditionalFormatting>
  <conditionalFormatting sqref="F25:F28">
    <cfRule type="expression" dxfId="1158" priority="7">
      <formula>F25&gt;0</formula>
    </cfRule>
    <cfRule type="expression" dxfId="1157" priority="8">
      <formula>F25&lt;0</formula>
    </cfRule>
  </conditionalFormatting>
  <conditionalFormatting sqref="H25:H28">
    <cfRule type="expression" dxfId="1156" priority="5">
      <formula>H25&gt;0</formula>
    </cfRule>
    <cfRule type="expression" dxfId="1155" priority="6">
      <formula>H25&lt;0</formula>
    </cfRule>
  </conditionalFormatting>
  <conditionalFormatting sqref="F29:F31">
    <cfRule type="expression" dxfId="1154" priority="3">
      <formula>F29&gt;0</formula>
    </cfRule>
    <cfRule type="expression" dxfId="1153" priority="4">
      <formula>F29&lt;0</formula>
    </cfRule>
  </conditionalFormatting>
  <conditionalFormatting sqref="H29:H31">
    <cfRule type="expression" dxfId="1152" priority="1">
      <formula>H29&gt;0</formula>
    </cfRule>
    <cfRule type="expression" dxfId="115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972</v>
      </c>
      <c r="U2" t="s">
        <v>1087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121.84</v>
      </c>
      <c r="R4" s="495">
        <v>2.8E-3</v>
      </c>
      <c r="T4" s="772">
        <v>43193</v>
      </c>
      <c r="U4" s="30" t="s">
        <v>979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12184</v>
      </c>
      <c r="U5" s="475" t="s">
        <v>1010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-974.3700000000008</v>
      </c>
      <c r="R7">
        <v>100</v>
      </c>
      <c r="T7" s="1">
        <v>43221</v>
      </c>
      <c r="U7" s="828" t="s">
        <v>1050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-974.3700000000008</v>
      </c>
      <c r="U8" t="s">
        <v>1051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-7.4049445334034583E-2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4.2678923177938283E-3</v>
      </c>
      <c r="R11">
        <v>0.13</v>
      </c>
      <c r="T11" s="1">
        <v>43228</v>
      </c>
      <c r="U11" t="s">
        <v>1086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Q4/8.62</f>
        <v>14.134570765661255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134.024</v>
      </c>
    </row>
    <row r="20" spans="1:16" x14ac:dyDescent="0.25">
      <c r="O20" s="81">
        <v>1.0900000000000001</v>
      </c>
      <c r="P20" s="81">
        <f t="shared" ref="P20:P39" si="1">O20*$Q$4</f>
        <v>132.80560000000003</v>
      </c>
    </row>
    <row r="21" spans="1:16" x14ac:dyDescent="0.25">
      <c r="O21" s="81">
        <v>1.08</v>
      </c>
      <c r="P21" s="81">
        <f t="shared" si="1"/>
        <v>131.58720000000002</v>
      </c>
    </row>
    <row r="22" spans="1:16" x14ac:dyDescent="0.25">
      <c r="O22" s="81">
        <v>1.07</v>
      </c>
      <c r="P22" s="81">
        <f t="shared" si="1"/>
        <v>130.36880000000002</v>
      </c>
    </row>
    <row r="23" spans="1:16" x14ac:dyDescent="0.25">
      <c r="O23" s="81">
        <v>1.06</v>
      </c>
      <c r="P23" s="81">
        <f t="shared" si="1"/>
        <v>129.15040000000002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982</v>
      </c>
      <c r="O24" s="81">
        <v>1.05</v>
      </c>
      <c r="P24" s="81">
        <f t="shared" si="1"/>
        <v>127.932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126.71360000000001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125.49520000000001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124.27680000000001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123.05840000000001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121.84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120.6216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119.4032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118.1848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116.96639999999999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115.748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114.5296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113.31120000000001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112.09280000000001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110.87440000000001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109.65600000000001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0" priority="31">
      <formula>F47&gt;0</formula>
    </cfRule>
    <cfRule type="expression" dxfId="1149" priority="32">
      <formula>F47&lt;0</formula>
    </cfRule>
  </conditionalFormatting>
  <conditionalFormatting sqref="Q7">
    <cfRule type="expression" dxfId="1148" priority="29">
      <formula>Q7&gt;0</formula>
    </cfRule>
    <cfRule type="expression" dxfId="1147" priority="30">
      <formula>Q7&lt;0</formula>
    </cfRule>
  </conditionalFormatting>
  <conditionalFormatting sqref="Q8">
    <cfRule type="expression" dxfId="1146" priority="27">
      <formula>Q8&gt;0</formula>
    </cfRule>
    <cfRule type="expression" dxfId="1145" priority="28">
      <formula>Q8&lt;0</formula>
    </cfRule>
  </conditionalFormatting>
  <conditionalFormatting sqref="F34:F46">
    <cfRule type="expression" dxfId="1144" priority="25">
      <formula>F34&gt;0</formula>
    </cfRule>
    <cfRule type="expression" dxfId="1143" priority="26">
      <formula>F34&lt;0</formula>
    </cfRule>
  </conditionalFormatting>
  <conditionalFormatting sqref="H34:H46">
    <cfRule type="expression" dxfId="1142" priority="23">
      <formula>H34&gt;0</formula>
    </cfRule>
    <cfRule type="expression" dxfId="1141" priority="24">
      <formula>H34&lt;0</formula>
    </cfRule>
  </conditionalFormatting>
  <conditionalFormatting sqref="Q10">
    <cfRule type="expression" dxfId="1140" priority="21">
      <formula>Q10&gt;0</formula>
    </cfRule>
    <cfRule type="expression" dxfId="1139" priority="22">
      <formula>Q10&lt;0</formula>
    </cfRule>
  </conditionalFormatting>
  <conditionalFormatting sqref="J25:J38">
    <cfRule type="expression" dxfId="1138" priority="19">
      <formula>J25&gt;0</formula>
    </cfRule>
    <cfRule type="expression" dxfId="1137" priority="20">
      <formula>J25&lt;0</formula>
    </cfRule>
  </conditionalFormatting>
  <conditionalFormatting sqref="K25:K38">
    <cfRule type="expression" dxfId="1136" priority="17">
      <formula>K25&gt;0</formula>
    </cfRule>
    <cfRule type="expression" dxfId="1135" priority="18">
      <formula>K25&lt;0</formula>
    </cfRule>
  </conditionalFormatting>
  <conditionalFormatting sqref="L25">
    <cfRule type="expression" dxfId="1134" priority="15">
      <formula>L25&gt;0</formula>
    </cfRule>
    <cfRule type="expression" dxfId="1133" priority="16">
      <formula>L25&lt;0</formula>
    </cfRule>
  </conditionalFormatting>
  <conditionalFormatting sqref="F89:F110">
    <cfRule type="expression" dxfId="1132" priority="13">
      <formula>F89&gt;0</formula>
    </cfRule>
    <cfRule type="expression" dxfId="1131" priority="14">
      <formula>F89&lt;0</formula>
    </cfRule>
  </conditionalFormatting>
  <conditionalFormatting sqref="H89:H110">
    <cfRule type="expression" dxfId="1130" priority="11">
      <formula>H89&gt;0</formula>
    </cfRule>
    <cfRule type="expression" dxfId="1129" priority="12">
      <formula>H89&lt;0</formula>
    </cfRule>
  </conditionalFormatting>
  <conditionalFormatting sqref="J89:J102">
    <cfRule type="expression" dxfId="1128" priority="9">
      <formula>J89&gt;0</formula>
    </cfRule>
    <cfRule type="expression" dxfId="1127" priority="10">
      <formula>J89&lt;0</formula>
    </cfRule>
  </conditionalFormatting>
  <conditionalFormatting sqref="K89:K102">
    <cfRule type="expression" dxfId="1126" priority="7">
      <formula>K89&gt;0</formula>
    </cfRule>
    <cfRule type="expression" dxfId="1125" priority="8">
      <formula>K89&lt;0</formula>
    </cfRule>
  </conditionalFormatting>
  <conditionalFormatting sqref="L89:L102">
    <cfRule type="expression" dxfId="1124" priority="5">
      <formula>L89&gt;0</formula>
    </cfRule>
    <cfRule type="expression" dxfId="1123" priority="6">
      <formula>L89&lt;0</formula>
    </cfRule>
  </conditionalFormatting>
  <conditionalFormatting sqref="F25:F33">
    <cfRule type="expression" dxfId="1122" priority="3">
      <formula>F25&gt;0</formula>
    </cfRule>
    <cfRule type="expression" dxfId="1121" priority="4">
      <formula>F25&lt;0</formula>
    </cfRule>
  </conditionalFormatting>
  <conditionalFormatting sqref="H25:H33">
    <cfRule type="expression" dxfId="1120" priority="1">
      <formula>H25&gt;0</formula>
    </cfRule>
    <cfRule type="expression" dxfId="11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253.27</v>
      </c>
      <c r="R4" s="495">
        <v>2.8999999999999998E-3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7598.1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692.98000000000138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692.98000000000138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0.10035741594642837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982</v>
      </c>
      <c r="Q13">
        <v>16.34</v>
      </c>
      <c r="S13" s="22" t="s">
        <v>987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278.59700000000004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276.06430000000006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273.53160000000003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270.99890000000005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268.46620000000001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265.93350000000004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263.4008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260.86810000000003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258.33539999999999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255.80270000000002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253.27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250.7373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248.2046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245.67189999999999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243.13919999999999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240.60650000000001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238.07380000000001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235.54110000000003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233.00840000000002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230.47570000000002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227.94300000000001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8" priority="31">
      <formula>F47&gt;0</formula>
    </cfRule>
    <cfRule type="expression" dxfId="1117" priority="32">
      <formula>F47&lt;0</formula>
    </cfRule>
  </conditionalFormatting>
  <conditionalFormatting sqref="Q7">
    <cfRule type="expression" dxfId="1116" priority="29">
      <formula>Q7&gt;0</formula>
    </cfRule>
    <cfRule type="expression" dxfId="1115" priority="30">
      <formula>Q7&lt;0</formula>
    </cfRule>
  </conditionalFormatting>
  <conditionalFormatting sqref="Q8">
    <cfRule type="expression" dxfId="1114" priority="27">
      <formula>Q8&gt;0</formula>
    </cfRule>
    <cfRule type="expression" dxfId="1113" priority="28">
      <formula>Q8&lt;0</formula>
    </cfRule>
  </conditionalFormatting>
  <conditionalFormatting sqref="F32:F46">
    <cfRule type="expression" dxfId="1112" priority="25">
      <formula>F32&gt;0</formula>
    </cfRule>
    <cfRule type="expression" dxfId="1111" priority="26">
      <formula>F32&lt;0</formula>
    </cfRule>
  </conditionalFormatting>
  <conditionalFormatting sqref="H32:H46">
    <cfRule type="expression" dxfId="1110" priority="23">
      <formula>H32&gt;0</formula>
    </cfRule>
    <cfRule type="expression" dxfId="1109" priority="24">
      <formula>H32&lt;0</formula>
    </cfRule>
  </conditionalFormatting>
  <conditionalFormatting sqref="Q10">
    <cfRule type="expression" dxfId="1108" priority="21">
      <formula>Q10&gt;0</formula>
    </cfRule>
    <cfRule type="expression" dxfId="1107" priority="22">
      <formula>Q10&lt;0</formula>
    </cfRule>
  </conditionalFormatting>
  <conditionalFormatting sqref="J25:J38">
    <cfRule type="expression" dxfId="1106" priority="19">
      <formula>J25&gt;0</formula>
    </cfRule>
    <cfRule type="expression" dxfId="1105" priority="20">
      <formula>J25&lt;0</formula>
    </cfRule>
  </conditionalFormatting>
  <conditionalFormatting sqref="K25:K38">
    <cfRule type="expression" dxfId="1104" priority="17">
      <formula>K25&gt;0</formula>
    </cfRule>
    <cfRule type="expression" dxfId="1103" priority="18">
      <formula>K25&lt;0</formula>
    </cfRule>
  </conditionalFormatting>
  <conditionalFormatting sqref="L25:L38">
    <cfRule type="expression" dxfId="1102" priority="15">
      <formula>L25&gt;0</formula>
    </cfRule>
    <cfRule type="expression" dxfId="1101" priority="16">
      <formula>L25&lt;0</formula>
    </cfRule>
  </conditionalFormatting>
  <conditionalFormatting sqref="F89:F110">
    <cfRule type="expression" dxfId="1100" priority="13">
      <formula>F89&gt;0</formula>
    </cfRule>
    <cfRule type="expression" dxfId="1099" priority="14">
      <formula>F89&lt;0</formula>
    </cfRule>
  </conditionalFormatting>
  <conditionalFormatting sqref="H89:H110">
    <cfRule type="expression" dxfId="1098" priority="11">
      <formula>H89&gt;0</formula>
    </cfRule>
    <cfRule type="expression" dxfId="1097" priority="12">
      <formula>H89&lt;0</formula>
    </cfRule>
  </conditionalFormatting>
  <conditionalFormatting sqref="J89:J102">
    <cfRule type="expression" dxfId="1096" priority="9">
      <formula>J89&gt;0</formula>
    </cfRule>
    <cfRule type="expression" dxfId="1095" priority="10">
      <formula>J89&lt;0</formula>
    </cfRule>
  </conditionalFormatting>
  <conditionalFormatting sqref="K89:K102">
    <cfRule type="expression" dxfId="1094" priority="7">
      <formula>K89&gt;0</formula>
    </cfRule>
    <cfRule type="expression" dxfId="1093" priority="8">
      <formula>K89&lt;0</formula>
    </cfRule>
  </conditionalFormatting>
  <conditionalFormatting sqref="L89:L102">
    <cfRule type="expression" dxfId="1092" priority="5">
      <formula>L89&gt;0</formula>
    </cfRule>
    <cfRule type="expression" dxfId="1091" priority="6">
      <formula>L89&lt;0</formula>
    </cfRule>
  </conditionalFormatting>
  <conditionalFormatting sqref="F25:F31">
    <cfRule type="expression" dxfId="1090" priority="3">
      <formula>F25&gt;0</formula>
    </cfRule>
    <cfRule type="expression" dxfId="1089" priority="4">
      <formula>F25&lt;0</formula>
    </cfRule>
  </conditionalFormatting>
  <conditionalFormatting sqref="H25:H31">
    <cfRule type="expression" dxfId="1088" priority="1">
      <formula>H25&gt;0</formula>
    </cfRule>
    <cfRule type="expression" dxfId="108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825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75.66</v>
      </c>
      <c r="R4" s="495">
        <v>2.3E-3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4539.5999999999995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589.55999999999949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589.55999999999949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0.14925418476774907</v>
      </c>
      <c r="T9" s="772">
        <v>43249</v>
      </c>
      <c r="U9" t="s">
        <v>1128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1.2688342585249802E-2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Q4/3.55</f>
        <v>21.312676056338027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83.225999999999999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82.469400000000007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81.712800000000001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80.956199999999995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80.199600000000004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0" si="11">C28*(E28-D28)</f>
        <v>168.39999999999975</v>
      </c>
      <c r="G28" s="39">
        <f t="shared" ref="G28:G30" si="12">D28*C28</f>
        <v>2693.6000000000004</v>
      </c>
      <c r="H28" s="222">
        <f t="shared" ref="H28:H30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79.442999999999998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78.686400000000006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77.9298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77.173199999999994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76.416600000000003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75.66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74.903399999999991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74.146799999999999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73.390199999999993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72.633599999999987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71.876999999999995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71.120399999999989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70.363799999999998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69.607200000000006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68.8506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68.093999999999994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6" priority="31">
      <formula>F47&gt;0</formula>
    </cfRule>
    <cfRule type="expression" dxfId="1085" priority="32">
      <formula>F47&lt;0</formula>
    </cfRule>
  </conditionalFormatting>
  <conditionalFormatting sqref="Q7">
    <cfRule type="expression" dxfId="1084" priority="29">
      <formula>Q7&gt;0</formula>
    </cfRule>
    <cfRule type="expression" dxfId="1083" priority="30">
      <formula>Q7&lt;0</formula>
    </cfRule>
  </conditionalFormatting>
  <conditionalFormatting sqref="Q8">
    <cfRule type="expression" dxfId="1082" priority="27">
      <formula>Q8&gt;0</formula>
    </cfRule>
    <cfRule type="expression" dxfId="1081" priority="28">
      <formula>Q8&lt;0</formula>
    </cfRule>
  </conditionalFormatting>
  <conditionalFormatting sqref="F30:F46">
    <cfRule type="expression" dxfId="1080" priority="25">
      <formula>F30&gt;0</formula>
    </cfRule>
    <cfRule type="expression" dxfId="1079" priority="26">
      <formula>F30&lt;0</formula>
    </cfRule>
  </conditionalFormatting>
  <conditionalFormatting sqref="H30:H46">
    <cfRule type="expression" dxfId="1078" priority="23">
      <formula>H30&gt;0</formula>
    </cfRule>
    <cfRule type="expression" dxfId="1077" priority="24">
      <formula>H30&lt;0</formula>
    </cfRule>
  </conditionalFormatting>
  <conditionalFormatting sqref="Q10">
    <cfRule type="expression" dxfId="1076" priority="21">
      <formula>Q10&gt;0</formula>
    </cfRule>
    <cfRule type="expression" dxfId="1075" priority="22">
      <formula>Q10&lt;0</formula>
    </cfRule>
  </conditionalFormatting>
  <conditionalFormatting sqref="J25:J38">
    <cfRule type="expression" dxfId="1074" priority="19">
      <formula>J25&gt;0</formula>
    </cfRule>
    <cfRule type="expression" dxfId="1073" priority="20">
      <formula>J25&lt;0</formula>
    </cfRule>
  </conditionalFormatting>
  <conditionalFormatting sqref="K25:K38">
    <cfRule type="expression" dxfId="1072" priority="17">
      <formula>K25&gt;0</formula>
    </cfRule>
    <cfRule type="expression" dxfId="1071" priority="18">
      <formula>K25&lt;0</formula>
    </cfRule>
  </conditionalFormatting>
  <conditionalFormatting sqref="L25:L38">
    <cfRule type="expression" dxfId="1070" priority="15">
      <formula>L25&gt;0</formula>
    </cfRule>
    <cfRule type="expression" dxfId="1069" priority="16">
      <formula>L25&lt;0</formula>
    </cfRule>
  </conditionalFormatting>
  <conditionalFormatting sqref="F89:F110">
    <cfRule type="expression" dxfId="1068" priority="13">
      <formula>F89&gt;0</formula>
    </cfRule>
    <cfRule type="expression" dxfId="1067" priority="14">
      <formula>F89&lt;0</formula>
    </cfRule>
  </conditionalFormatting>
  <conditionalFormatting sqref="H89:H110">
    <cfRule type="expression" dxfId="1066" priority="11">
      <formula>H89&gt;0</formula>
    </cfRule>
    <cfRule type="expression" dxfId="1065" priority="12">
      <formula>H89&lt;0</formula>
    </cfRule>
  </conditionalFormatting>
  <conditionalFormatting sqref="J89:J102">
    <cfRule type="expression" dxfId="1064" priority="9">
      <formula>J89&gt;0</formula>
    </cfRule>
    <cfRule type="expression" dxfId="1063" priority="10">
      <formula>J89&lt;0</formula>
    </cfRule>
  </conditionalFormatting>
  <conditionalFormatting sqref="K89:K102">
    <cfRule type="expression" dxfId="1062" priority="7">
      <formula>K89&gt;0</formula>
    </cfRule>
    <cfRule type="expression" dxfId="1061" priority="8">
      <formula>K89&lt;0</formula>
    </cfRule>
  </conditionalFormatting>
  <conditionalFormatting sqref="L89:L102">
    <cfRule type="expression" dxfId="1060" priority="5">
      <formula>L89&gt;0</formula>
    </cfRule>
    <cfRule type="expression" dxfId="1059" priority="6">
      <formula>L89&lt;0</formula>
    </cfRule>
  </conditionalFormatting>
  <conditionalFormatting sqref="F25:F29">
    <cfRule type="expression" dxfId="1058" priority="3">
      <formula>F25&gt;0</formula>
    </cfRule>
    <cfRule type="expression" dxfId="1057" priority="4">
      <formula>F25&lt;0</formula>
    </cfRule>
  </conditionalFormatting>
  <conditionalFormatting sqref="H25:H29">
    <cfRule type="expression" dxfId="1056" priority="1">
      <formula>H25&gt;0</formula>
    </cfRule>
    <cfRule type="expression" dxfId="10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0" t="s">
        <v>78</v>
      </c>
      <c r="P44" s="8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4" priority="57">
      <formula>F27&gt;0</formula>
    </cfRule>
    <cfRule type="expression" dxfId="1053" priority="58">
      <formula>F27&lt;0</formula>
    </cfRule>
  </conditionalFormatting>
  <conditionalFormatting sqref="H28:H33">
    <cfRule type="expression" dxfId="1052" priority="53">
      <formula>H28&gt;0</formula>
    </cfRule>
    <cfRule type="expression" dxfId="1051" priority="54">
      <formula>H28&lt;0</formula>
    </cfRule>
  </conditionalFormatting>
  <conditionalFormatting sqref="F24:F26">
    <cfRule type="expression" dxfId="1050" priority="39">
      <formula>F24&gt;0</formula>
    </cfRule>
    <cfRule type="expression" dxfId="1049" priority="40">
      <formula>F24&lt;0</formula>
    </cfRule>
  </conditionalFormatting>
  <conditionalFormatting sqref="Q8">
    <cfRule type="expression" dxfId="1048" priority="33">
      <formula>Q8&gt;0</formula>
    </cfRule>
    <cfRule type="expression" dxfId="1047" priority="34">
      <formula>Q8&lt;0</formula>
    </cfRule>
  </conditionalFormatting>
  <conditionalFormatting sqref="Q7">
    <cfRule type="expression" dxfId="1046" priority="35">
      <formula>Q7&gt;0</formula>
    </cfRule>
    <cfRule type="expression" dxfId="1045" priority="36">
      <formula>Q7&lt;0</formula>
    </cfRule>
  </conditionalFormatting>
  <conditionalFormatting sqref="F34">
    <cfRule type="expression" dxfId="1044" priority="31">
      <formula>F34&gt;0</formula>
    </cfRule>
    <cfRule type="expression" dxfId="1043" priority="32">
      <formula>F34&lt;0</formula>
    </cfRule>
  </conditionalFormatting>
  <conditionalFormatting sqref="H34">
    <cfRule type="expression" dxfId="1042" priority="29">
      <formula>H34&gt;0</formula>
    </cfRule>
    <cfRule type="expression" dxfId="1041" priority="30">
      <formula>H34&lt;0</formula>
    </cfRule>
  </conditionalFormatting>
  <conditionalFormatting sqref="M36">
    <cfRule type="expression" dxfId="1040" priority="19">
      <formula>M36&gt;0</formula>
    </cfRule>
    <cfRule type="expression" dxfId="1039" priority="20">
      <formula>M36&lt;0</formula>
    </cfRule>
  </conditionalFormatting>
  <conditionalFormatting sqref="Q10">
    <cfRule type="expression" dxfId="1038" priority="15">
      <formula>Q10&gt;0</formula>
    </cfRule>
    <cfRule type="expression" dxfId="1037" priority="16">
      <formula>Q10&lt;0</formula>
    </cfRule>
  </conditionalFormatting>
  <conditionalFormatting sqref="F23">
    <cfRule type="expression" dxfId="1036" priority="13">
      <formula>F23&gt;0</formula>
    </cfRule>
    <cfRule type="expression" dxfId="1035" priority="14">
      <formula>F23&lt;0</formula>
    </cfRule>
  </conditionalFormatting>
  <conditionalFormatting sqref="I25:J25">
    <cfRule type="expression" dxfId="1034" priority="9">
      <formula>I25&gt;0</formula>
    </cfRule>
    <cfRule type="expression" dxfId="1033" priority="10">
      <formula>I25&lt;0</formula>
    </cfRule>
  </conditionalFormatting>
  <conditionalFormatting sqref="I26:J27">
    <cfRule type="expression" dxfId="1032" priority="7">
      <formula>I26&gt;0</formula>
    </cfRule>
    <cfRule type="expression" dxfId="1031" priority="8">
      <formula>I26&lt;0</formula>
    </cfRule>
  </conditionalFormatting>
  <conditionalFormatting sqref="K25:K27">
    <cfRule type="expression" dxfId="1030" priority="5">
      <formula>K25&gt;0</formula>
    </cfRule>
    <cfRule type="expression" dxfId="1029" priority="6">
      <formula>K25&lt;0</formula>
    </cfRule>
  </conditionalFormatting>
  <conditionalFormatting sqref="I23:J23">
    <cfRule type="expression" dxfId="1028" priority="3">
      <formula>I23&gt;0</formula>
    </cfRule>
    <cfRule type="expression" dxfId="102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1115</v>
      </c>
      <c r="Z1" s="11" t="s">
        <v>1113</v>
      </c>
      <c r="AA1" s="11" t="s">
        <v>1114</v>
      </c>
      <c r="AB1" s="11" t="s">
        <v>1116</v>
      </c>
      <c r="AC1" s="11" t="s">
        <v>1113</v>
      </c>
      <c r="AD1" s="11" t="s">
        <v>1114</v>
      </c>
      <c r="AE1" s="11" t="s">
        <v>1117</v>
      </c>
      <c r="AF1" s="11" t="s">
        <v>1113</v>
      </c>
      <c r="AG1" s="11" t="s">
        <v>1114</v>
      </c>
      <c r="AH1" s="11" t="s">
        <v>1118</v>
      </c>
      <c r="AI1" s="11" t="s">
        <v>1113</v>
      </c>
      <c r="AJ1" s="11" t="s">
        <v>1114</v>
      </c>
      <c r="AK1" s="11" t="s">
        <v>1119</v>
      </c>
      <c r="AM1" s="11" t="s">
        <v>1120</v>
      </c>
      <c r="AO1" s="11" t="s">
        <v>1121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1077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501</v>
      </c>
      <c r="AJ2">
        <f>$Q$2*$Q$4</f>
        <v>5892</v>
      </c>
      <c r="AK2">
        <f ca="1">AJ2*EXP(-$X$2 * AI2/365.25)</f>
        <v>4463.0558145008445</v>
      </c>
      <c r="AM2" s="2">
        <f>Q10</f>
        <v>1452.2599999999984</v>
      </c>
      <c r="AO2">
        <f ca="1" xml:space="preserve"> (SUM(AB:AB) - SUM(AE:AE) - SUM(AH:AH) - SUM(AK:AK))/SUM(AB:AB)</f>
        <v>-4.0237265933158002E-3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29.46</v>
      </c>
      <c r="R4" s="494">
        <v>5.4999999999999997E-3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5892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5642.9500000000298</v>
      </c>
      <c r="R7">
        <v>200</v>
      </c>
      <c r="V7" t="s">
        <v>984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4190.6900000000314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2.463213641252981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3.3944331296673455E-3</v>
      </c>
      <c r="R11">
        <f>0.025</f>
        <v>2.5000000000000001E-2</v>
      </c>
      <c r="V11" t="s">
        <v>1076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982</v>
      </c>
      <c r="Q13" s="2">
        <f>Q4/(1.4)</f>
        <v>21.042857142857144</v>
      </c>
      <c r="U13" s="1">
        <v>43234</v>
      </c>
      <c r="V13" t="s">
        <v>1123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1078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1122</v>
      </c>
      <c r="Q14" s="736">
        <v>0.20250000000000001</v>
      </c>
      <c r="V14" t="s">
        <v>1124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0" t="s">
        <v>78</v>
      </c>
      <c r="P16" s="850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32.406000000000006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32.111400000000003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31.816800000000004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31.522200000000002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31.227600000000002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30.933000000000003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30.638400000000001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30.343800000000002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30.049200000000003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29.7546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29.46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29.165400000000002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28.870799999999999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28.5762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28.281600000000001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27.986999999999998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27.692399999999999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27.397800000000004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27.103200000000001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982</v>
      </c>
      <c r="O36" s="81">
        <v>0.91</v>
      </c>
      <c r="P36" s="81">
        <f t="shared" si="14"/>
        <v>26.808600000000002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26.514000000000003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1079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1080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974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976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1073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6" priority="72">
      <formula>F85&gt;0</formula>
    </cfRule>
    <cfRule type="expression" dxfId="1025" priority="73">
      <formula>F85&lt;0</formula>
    </cfRule>
  </conditionalFormatting>
  <conditionalFormatting sqref="Q7">
    <cfRule type="expression" dxfId="1024" priority="60">
      <formula>Q7&gt;0</formula>
    </cfRule>
    <cfRule type="expression" dxfId="1023" priority="61">
      <formula>Q7&lt;0</formula>
    </cfRule>
  </conditionalFormatting>
  <conditionalFormatting sqref="Q8">
    <cfRule type="expression" dxfId="1022" priority="58">
      <formula>Q8&gt;0</formula>
    </cfRule>
    <cfRule type="expression" dxfId="1021" priority="59">
      <formula>Q8&lt;0</formula>
    </cfRule>
  </conditionalFormatting>
  <conditionalFormatting sqref="F110:F122">
    <cfRule type="expression" dxfId="1020" priority="56">
      <formula>F110&gt;0</formula>
    </cfRule>
    <cfRule type="expression" dxfId="1019" priority="57">
      <formula>F110&lt;0</formula>
    </cfRule>
  </conditionalFormatting>
  <conditionalFormatting sqref="H110:H122">
    <cfRule type="expression" dxfId="1018" priority="54">
      <formula>H110&gt;0</formula>
    </cfRule>
    <cfRule type="expression" dxfId="1017" priority="55">
      <formula>H110&lt;0</formula>
    </cfRule>
  </conditionalFormatting>
  <conditionalFormatting sqref="H126:H129">
    <cfRule type="expression" dxfId="1016" priority="50">
      <formula>H126&gt;0</formula>
    </cfRule>
    <cfRule type="expression" dxfId="1015" priority="51">
      <formula>H126&lt;0</formula>
    </cfRule>
  </conditionalFormatting>
  <conditionalFormatting sqref="F126:F129">
    <cfRule type="expression" dxfId="1014" priority="52">
      <formula>F126&gt;0</formula>
    </cfRule>
    <cfRule type="expression" dxfId="1013" priority="53">
      <formula>F126&lt;0</formula>
    </cfRule>
  </conditionalFormatting>
  <conditionalFormatting sqref="M152">
    <cfRule type="expression" dxfId="1012" priority="48">
      <formula>M152&gt;0</formula>
    </cfRule>
    <cfRule type="expression" dxfId="1011" priority="49">
      <formula>M152&lt;0</formula>
    </cfRule>
  </conditionalFormatting>
  <conditionalFormatting sqref="F37:F38 F45:F82">
    <cfRule type="expression" dxfId="1010" priority="46">
      <formula>F37&gt;0</formula>
    </cfRule>
    <cfRule type="expression" dxfId="1009" priority="47">
      <formula>F37&lt;0</formula>
    </cfRule>
  </conditionalFormatting>
  <conditionalFormatting sqref="H37:H38 H45:H82">
    <cfRule type="expression" dxfId="1008" priority="44">
      <formula>H37&gt;0</formula>
    </cfRule>
    <cfRule type="expression" dxfId="1007" priority="45">
      <formula>H37&lt;0</formula>
    </cfRule>
  </conditionalFormatting>
  <conditionalFormatting sqref="Q10">
    <cfRule type="expression" dxfId="1006" priority="42">
      <formula>Q10&gt;0</formula>
    </cfRule>
    <cfRule type="expression" dxfId="1005" priority="43">
      <formula>Q10&lt;0</formula>
    </cfRule>
  </conditionalFormatting>
  <conditionalFormatting sqref="F39:F44">
    <cfRule type="expression" dxfId="1004" priority="40">
      <formula>F39&gt;0</formula>
    </cfRule>
    <cfRule type="expression" dxfId="1003" priority="41">
      <formula>F39&lt;0</formula>
    </cfRule>
  </conditionalFormatting>
  <conditionalFormatting sqref="H39:H44">
    <cfRule type="expression" dxfId="1002" priority="38">
      <formula>H39&gt;0</formula>
    </cfRule>
    <cfRule type="expression" dxfId="1001" priority="39">
      <formula>H39&lt;0</formula>
    </cfRule>
  </conditionalFormatting>
  <conditionalFormatting sqref="K42:K49">
    <cfRule type="expression" dxfId="1000" priority="36">
      <formula>K42&gt;0</formula>
    </cfRule>
    <cfRule type="expression" dxfId="999" priority="37">
      <formula>K42&lt;0</formula>
    </cfRule>
  </conditionalFormatting>
  <conditionalFormatting sqref="K50:K82">
    <cfRule type="expression" dxfId="998" priority="34">
      <formula>K50&gt;0</formula>
    </cfRule>
    <cfRule type="expression" dxfId="997" priority="35">
      <formula>K50&lt;0</formula>
    </cfRule>
  </conditionalFormatting>
  <conditionalFormatting sqref="F83:F84">
    <cfRule type="expression" dxfId="996" priority="31">
      <formula>F83&gt;0</formula>
    </cfRule>
    <cfRule type="expression" dxfId="995" priority="32">
      <formula>F83&lt;0</formula>
    </cfRule>
  </conditionalFormatting>
  <conditionalFormatting sqref="H83:H84">
    <cfRule type="expression" dxfId="994" priority="29">
      <formula>H83&gt;0</formula>
    </cfRule>
    <cfRule type="expression" dxfId="993" priority="30">
      <formula>H83&lt;0</formula>
    </cfRule>
  </conditionalFormatting>
  <conditionalFormatting sqref="K83:K84">
    <cfRule type="expression" dxfId="992" priority="27">
      <formula>K83&gt;0</formula>
    </cfRule>
    <cfRule type="expression" dxfId="991" priority="28">
      <formula>K83&lt;0</formula>
    </cfRule>
  </conditionalFormatting>
  <conditionalFormatting sqref="F93:F95 H93:H95 K93:K95">
    <cfRule type="expression" dxfId="990" priority="23">
      <formula>F93&gt;0</formula>
    </cfRule>
    <cfRule type="expression" dxfId="989" priority="24">
      <formula>F93&lt;0</formula>
    </cfRule>
  </conditionalFormatting>
  <conditionalFormatting sqref="L85:L91 L105:L107">
    <cfRule type="expression" dxfId="988" priority="21">
      <formula>L85&gt;0</formula>
    </cfRule>
    <cfRule type="expression" dxfId="987" priority="22">
      <formula>L85&lt;0</formula>
    </cfRule>
  </conditionalFormatting>
  <conditionalFormatting sqref="L42:L49">
    <cfRule type="expression" dxfId="986" priority="19">
      <formula>L42&gt;0</formula>
    </cfRule>
    <cfRule type="expression" dxfId="985" priority="20">
      <formula>L42&lt;0</formula>
    </cfRule>
  </conditionalFormatting>
  <conditionalFormatting sqref="L50:L82">
    <cfRule type="expression" dxfId="984" priority="17">
      <formula>L50&gt;0</formula>
    </cfRule>
    <cfRule type="expression" dxfId="983" priority="18">
      <formula>L50&lt;0</formula>
    </cfRule>
  </conditionalFormatting>
  <conditionalFormatting sqref="L83:L84">
    <cfRule type="expression" dxfId="982" priority="15">
      <formula>L83&gt;0</formula>
    </cfRule>
    <cfRule type="expression" dxfId="981" priority="16">
      <formula>L83&lt;0</formula>
    </cfRule>
  </conditionalFormatting>
  <conditionalFormatting sqref="L93:L95">
    <cfRule type="expression" dxfId="980" priority="13">
      <formula>L93&gt;0</formula>
    </cfRule>
    <cfRule type="expression" dxfId="979" priority="14">
      <formula>L93&lt;0</formula>
    </cfRule>
  </conditionalFormatting>
  <conditionalFormatting sqref="K102:K104 F102:F104 H102:H104">
    <cfRule type="expression" dxfId="978" priority="11">
      <formula>F102&gt;0</formula>
    </cfRule>
    <cfRule type="expression" dxfId="977" priority="12">
      <formula>F102&lt;0</formula>
    </cfRule>
  </conditionalFormatting>
  <conditionalFormatting sqref="L102:L104">
    <cfRule type="expression" dxfId="976" priority="9">
      <formula>L102&gt;0</formula>
    </cfRule>
    <cfRule type="expression" dxfId="975" priority="10">
      <formula>L102&lt;0</formula>
    </cfRule>
  </conditionalFormatting>
  <conditionalFormatting sqref="K99:K101 F99:F101 H99:H101">
    <cfRule type="expression" dxfId="974" priority="7">
      <formula>F99&gt;0</formula>
    </cfRule>
    <cfRule type="expression" dxfId="973" priority="8">
      <formula>F99&lt;0</formula>
    </cfRule>
  </conditionalFormatting>
  <conditionalFormatting sqref="L99:L101">
    <cfRule type="expression" dxfId="972" priority="5">
      <formula>L99&gt;0</formula>
    </cfRule>
    <cfRule type="expression" dxfId="971" priority="6">
      <formula>L99&lt;0</formula>
    </cfRule>
  </conditionalFormatting>
  <conditionalFormatting sqref="K96:K98 F96:F98 H96:H98">
    <cfRule type="expression" dxfId="970" priority="3">
      <formula>F96&gt;0</formula>
    </cfRule>
    <cfRule type="expression" dxfId="969" priority="4">
      <formula>F96&lt;0</formula>
    </cfRule>
  </conditionalFormatting>
  <conditionalFormatting sqref="L97:L98">
    <cfRule type="expression" dxfId="968" priority="1">
      <formula>L97&gt;0</formula>
    </cfRule>
    <cfRule type="expression" dxfId="96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6" priority="9">
      <formula>F39&gt;0</formula>
    </cfRule>
    <cfRule type="expression" dxfId="965" priority="10">
      <formula>F39&lt;0</formula>
    </cfRule>
  </conditionalFormatting>
  <conditionalFormatting sqref="F25:F38">
    <cfRule type="expression" dxfId="964" priority="7">
      <formula>F25&gt;0</formula>
    </cfRule>
    <cfRule type="expression" dxfId="963" priority="8">
      <formula>F25&lt;0</formula>
    </cfRule>
  </conditionalFormatting>
  <conditionalFormatting sqref="H25:H38">
    <cfRule type="expression" dxfId="962" priority="5">
      <formula>H25&gt;0</formula>
    </cfRule>
    <cfRule type="expression" dxfId="961" priority="6">
      <formula>H25&lt;0</formula>
    </cfRule>
  </conditionalFormatting>
  <conditionalFormatting sqref="Q7">
    <cfRule type="expression" dxfId="960" priority="3">
      <formula>Q7&gt;0</formula>
    </cfRule>
    <cfRule type="expression" dxfId="959" priority="4">
      <formula>Q7&lt;0</formula>
    </cfRule>
  </conditionalFormatting>
  <conditionalFormatting sqref="Q8">
    <cfRule type="expression" dxfId="958" priority="1">
      <formula>Q8&gt;0</formula>
    </cfRule>
    <cfRule type="expression" dxfId="95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0" t="s">
        <v>78</v>
      </c>
      <c r="P14" s="850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6" priority="29">
      <formula>F29&gt;0</formula>
    </cfRule>
    <cfRule type="expression" dxfId="955" priority="30">
      <formula>F29&lt;0</formula>
    </cfRule>
  </conditionalFormatting>
  <conditionalFormatting sqref="Q7">
    <cfRule type="expression" dxfId="954" priority="27">
      <formula>Q7&gt;0</formula>
    </cfRule>
    <cfRule type="expression" dxfId="953" priority="28">
      <formula>Q7&lt;0</formula>
    </cfRule>
  </conditionalFormatting>
  <conditionalFormatting sqref="Q8">
    <cfRule type="expression" dxfId="952" priority="25">
      <formula>Q8&gt;0</formula>
    </cfRule>
    <cfRule type="expression" dxfId="951" priority="26">
      <formula>Q8&lt;0</formula>
    </cfRule>
  </conditionalFormatting>
  <conditionalFormatting sqref="F96:F110">
    <cfRule type="expression" dxfId="950" priority="19">
      <formula>F96&gt;0</formula>
    </cfRule>
    <cfRule type="expression" dxfId="949" priority="20">
      <formula>F96&lt;0</formula>
    </cfRule>
  </conditionalFormatting>
  <conditionalFormatting sqref="H96:H110">
    <cfRule type="expression" dxfId="948" priority="17">
      <formula>H96&gt;0</formula>
    </cfRule>
    <cfRule type="expression" dxfId="947" priority="18">
      <formula>H96&lt;0</formula>
    </cfRule>
  </conditionalFormatting>
  <conditionalFormatting sqref="Q10">
    <cfRule type="expression" dxfId="946" priority="15">
      <formula>Q10&gt;0</formula>
    </cfRule>
    <cfRule type="expression" dxfId="945" priority="16">
      <formula>Q10&lt;0</formula>
    </cfRule>
  </conditionalFormatting>
  <conditionalFormatting sqref="L29:L38">
    <cfRule type="expression" dxfId="944" priority="9">
      <formula>L29&gt;0</formula>
    </cfRule>
    <cfRule type="expression" dxfId="943" priority="10">
      <formula>L29&lt;0</formula>
    </cfRule>
  </conditionalFormatting>
  <conditionalFormatting sqref="F27:F29 H27:H29 J25:K29">
    <cfRule type="expression" dxfId="942" priority="7">
      <formula>F25&gt;0</formula>
    </cfRule>
    <cfRule type="expression" dxfId="941" priority="8">
      <formula>F25&lt;0</formula>
    </cfRule>
  </conditionalFormatting>
  <conditionalFormatting sqref="L25:L29">
    <cfRule type="expression" dxfId="940" priority="5">
      <formula>L25&gt;0</formula>
    </cfRule>
    <cfRule type="expression" dxfId="939" priority="6">
      <formula>L25&lt;0</formula>
    </cfRule>
  </conditionalFormatting>
  <conditionalFormatting sqref="F25:F26">
    <cfRule type="expression" dxfId="938" priority="3">
      <formula>F25&gt;0</formula>
    </cfRule>
    <cfRule type="expression" dxfId="937" priority="4">
      <formula>F25&lt;0</formula>
    </cfRule>
  </conditionalFormatting>
  <conditionalFormatting sqref="H25:H26">
    <cfRule type="expression" dxfId="936" priority="1">
      <formula>H25&gt;0</formula>
    </cfRule>
    <cfRule type="expression" dxfId="93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893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90.33</v>
      </c>
      <c r="R4" s="495">
        <v>1.7100000000000001E-2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3613.2</v>
      </c>
      <c r="T5" s="1">
        <v>43121</v>
      </c>
      <c r="U5" t="s">
        <v>911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310.17000000000098</v>
      </c>
      <c r="R7">
        <v>40</v>
      </c>
      <c r="T7" s="1">
        <v>43138</v>
      </c>
      <c r="U7" t="s">
        <v>992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310.17000000000098</v>
      </c>
      <c r="T8" s="1"/>
      <c r="U8" t="s">
        <v>993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9.390468751419187E-2</v>
      </c>
      <c r="U9" t="s">
        <v>994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2.5240783792759878E-2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982</v>
      </c>
      <c r="Q13" s="2">
        <f>Q4/4.76</f>
        <v>18.97689075630252</v>
      </c>
      <c r="T13" s="1">
        <v>43213</v>
      </c>
      <c r="U13" t="s">
        <v>995</v>
      </c>
      <c r="W13" s="134"/>
    </row>
    <row r="14" spans="1:23" x14ac:dyDescent="0.25">
      <c r="H14" s="70"/>
      <c r="U14" t="s">
        <v>1034</v>
      </c>
      <c r="W14" s="134"/>
    </row>
    <row r="15" spans="1:23" x14ac:dyDescent="0.25">
      <c r="H15" s="70"/>
      <c r="U15" t="s">
        <v>1035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1106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0" t="s">
        <v>78</v>
      </c>
      <c r="P18" s="85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99.363</v>
      </c>
      <c r="W19" s="134"/>
    </row>
    <row r="20" spans="1:23" x14ac:dyDescent="0.25">
      <c r="O20" s="81">
        <v>1.0900000000000001</v>
      </c>
      <c r="P20" s="81">
        <f t="shared" ref="P20:P39" si="0">O20*$Q$4</f>
        <v>98.459700000000012</v>
      </c>
      <c r="W20" s="134"/>
    </row>
    <row r="21" spans="1:23" x14ac:dyDescent="0.25">
      <c r="O21" s="81">
        <v>1.08</v>
      </c>
      <c r="P21" s="81">
        <f t="shared" si="0"/>
        <v>97.556400000000011</v>
      </c>
      <c r="W21" s="134"/>
    </row>
    <row r="22" spans="1:23" x14ac:dyDescent="0.25">
      <c r="O22" s="81">
        <v>1.07</v>
      </c>
      <c r="P22" s="81">
        <f t="shared" si="0"/>
        <v>96.653100000000009</v>
      </c>
      <c r="W22" s="134"/>
    </row>
    <row r="23" spans="1:23" x14ac:dyDescent="0.25">
      <c r="O23" s="81">
        <v>1.06</v>
      </c>
      <c r="P23" s="81">
        <f t="shared" si="0"/>
        <v>95.749800000000008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982</v>
      </c>
      <c r="L24" s="220"/>
      <c r="O24" s="81">
        <v>1.05</v>
      </c>
      <c r="P24" s="81">
        <f t="shared" si="0"/>
        <v>94.846500000000006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93.943200000000004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93.039900000000003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92.136600000000001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91.2333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90.33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89.426699999999997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88.523399999999995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87.620099999999994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86.716799999999992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85.813499999999991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84.910199999999989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84.006900000000002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83.1036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82.200299999999999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81.296999999999997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4" priority="25">
      <formula>F47&gt;0</formula>
    </cfRule>
    <cfRule type="expression" dxfId="933" priority="26">
      <formula>F47&lt;0</formula>
    </cfRule>
  </conditionalFormatting>
  <conditionalFormatting sqref="Q7">
    <cfRule type="expression" dxfId="932" priority="23">
      <formula>Q7&gt;0</formula>
    </cfRule>
    <cfRule type="expression" dxfId="931" priority="24">
      <formula>Q7&lt;0</formula>
    </cfRule>
  </conditionalFormatting>
  <conditionalFormatting sqref="Q8">
    <cfRule type="expression" dxfId="930" priority="21">
      <formula>Q8&gt;0</formula>
    </cfRule>
    <cfRule type="expression" dxfId="929" priority="22">
      <formula>Q8&lt;0</formula>
    </cfRule>
  </conditionalFormatting>
  <conditionalFormatting sqref="F25:F29 F34:F46">
    <cfRule type="expression" dxfId="928" priority="19">
      <formula>F25&gt;0</formula>
    </cfRule>
    <cfRule type="expression" dxfId="927" priority="20">
      <formula>F25&lt;0</formula>
    </cfRule>
  </conditionalFormatting>
  <conditionalFormatting sqref="H25:H29 H34:H46">
    <cfRule type="expression" dxfId="926" priority="17">
      <formula>H25&gt;0</formula>
    </cfRule>
    <cfRule type="expression" dxfId="925" priority="18">
      <formula>H25&lt;0</formula>
    </cfRule>
  </conditionalFormatting>
  <conditionalFormatting sqref="F89:F110">
    <cfRule type="expression" dxfId="924" priority="15">
      <formula>F89&gt;0</formula>
    </cfRule>
    <cfRule type="expression" dxfId="923" priority="16">
      <formula>F89&lt;0</formula>
    </cfRule>
  </conditionalFormatting>
  <conditionalFormatting sqref="H89:H110">
    <cfRule type="expression" dxfId="922" priority="13">
      <formula>H89&gt;0</formula>
    </cfRule>
    <cfRule type="expression" dxfId="921" priority="14">
      <formula>H89&lt;0</formula>
    </cfRule>
  </conditionalFormatting>
  <conditionalFormatting sqref="Q10">
    <cfRule type="expression" dxfId="920" priority="11">
      <formula>Q10&gt;0</formula>
    </cfRule>
    <cfRule type="expression" dxfId="919" priority="12">
      <formula>Q10&lt;0</formula>
    </cfRule>
  </conditionalFormatting>
  <conditionalFormatting sqref="J25:J32 J34:J38">
    <cfRule type="expression" dxfId="918" priority="9">
      <formula>J25&gt;0</formula>
    </cfRule>
    <cfRule type="expression" dxfId="917" priority="10">
      <formula>J25&lt;0</formula>
    </cfRule>
  </conditionalFormatting>
  <conditionalFormatting sqref="K25:K30">
    <cfRule type="expression" dxfId="916" priority="7">
      <formula>K25&gt;0</formula>
    </cfRule>
    <cfRule type="expression" dxfId="915" priority="8">
      <formula>K25&lt;0</formula>
    </cfRule>
  </conditionalFormatting>
  <conditionalFormatting sqref="L25:L38">
    <cfRule type="expression" dxfId="914" priority="5">
      <formula>L25&gt;0</formula>
    </cfRule>
    <cfRule type="expression" dxfId="913" priority="6">
      <formula>L25&lt;0</formula>
    </cfRule>
  </conditionalFormatting>
  <conditionalFormatting sqref="F30:F33">
    <cfRule type="expression" dxfId="912" priority="3">
      <formula>F30&gt;0</formula>
    </cfRule>
    <cfRule type="expression" dxfId="911" priority="4">
      <formula>F30&lt;0</formula>
    </cfRule>
  </conditionalFormatting>
  <conditionalFormatting sqref="H30:H33">
    <cfRule type="expression" dxfId="910" priority="1">
      <formula>H30&gt;0</formula>
    </cfRule>
    <cfRule type="expression" dxfId="90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72.119900000000001</v>
      </c>
      <c r="R4" s="495">
        <v>1.3100000000000001E-2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7211.99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821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735.30999999999949</v>
      </c>
      <c r="R7" s="29">
        <v>43283</v>
      </c>
      <c r="T7" s="1">
        <v>43096</v>
      </c>
      <c r="U7" t="s">
        <v>820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275.98999999999978</v>
      </c>
      <c r="T8" s="1"/>
      <c r="U8" t="s">
        <v>824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3.9790945790080703E-2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/>
      <c r="T12" s="1">
        <v>43114</v>
      </c>
      <c r="U12" t="s">
        <v>874</v>
      </c>
      <c r="W12" s="134"/>
    </row>
    <row r="13" spans="1:23" x14ac:dyDescent="0.25">
      <c r="H13" s="70"/>
      <c r="O13" s="11" t="s">
        <v>982</v>
      </c>
      <c r="Q13" s="2">
        <f>Q4/(4.03+4.14)*2</f>
        <v>17.654810281517747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0" t="s">
        <v>78</v>
      </c>
      <c r="P16" s="85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79.331890000000001</v>
      </c>
      <c r="Q17" s="2"/>
      <c r="U17" t="s">
        <v>981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78.610691000000003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77.889492000000004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77.168293000000006</v>
      </c>
      <c r="Q20" s="2"/>
      <c r="W20" s="134"/>
    </row>
    <row r="21" spans="1:23" x14ac:dyDescent="0.25">
      <c r="O21" s="81">
        <v>1.06</v>
      </c>
      <c r="P21" s="81">
        <f t="shared" si="0"/>
        <v>76.447094000000007</v>
      </c>
      <c r="Q21" s="2"/>
      <c r="W21" s="134"/>
    </row>
    <row r="22" spans="1:23" x14ac:dyDescent="0.25">
      <c r="O22" s="81">
        <v>1.05</v>
      </c>
      <c r="P22" s="81">
        <f t="shared" si="0"/>
        <v>75.725895000000008</v>
      </c>
      <c r="Q22" s="2"/>
      <c r="W22" s="134"/>
    </row>
    <row r="23" spans="1:23" x14ac:dyDescent="0.25">
      <c r="O23" s="81">
        <v>1.04</v>
      </c>
      <c r="P23" s="81">
        <f t="shared" si="0"/>
        <v>75.00469600000001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1.03</v>
      </c>
      <c r="P24" s="81">
        <f t="shared" si="0"/>
        <v>74.283496999999997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73.562297999999998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72.841099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72.119900000000001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71.398701000000003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70.677502000000004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69.956303000000005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69.235103999999993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68.513904999999994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67.792705999999995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0"/>
        <v>67.071507000000011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0"/>
        <v>66.350307999999998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65.629109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64.907910000000001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8" priority="29">
      <formula>F25&gt;0</formula>
    </cfRule>
    <cfRule type="expression" dxfId="907" priority="30">
      <formula>F25&lt;0</formula>
    </cfRule>
  </conditionalFormatting>
  <conditionalFormatting sqref="Q7">
    <cfRule type="expression" dxfId="906" priority="27">
      <formula>Q7&gt;0</formula>
    </cfRule>
    <cfRule type="expression" dxfId="905" priority="28">
      <formula>Q7&lt;0</formula>
    </cfRule>
  </conditionalFormatting>
  <conditionalFormatting sqref="Q8">
    <cfRule type="expression" dxfId="904" priority="25">
      <formula>Q8&gt;0</formula>
    </cfRule>
    <cfRule type="expression" dxfId="903" priority="26">
      <formula>Q8&lt;0</formula>
    </cfRule>
  </conditionalFormatting>
  <conditionalFormatting sqref="F25:F43 F49 F51:F58">
    <cfRule type="expression" dxfId="902" priority="23">
      <formula>F25&gt;0</formula>
    </cfRule>
    <cfRule type="expression" dxfId="901" priority="24">
      <formula>F25&lt;0</formula>
    </cfRule>
  </conditionalFormatting>
  <conditionalFormatting sqref="H25:H43 H49 H51:H58">
    <cfRule type="expression" dxfId="900" priority="21">
      <formula>H25&gt;0</formula>
    </cfRule>
    <cfRule type="expression" dxfId="899" priority="22">
      <formula>H25&lt;0</formula>
    </cfRule>
  </conditionalFormatting>
  <conditionalFormatting sqref="F89:F110">
    <cfRule type="expression" dxfId="898" priority="19">
      <formula>F89&gt;0</formula>
    </cfRule>
    <cfRule type="expression" dxfId="897" priority="20">
      <formula>F89&lt;0</formula>
    </cfRule>
  </conditionalFormatting>
  <conditionalFormatting sqref="H89:H110">
    <cfRule type="expression" dxfId="896" priority="17">
      <formula>H89&gt;0</formula>
    </cfRule>
    <cfRule type="expression" dxfId="895" priority="18">
      <formula>H89&lt;0</formula>
    </cfRule>
  </conditionalFormatting>
  <conditionalFormatting sqref="Q10">
    <cfRule type="expression" dxfId="894" priority="15">
      <formula>Q10&gt;0</formula>
    </cfRule>
    <cfRule type="expression" dxfId="893" priority="16">
      <formula>Q10&lt;0</formula>
    </cfRule>
  </conditionalFormatting>
  <conditionalFormatting sqref="J36:J38">
    <cfRule type="expression" dxfId="892" priority="13">
      <formula>J36&gt;0</formula>
    </cfRule>
    <cfRule type="expression" dxfId="891" priority="14">
      <formula>J36&lt;0</formula>
    </cfRule>
  </conditionalFormatting>
  <conditionalFormatting sqref="K36:K38">
    <cfRule type="expression" dxfId="890" priority="11">
      <formula>K36&gt;0</formula>
    </cfRule>
    <cfRule type="expression" dxfId="889" priority="12">
      <formula>K36&lt;0</formula>
    </cfRule>
  </conditionalFormatting>
  <conditionalFormatting sqref="L25:L38">
    <cfRule type="expression" dxfId="888" priority="9">
      <formula>L25&gt;0</formula>
    </cfRule>
    <cfRule type="expression" dxfId="887" priority="10">
      <formula>L25&lt;0</formula>
    </cfRule>
  </conditionalFormatting>
  <conditionalFormatting sqref="F44:F48">
    <cfRule type="expression" dxfId="886" priority="7">
      <formula>F44&gt;0</formula>
    </cfRule>
    <cfRule type="expression" dxfId="885" priority="8">
      <formula>F44&lt;0</formula>
    </cfRule>
  </conditionalFormatting>
  <conditionalFormatting sqref="H44:H48">
    <cfRule type="expression" dxfId="884" priority="5">
      <formula>H44&gt;0</formula>
    </cfRule>
    <cfRule type="expression" dxfId="883" priority="6">
      <formula>H44&lt;0</formula>
    </cfRule>
  </conditionalFormatting>
  <conditionalFormatting sqref="F50">
    <cfRule type="expression" dxfId="882" priority="3">
      <formula>F50&gt;0</formula>
    </cfRule>
    <cfRule type="expression" dxfId="881" priority="4">
      <formula>F50&lt;0</formula>
    </cfRule>
  </conditionalFormatting>
  <conditionalFormatting sqref="H50">
    <cfRule type="expression" dxfId="880" priority="1">
      <formula>H50&gt;0</formula>
    </cfRule>
    <cfRule type="expression" dxfId="879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1115</v>
      </c>
      <c r="Z1" s="11" t="s">
        <v>1113</v>
      </c>
      <c r="AA1" s="11" t="s">
        <v>1114</v>
      </c>
      <c r="AB1" s="11" t="s">
        <v>1116</v>
      </c>
      <c r="AC1" s="11" t="s">
        <v>1113</v>
      </c>
      <c r="AD1" s="11" t="s">
        <v>1114</v>
      </c>
      <c r="AE1" s="11" t="s">
        <v>1117</v>
      </c>
      <c r="AF1" s="11" t="s">
        <v>1113</v>
      </c>
      <c r="AG1" s="11" t="s">
        <v>1114</v>
      </c>
      <c r="AH1" s="11" t="s">
        <v>1118</v>
      </c>
      <c r="AI1" s="11" t="s">
        <v>1113</v>
      </c>
      <c r="AJ1" s="11" t="s">
        <v>1114</v>
      </c>
      <c r="AK1" s="11" t="s">
        <v>1119</v>
      </c>
      <c r="AM1" s="11" t="s">
        <v>1120</v>
      </c>
      <c r="AO1" s="11" t="s">
        <v>1121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161</v>
      </c>
      <c r="AJ2">
        <f>$Q$2*$Q$4</f>
        <v>13067.94</v>
      </c>
      <c r="AK2">
        <f ca="1">AJ2*EXP(-$X$2 * AI2/365.25)</f>
        <v>21035.666403228402</v>
      </c>
      <c r="AM2" s="2">
        <f>Q10</f>
        <v>0</v>
      </c>
      <c r="AO2">
        <f ca="1" xml:space="preserve"> (SUM(AB:AB) - SUM(AE:AE) - SUM(AH:AH) - SUM(AK:AK))/SUM(AB:AB)</f>
        <v>-2.538436289939084E-2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1027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161</v>
      </c>
      <c r="AJ3">
        <f t="shared" ref="AJ3:AJ17" si="11">$Q$2*$Q$4</f>
        <v>13067.94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21.779900000000001</v>
      </c>
      <c r="R4" s="495">
        <v>1.5900000000000001E-2</v>
      </c>
      <c r="U4" t="s">
        <v>1028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161</v>
      </c>
      <c r="AJ4">
        <f t="shared" si="11"/>
        <v>13067.94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13067.94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161</v>
      </c>
      <c r="AJ5">
        <f t="shared" si="11"/>
        <v>13067.94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161</v>
      </c>
      <c r="AJ6">
        <f t="shared" si="11"/>
        <v>13067.94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-4414.6500000000033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161</v>
      </c>
      <c r="AJ7">
        <f t="shared" si="11"/>
        <v>13067.94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-4414.6500000000033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161</v>
      </c>
      <c r="AJ8">
        <f t="shared" si="11"/>
        <v>13067.94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-0.25251693255976387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161</v>
      </c>
      <c r="AJ9">
        <f t="shared" si="11"/>
        <v>13067.94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161</v>
      </c>
      <c r="AJ10">
        <f t="shared" si="11"/>
        <v>13067.94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4.7750448808304903E-2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161</v>
      </c>
      <c r="AJ11">
        <f t="shared" si="11"/>
        <v>13067.94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1130</v>
      </c>
      <c r="T12" s="1">
        <v>43223</v>
      </c>
      <c r="U12" t="s">
        <v>1069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161</v>
      </c>
      <c r="AJ12">
        <f t="shared" si="11"/>
        <v>13067.94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982</v>
      </c>
      <c r="Q13">
        <f>Q4/(1.65+1.75)*2</f>
        <v>12.811705882352943</v>
      </c>
      <c r="U13" t="s">
        <v>1070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161</v>
      </c>
      <c r="AJ13">
        <f t="shared" si="11"/>
        <v>13067.94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1122</v>
      </c>
      <c r="Q14" s="828">
        <v>-1.08</v>
      </c>
      <c r="U14" t="s">
        <v>1071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161</v>
      </c>
      <c r="AJ14">
        <f t="shared" si="11"/>
        <v>13067.94</v>
      </c>
    </row>
    <row r="15" spans="1:41" x14ac:dyDescent="0.25">
      <c r="H15" s="70"/>
      <c r="O15" s="11" t="s">
        <v>1072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161</v>
      </c>
      <c r="AJ15">
        <f t="shared" si="11"/>
        <v>13067.94</v>
      </c>
    </row>
    <row r="16" spans="1:41" x14ac:dyDescent="0.25">
      <c r="H16" s="70"/>
      <c r="T16" s="1">
        <v>43228</v>
      </c>
      <c r="U16" t="s">
        <v>1084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161</v>
      </c>
      <c r="AJ16">
        <f t="shared" si="11"/>
        <v>13067.94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161</v>
      </c>
      <c r="AJ17">
        <f t="shared" si="11"/>
        <v>13067.94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0" t="s">
        <v>78</v>
      </c>
      <c r="P18" s="850"/>
      <c r="T18" s="1">
        <v>43236</v>
      </c>
      <c r="U18" t="s">
        <v>1098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23.957890000000003</v>
      </c>
      <c r="W19" s="134"/>
    </row>
    <row r="20" spans="1:39" x14ac:dyDescent="0.25">
      <c r="O20" s="81">
        <v>1.0900000000000001</v>
      </c>
      <c r="P20" s="81">
        <f t="shared" ref="P20:P39" si="14">O20*$Q$4</f>
        <v>23.740091000000003</v>
      </c>
      <c r="T20" s="1">
        <v>43244</v>
      </c>
      <c r="U20" t="s">
        <v>1112</v>
      </c>
      <c r="W20" s="134"/>
    </row>
    <row r="21" spans="1:39" x14ac:dyDescent="0.25">
      <c r="O21" s="81">
        <v>1.08</v>
      </c>
      <c r="P21" s="81">
        <f t="shared" si="14"/>
        <v>23.522292000000004</v>
      </c>
      <c r="W21" s="134"/>
    </row>
    <row r="22" spans="1:39" x14ac:dyDescent="0.25">
      <c r="O22" s="81">
        <v>1.07</v>
      </c>
      <c r="P22" s="81">
        <f t="shared" si="14"/>
        <v>23.304493000000004</v>
      </c>
      <c r="W22" s="134"/>
    </row>
    <row r="23" spans="1:39" x14ac:dyDescent="0.25">
      <c r="O23" s="81">
        <v>1.06</v>
      </c>
      <c r="P23" s="81">
        <f t="shared" si="14"/>
        <v>23.086694000000001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1.05</v>
      </c>
      <c r="P24" s="81">
        <f t="shared" si="14"/>
        <v>22.868895000000002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22.651096000000003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22.433297000000003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22.215498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21.997699000000001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21.779900000000001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21.562101000000002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21.344302000000003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21.126503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20.908704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20.690905000000001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20.473106000000001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20.255307000000002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20.037508000000003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19.819709000000003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19.60191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8" priority="21">
      <formula>F25&gt;0</formula>
    </cfRule>
    <cfRule type="expression" dxfId="877" priority="22">
      <formula>F25&lt;0</formula>
    </cfRule>
  </conditionalFormatting>
  <conditionalFormatting sqref="Q7">
    <cfRule type="expression" dxfId="876" priority="19">
      <formula>Q7&gt;0</formula>
    </cfRule>
    <cfRule type="expression" dxfId="875" priority="20">
      <formula>Q7&lt;0</formula>
    </cfRule>
  </conditionalFormatting>
  <conditionalFormatting sqref="Q8">
    <cfRule type="expression" dxfId="874" priority="17">
      <formula>Q8&gt;0</formula>
    </cfRule>
    <cfRule type="expression" dxfId="873" priority="18">
      <formula>Q8&lt;0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0" priority="137">
      <formula>F30&gt;0</formula>
    </cfRule>
    <cfRule type="expression" dxfId="859" priority="138">
      <formula>F30&lt;0</formula>
    </cfRule>
  </conditionalFormatting>
  <conditionalFormatting sqref="H47:H58">
    <cfRule type="expression" dxfId="858" priority="129">
      <formula>H47&gt;0</formula>
    </cfRule>
    <cfRule type="expression" dxfId="857" priority="130">
      <formula>H47&lt;0</formula>
    </cfRule>
  </conditionalFormatting>
  <conditionalFormatting sqref="H59">
    <cfRule type="expression" dxfId="856" priority="119">
      <formula>H59&gt;0</formula>
    </cfRule>
    <cfRule type="expression" dxfId="855" priority="120">
      <formula>H59&lt;0</formula>
    </cfRule>
  </conditionalFormatting>
  <conditionalFormatting sqref="H60">
    <cfRule type="expression" dxfId="854" priority="115">
      <formula>H60&gt;0</formula>
    </cfRule>
    <cfRule type="expression" dxfId="853" priority="116">
      <formula>H60&lt;0</formula>
    </cfRule>
  </conditionalFormatting>
  <conditionalFormatting sqref="H61:H66">
    <cfRule type="expression" dxfId="852" priority="111">
      <formula>H61&gt;0</formula>
    </cfRule>
    <cfRule type="expression" dxfId="851" priority="112">
      <formula>H61&lt;0</formula>
    </cfRule>
  </conditionalFormatting>
  <conditionalFormatting sqref="Q8">
    <cfRule type="expression" dxfId="850" priority="95">
      <formula>Q8&gt;0</formula>
    </cfRule>
    <cfRule type="expression" dxfId="849" priority="96">
      <formula>Q8&lt;0</formula>
    </cfRule>
  </conditionalFormatting>
  <conditionalFormatting sqref="Q7">
    <cfRule type="expression" dxfId="848" priority="97">
      <formula>Q7&gt;0</formula>
    </cfRule>
    <cfRule type="expression" dxfId="847" priority="98">
      <formula>Q7&lt;0</formula>
    </cfRule>
  </conditionalFormatting>
  <conditionalFormatting sqref="F178 H178">
    <cfRule type="expression" dxfId="846" priority="93">
      <formula>F178&gt;0</formula>
    </cfRule>
    <cfRule type="expression" dxfId="845" priority="94">
      <formula>F178&lt;0</formula>
    </cfRule>
  </conditionalFormatting>
  <conditionalFormatting sqref="Q10">
    <cfRule type="expression" dxfId="844" priority="87">
      <formula>Q10&gt;0</formula>
    </cfRule>
    <cfRule type="expression" dxfId="843" priority="88">
      <formula>Q10&lt;0</formula>
    </cfRule>
  </conditionalFormatting>
  <conditionalFormatting sqref="Q9">
    <cfRule type="expression" dxfId="842" priority="81">
      <formula>Q9&gt;0</formula>
    </cfRule>
    <cfRule type="expression" dxfId="841" priority="82">
      <formula>Q9&lt;0</formula>
    </cfRule>
  </conditionalFormatting>
  <conditionalFormatting sqref="F201:F248">
    <cfRule type="expression" dxfId="840" priority="41">
      <formula>F201&gt;0</formula>
    </cfRule>
    <cfRule type="expression" dxfId="839" priority="42">
      <formula>F201&lt;0</formula>
    </cfRule>
  </conditionalFormatting>
  <conditionalFormatting sqref="H201:H248">
    <cfRule type="expression" dxfId="838" priority="39">
      <formula>H201&gt;0</formula>
    </cfRule>
    <cfRule type="expression" dxfId="837" priority="40">
      <formula>H201&lt;0</formula>
    </cfRule>
  </conditionalFormatting>
  <conditionalFormatting sqref="J208">
    <cfRule type="expression" dxfId="836" priority="37">
      <formula>J208&gt;0</formula>
    </cfRule>
    <cfRule type="expression" dxfId="835" priority="38">
      <formula>J208&lt;0</formula>
    </cfRule>
  </conditionalFormatting>
  <conditionalFormatting sqref="J214:J215">
    <cfRule type="expression" dxfId="834" priority="35">
      <formula>J214&gt;0</formula>
    </cfRule>
    <cfRule type="expression" dxfId="833" priority="36">
      <formula>J214&lt;0</formula>
    </cfRule>
  </conditionalFormatting>
  <conditionalFormatting sqref="J216">
    <cfRule type="expression" dxfId="832" priority="33">
      <formula>J216&gt;0</formula>
    </cfRule>
    <cfRule type="expression" dxfId="831" priority="34">
      <formula>J216&lt;0</formula>
    </cfRule>
  </conditionalFormatting>
  <conditionalFormatting sqref="J217:J219 J221:J224">
    <cfRule type="expression" dxfId="830" priority="31">
      <formula>J217&gt;0</formula>
    </cfRule>
    <cfRule type="expression" dxfId="829" priority="32">
      <formula>J217&lt;0</formula>
    </cfRule>
  </conditionalFormatting>
  <conditionalFormatting sqref="K208">
    <cfRule type="expression" dxfId="828" priority="29">
      <formula>K208&gt;0</formula>
    </cfRule>
    <cfRule type="expression" dxfId="827" priority="30">
      <formula>K208&lt;0</formula>
    </cfRule>
  </conditionalFormatting>
  <conditionalFormatting sqref="K214:K215">
    <cfRule type="expression" dxfId="826" priority="27">
      <formula>K214&gt;0</formula>
    </cfRule>
    <cfRule type="expression" dxfId="825" priority="28">
      <formula>K214&lt;0</formula>
    </cfRule>
  </conditionalFormatting>
  <conditionalFormatting sqref="K216">
    <cfRule type="expression" dxfId="824" priority="25">
      <formula>K216&gt;0</formula>
    </cfRule>
    <cfRule type="expression" dxfId="823" priority="26">
      <formula>K216&lt;0</formula>
    </cfRule>
  </conditionalFormatting>
  <conditionalFormatting sqref="K217:K224">
    <cfRule type="expression" dxfId="822" priority="23">
      <formula>K217&gt;0</formula>
    </cfRule>
    <cfRule type="expression" dxfId="821" priority="24">
      <formula>K217&lt;0</formula>
    </cfRule>
  </conditionalFormatting>
  <conditionalFormatting sqref="L208">
    <cfRule type="expression" dxfId="820" priority="21">
      <formula>L208&gt;0</formula>
    </cfRule>
    <cfRule type="expression" dxfId="819" priority="22">
      <formula>L208&lt;0</formula>
    </cfRule>
  </conditionalFormatting>
  <conditionalFormatting sqref="L214:L215">
    <cfRule type="expression" dxfId="818" priority="19">
      <formula>L214&gt;0</formula>
    </cfRule>
    <cfRule type="expression" dxfId="817" priority="20">
      <formula>L214&lt;0</formula>
    </cfRule>
  </conditionalFormatting>
  <conditionalFormatting sqref="L216">
    <cfRule type="expression" dxfId="816" priority="17">
      <formula>L216&gt;0</formula>
    </cfRule>
    <cfRule type="expression" dxfId="815" priority="18">
      <formula>L216&lt;0</formula>
    </cfRule>
  </conditionalFormatting>
  <conditionalFormatting sqref="L217:L224">
    <cfRule type="expression" dxfId="814" priority="15">
      <formula>L217&gt;0</formula>
    </cfRule>
    <cfRule type="expression" dxfId="813" priority="16">
      <formula>L217&lt;0</formula>
    </cfRule>
  </conditionalFormatting>
  <conditionalFormatting sqref="K225">
    <cfRule type="expression" dxfId="812" priority="13">
      <formula>K225&gt;0</formula>
    </cfRule>
    <cfRule type="expression" dxfId="811" priority="14">
      <formula>K225&lt;0</formula>
    </cfRule>
  </conditionalFormatting>
  <conditionalFormatting sqref="L225:L232">
    <cfRule type="expression" dxfId="810" priority="11">
      <formula>L225&gt;0</formula>
    </cfRule>
    <cfRule type="expression" dxfId="809" priority="12">
      <formula>L225&lt;0</formula>
    </cfRule>
  </conditionalFormatting>
  <conditionalFormatting sqref="K226">
    <cfRule type="expression" dxfId="808" priority="9">
      <formula>K226&gt;0</formula>
    </cfRule>
    <cfRule type="expression" dxfId="807" priority="10">
      <formula>K226&lt;0</formula>
    </cfRule>
  </conditionalFormatting>
  <conditionalFormatting sqref="K227">
    <cfRule type="expression" dxfId="806" priority="7">
      <formula>K227&gt;0</formula>
    </cfRule>
    <cfRule type="expression" dxfId="805" priority="8">
      <formula>K227&lt;0</formula>
    </cfRule>
  </conditionalFormatting>
  <conditionalFormatting sqref="K228:K248">
    <cfRule type="expression" dxfId="804" priority="5">
      <formula>K228&gt;0</formula>
    </cfRule>
    <cfRule type="expression" dxfId="803" priority="6">
      <formula>K228&lt;0</formula>
    </cfRule>
  </conditionalFormatting>
  <conditionalFormatting sqref="L233:L237">
    <cfRule type="expression" dxfId="802" priority="3">
      <formula>L233&gt;0</formula>
    </cfRule>
    <cfRule type="expression" dxfId="801" priority="4">
      <formula>L233&lt;0</formula>
    </cfRule>
  </conditionalFormatting>
  <conditionalFormatting sqref="L238:L243">
    <cfRule type="expression" dxfId="800" priority="1">
      <formula>L238&gt;0</formula>
    </cfRule>
    <cfRule type="expression" dxfId="7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0" t="s">
        <v>78</v>
      </c>
      <c r="P40" s="8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8" priority="11">
      <formula>F27&gt;0</formula>
    </cfRule>
    <cfRule type="expression" dxfId="797" priority="12">
      <formula>F27&lt;0</formula>
    </cfRule>
  </conditionalFormatting>
  <conditionalFormatting sqref="H27:H29">
    <cfRule type="expression" dxfId="796" priority="9">
      <formula>H27&gt;0</formula>
    </cfRule>
    <cfRule type="expression" dxfId="795" priority="10">
      <formula>H27&lt;0</formula>
    </cfRule>
  </conditionalFormatting>
  <conditionalFormatting sqref="F23:F26">
    <cfRule type="expression" dxfId="794" priority="7">
      <formula>F23&gt;0</formula>
    </cfRule>
    <cfRule type="expression" dxfId="793" priority="8">
      <formula>F23&lt;0</formula>
    </cfRule>
  </conditionalFormatting>
  <conditionalFormatting sqref="H23:H26">
    <cfRule type="expression" dxfId="792" priority="5">
      <formula>H23&gt;0</formula>
    </cfRule>
    <cfRule type="expression" dxfId="791" priority="6">
      <formula>H23&lt;0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0" t="s">
        <v>78</v>
      </c>
      <c r="P40" s="8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6" priority="7">
      <formula>F21&gt;0</formula>
    </cfRule>
    <cfRule type="expression" dxfId="785" priority="8">
      <formula>F21&lt;0</formula>
    </cfRule>
  </conditionalFormatting>
  <conditionalFormatting sqref="F22">
    <cfRule type="expression" dxfId="784" priority="5">
      <formula>F22&gt;0</formula>
    </cfRule>
    <cfRule type="expression" dxfId="783" priority="6">
      <formula>F22&lt;0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0" t="s">
        <v>78</v>
      </c>
      <c r="P44" s="8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8" priority="17">
      <formula>F38&gt;0</formula>
    </cfRule>
    <cfRule type="expression" dxfId="777" priority="18">
      <formula>F38&lt;0</formula>
    </cfRule>
  </conditionalFormatting>
  <conditionalFormatting sqref="H38:H72">
    <cfRule type="expression" dxfId="776" priority="9">
      <formula>H38&gt;0</formula>
    </cfRule>
    <cfRule type="expression" dxfId="775" priority="10">
      <formula>H38&lt;0</formula>
    </cfRule>
  </conditionalFormatting>
  <conditionalFormatting sqref="F21:F37">
    <cfRule type="expression" dxfId="774" priority="7">
      <formula>F21&gt;0</formula>
    </cfRule>
    <cfRule type="expression" dxfId="773" priority="8">
      <formula>F21&lt;0</formula>
    </cfRule>
  </conditionalFormatting>
  <conditionalFormatting sqref="H21:H37">
    <cfRule type="expression" dxfId="772" priority="5">
      <formula>H21&gt;0</formula>
    </cfRule>
    <cfRule type="expression" dxfId="771" priority="6">
      <formula>H21&lt;0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0" t="s">
        <v>78</v>
      </c>
      <c r="P46" s="85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6" priority="11">
      <formula>F24&gt;0</formula>
    </cfRule>
    <cfRule type="expression" dxfId="765" priority="12">
      <formula>F24&lt;0</formula>
    </cfRule>
  </conditionalFormatting>
  <conditionalFormatting sqref="H27:H30">
    <cfRule type="expression" dxfId="764" priority="9">
      <formula>H27&gt;0</formula>
    </cfRule>
    <cfRule type="expression" dxfId="763" priority="10">
      <formula>H27&lt;0</formula>
    </cfRule>
  </conditionalFormatting>
  <conditionalFormatting sqref="F25">
    <cfRule type="expression" dxfId="762" priority="7">
      <formula>F25&gt;0</formula>
    </cfRule>
    <cfRule type="expression" dxfId="761" priority="8">
      <formula>F25&lt;0</formula>
    </cfRule>
  </conditionalFormatting>
  <conditionalFormatting sqref="H24:H26">
    <cfRule type="expression" dxfId="760" priority="5">
      <formula>H24&gt;0</formula>
    </cfRule>
    <cfRule type="expression" dxfId="759" priority="6">
      <formula>H24&lt;0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4" priority="17">
      <formula>F28&gt;0</formula>
    </cfRule>
    <cfRule type="expression" dxfId="753" priority="18">
      <formula>F28&lt;0</formula>
    </cfRule>
  </conditionalFormatting>
  <conditionalFormatting sqref="F28 F33:F35">
    <cfRule type="expression" dxfId="752" priority="19">
      <formula>F28&gt;0</formula>
    </cfRule>
    <cfRule type="expression" dxfId="751" priority="20">
      <formula>F28&lt;0</formula>
    </cfRule>
  </conditionalFormatting>
  <conditionalFormatting sqref="H28 H33:H35">
    <cfRule type="expression" dxfId="750" priority="15">
      <formula>H28&gt;0</formula>
    </cfRule>
    <cfRule type="expression" dxfId="749" priority="16">
      <formula>H28&lt;0</formula>
    </cfRule>
  </conditionalFormatting>
  <conditionalFormatting sqref="F21:F27">
    <cfRule type="expression" dxfId="748" priority="13">
      <formula>F21&gt;0</formula>
    </cfRule>
    <cfRule type="expression" dxfId="747" priority="14">
      <formula>F21&lt;0</formula>
    </cfRule>
  </conditionalFormatting>
  <conditionalFormatting sqref="H21:H27">
    <cfRule type="expression" dxfId="746" priority="11">
      <formula>H21&gt;0</formula>
    </cfRule>
    <cfRule type="expression" dxfId="745" priority="12">
      <formula>H21&lt;0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7">
    <cfRule type="expression" dxfId="742" priority="9">
      <formula>Q7&gt;0</formula>
    </cfRule>
    <cfRule type="expression" dxfId="741" priority="10">
      <formula>Q7&lt;0</formula>
    </cfRule>
  </conditionalFormatting>
  <conditionalFormatting sqref="F29:F32">
    <cfRule type="expression" dxfId="740" priority="5">
      <formula>F29&gt;0</formula>
    </cfRule>
    <cfRule type="expression" dxfId="739" priority="6">
      <formula>F29&lt;0</formula>
    </cfRule>
  </conditionalFormatting>
  <conditionalFormatting sqref="H29:H32">
    <cfRule type="expression" dxfId="738" priority="3">
      <formula>H29&gt;0</formula>
    </cfRule>
    <cfRule type="expression" dxfId="737" priority="4">
      <formula>H29&lt;0</formula>
    </cfRule>
  </conditionalFormatting>
  <conditionalFormatting sqref="M37">
    <cfRule type="expression" dxfId="736" priority="1">
      <formula>M37&gt;0</formula>
    </cfRule>
    <cfRule type="expression" dxfId="7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278.18990000000002</v>
      </c>
      <c r="R4" s="475">
        <v>3.0000000000000001E-3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13909.495000000001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1250.5049999999974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1089.6749999999975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8.499924335911091E-2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982</v>
      </c>
      <c r="Q13">
        <v>17</v>
      </c>
      <c r="R13" s="22" t="s">
        <v>987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0" t="s">
        <v>78</v>
      </c>
      <c r="Q17" s="85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306.00889000000006</v>
      </c>
      <c r="R18" s="81"/>
    </row>
    <row r="19" spans="1:30" x14ac:dyDescent="0.25">
      <c r="P19" s="81">
        <v>1.0900000000000001</v>
      </c>
      <c r="Q19" s="81">
        <f t="shared" ref="Q19:Q38" si="3">P19*$Q$4</f>
        <v>303.22699100000006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300.44509200000005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297.66319300000004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294.88129400000003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292.09939500000002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289.31749600000001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286.53559700000005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283.75369800000004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280.97179900000003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278.18990000000002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275.40800100000001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272.626102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269.84420299999999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267.06230400000004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264.28040500000003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261.49850600000002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258.71660700000001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255.93470800000003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253.15280900000002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250.37091000000004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4" priority="45">
      <formula>F25&gt;0</formula>
    </cfRule>
    <cfRule type="expression" dxfId="73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2" priority="33">
      <formula>F21&gt;0</formula>
    </cfRule>
    <cfRule type="expression" dxfId="731" priority="34">
      <formula>F21&lt;0</formula>
    </cfRule>
  </conditionalFormatting>
  <conditionalFormatting sqref="H21:H24">
    <cfRule type="expression" dxfId="730" priority="31">
      <formula>H21&gt;0</formula>
    </cfRule>
    <cfRule type="expression" dxfId="729" priority="32">
      <formula>H21&lt;0</formula>
    </cfRule>
  </conditionalFormatting>
  <conditionalFormatting sqref="Q8">
    <cfRule type="expression" dxfId="728" priority="27">
      <formula>Q8&gt;0</formula>
    </cfRule>
    <cfRule type="expression" dxfId="727" priority="28">
      <formula>Q8&lt;0</formula>
    </cfRule>
  </conditionalFormatting>
  <conditionalFormatting sqref="Q7">
    <cfRule type="expression" dxfId="726" priority="29">
      <formula>Q7&gt;0</formula>
    </cfRule>
    <cfRule type="expression" dxfId="725" priority="30">
      <formula>Q7&lt;0</formula>
    </cfRule>
  </conditionalFormatting>
  <conditionalFormatting sqref="F71:F73">
    <cfRule type="expression" dxfId="724" priority="25">
      <formula>F71&gt;0</formula>
    </cfRule>
    <cfRule type="expression" dxfId="723" priority="26">
      <formula>F71&lt;0</formula>
    </cfRule>
  </conditionalFormatting>
  <conditionalFormatting sqref="F74:F81">
    <cfRule type="expression" dxfId="722" priority="21">
      <formula>F74&gt;0</formula>
    </cfRule>
    <cfRule type="expression" dxfId="721" priority="22">
      <formula>F74&lt;0</formula>
    </cfRule>
  </conditionalFormatting>
  <conditionalFormatting sqref="F74:F81">
    <cfRule type="expression" dxfId="720" priority="23">
      <formula>F74&gt;0</formula>
    </cfRule>
    <cfRule type="expression" dxfId="719" priority="24">
      <formula>F74&lt;0</formula>
    </cfRule>
  </conditionalFormatting>
  <conditionalFormatting sqref="H71:H81">
    <cfRule type="expression" dxfId="718" priority="19">
      <formula>H71&gt;0</formula>
    </cfRule>
    <cfRule type="expression" dxfId="717" priority="20">
      <formula>H71&lt;0</formula>
    </cfRule>
  </conditionalFormatting>
  <conditionalFormatting sqref="F67:F70">
    <cfRule type="expression" dxfId="716" priority="17">
      <formula>F67&gt;0</formula>
    </cfRule>
    <cfRule type="expression" dxfId="715" priority="18">
      <formula>F67&lt;0</formula>
    </cfRule>
  </conditionalFormatting>
  <conditionalFormatting sqref="H67:H70">
    <cfRule type="expression" dxfId="714" priority="15">
      <formula>H67&gt;0</formula>
    </cfRule>
    <cfRule type="expression" dxfId="713" priority="16">
      <formula>H67&lt;0</formula>
    </cfRule>
  </conditionalFormatting>
  <conditionalFormatting sqref="Q10">
    <cfRule type="expression" dxfId="712" priority="13">
      <formula>Q10&gt;0</formula>
    </cfRule>
    <cfRule type="expression" dxfId="711" priority="14">
      <formula>Q10&lt;0</formula>
    </cfRule>
  </conditionalFormatting>
  <conditionalFormatting sqref="H42 F42">
    <cfRule type="expression" dxfId="710" priority="9">
      <formula>F42&gt;0</formula>
    </cfRule>
    <cfRule type="expression" dxfId="709" priority="10">
      <formula>F42&lt;0</formula>
    </cfRule>
  </conditionalFormatting>
  <conditionalFormatting sqref="H36:H38 F36:F38">
    <cfRule type="expression" dxfId="708" priority="7">
      <formula>F36&gt;0</formula>
    </cfRule>
    <cfRule type="expression" dxfId="707" priority="8">
      <formula>F36&lt;0</formula>
    </cfRule>
  </conditionalFormatting>
  <conditionalFormatting sqref="H34:H35 F34:F35">
    <cfRule type="expression" dxfId="706" priority="5">
      <formula>F34&gt;0</formula>
    </cfRule>
    <cfRule type="expression" dxfId="705" priority="6">
      <formula>F34&lt;0</formula>
    </cfRule>
  </conditionalFormatting>
  <conditionalFormatting sqref="H40:H41 F40:F41 J39:J40">
    <cfRule type="expression" dxfId="704" priority="3">
      <formula>F39&gt;0</formula>
    </cfRule>
    <cfRule type="expression" dxfId="703" priority="4">
      <formula>F39&lt;0</formula>
    </cfRule>
  </conditionalFormatting>
  <conditionalFormatting sqref="H39 F39">
    <cfRule type="expression" dxfId="702" priority="1">
      <formula>F39&gt;0</formula>
    </cfRule>
    <cfRule type="expression" dxfId="70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55.679900000000004</v>
      </c>
      <c r="R4" s="475">
        <v>8.9999999999999998E-4</v>
      </c>
      <c r="T4" s="819">
        <v>43203</v>
      </c>
      <c r="U4" t="s">
        <v>1009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13919.975</v>
      </c>
      <c r="U5" t="s">
        <v>1011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2503.3249999999989</v>
      </c>
      <c r="R7">
        <v>40</v>
      </c>
      <c r="T7" s="83">
        <v>43237</v>
      </c>
      <c r="U7" t="s">
        <v>1096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898.74499999999716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6.9021513328617723E-2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2.8017291697722158E-2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 t="s">
        <v>1136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982</v>
      </c>
      <c r="Q13" s="2">
        <f>Q4/4.52</f>
        <v>12.318561946902657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61.247890000000005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60.691091000000007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60.134292000000009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59.577493000000004</v>
      </c>
      <c r="W20" s="2"/>
      <c r="X20" s="134"/>
    </row>
    <row r="21" spans="1:33" x14ac:dyDescent="0.25">
      <c r="P21" s="81">
        <v>1.06</v>
      </c>
      <c r="Q21" s="81">
        <f t="shared" si="1"/>
        <v>59.020694000000006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58.463895000000008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982</v>
      </c>
      <c r="M23" s="10"/>
      <c r="P23" s="81">
        <v>1.04</v>
      </c>
      <c r="Q23" s="81">
        <f t="shared" si="1"/>
        <v>57.907096000000003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57.350297000000005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56.793498000000007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56.236699000000002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55.679900000000004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55.123101000000005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54.566302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54.009503000000002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53.452704000000004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971</v>
      </c>
      <c r="J32" s="39">
        <v>1927</v>
      </c>
      <c r="K32" s="39"/>
      <c r="L32" s="10"/>
      <c r="M32" s="10"/>
      <c r="P32" s="81">
        <v>0.95</v>
      </c>
      <c r="Q32" s="81">
        <f t="shared" si="1"/>
        <v>52.895904999999999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52.339106000000001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51.782307000000003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51.225508000000005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50.668709000000007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50.111910000000002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1107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1111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7">
    <cfRule type="expression" dxfId="646" priority="53">
      <formula>M57&gt;0</formula>
    </cfRule>
    <cfRule type="expression" dxfId="645" priority="54">
      <formula>M57&lt;0</formula>
    </cfRule>
  </conditionalFormatting>
  <conditionalFormatting sqref="M57">
    <cfRule type="expression" dxfId="644" priority="55">
      <formula>M57&gt;0</formula>
    </cfRule>
    <cfRule type="expression" dxfId="643" priority="56">
      <formula>M57&lt;0</formula>
    </cfRule>
  </conditionalFormatting>
  <conditionalFormatting sqref="F24:F44">
    <cfRule type="expression" dxfId="642" priority="41">
      <formula>F24&gt;0</formula>
    </cfRule>
    <cfRule type="expression" dxfId="641" priority="42">
      <formula>F24&lt;0</formula>
    </cfRule>
  </conditionalFormatting>
  <conditionalFormatting sqref="F24:F44">
    <cfRule type="expression" dxfId="640" priority="43">
      <formula>F24&gt;0</formula>
    </cfRule>
    <cfRule type="expression" dxfId="639" priority="44">
      <formula>F24&lt;0</formula>
    </cfRule>
  </conditionalFormatting>
  <conditionalFormatting sqref="H24:H44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54">
    <cfRule type="expression" dxfId="628" priority="1">
      <formula>J40&gt;0</formula>
    </cfRule>
    <cfRule type="expression" dxfId="627" priority="2">
      <formula>J40&lt;0</formula>
    </cfRule>
  </conditionalFormatting>
  <conditionalFormatting sqref="J40:J54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1004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982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24.68</v>
      </c>
      <c r="R4" s="223">
        <v>8.6E-3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12340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-3430.0999999999917</v>
      </c>
      <c r="R7">
        <v>380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-3505.1199999999917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-0.22121132563211848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3.7277147487844407E-2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982</v>
      </c>
      <c r="Q13">
        <f>Q4/2.67</f>
        <v>9.2434456928838955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27.148000000000003</v>
      </c>
      <c r="T19" s="1">
        <v>43125</v>
      </c>
      <c r="U19" t="s">
        <v>923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26.901200000000003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26.654400000000003</v>
      </c>
      <c r="U21" t="s">
        <v>922</v>
      </c>
    </row>
    <row r="22" spans="1:21" x14ac:dyDescent="0.25">
      <c r="O22" s="81">
        <v>1.07</v>
      </c>
      <c r="P22" s="81">
        <f t="shared" si="4"/>
        <v>26.407600000000002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26.160800000000002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25.914000000000001</v>
      </c>
    </row>
    <row r="25" spans="1:21" x14ac:dyDescent="0.25">
      <c r="O25" s="81">
        <v>1.04</v>
      </c>
      <c r="P25" s="81">
        <f t="shared" si="4"/>
        <v>25.667200000000001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982</v>
      </c>
      <c r="O26" s="81">
        <v>1.03</v>
      </c>
      <c r="P26" s="81">
        <f t="shared" si="4"/>
        <v>25.420400000000001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25.1736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24.9268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24.68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24.433199999999999</v>
      </c>
      <c r="T30" s="1">
        <v>43175</v>
      </c>
      <c r="U30" t="s">
        <v>1131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24.186399999999999</v>
      </c>
      <c r="T31" s="1">
        <v>43178</v>
      </c>
      <c r="U31" t="s">
        <v>970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23.939599999999999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23.692799999999998</v>
      </c>
      <c r="T33" s="1">
        <v>43217</v>
      </c>
      <c r="U33" t="s">
        <v>1044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23.445999999999998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23.199199999999998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22.952400000000001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22.7056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22.4588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22.212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1056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" si="32">C61*(E61-D61)</f>
        <v>-4285.1000000000004</v>
      </c>
      <c r="G61" s="39">
        <f t="shared" ref="G61" si="33">D61*C61</f>
        <v>15845.1</v>
      </c>
      <c r="H61" s="223">
        <f t="shared" ref="H61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5">C88*(E88-D88)</f>
        <v>-94.799999999999898</v>
      </c>
      <c r="G88" s="251">
        <f t="shared" ref="G88:G94" si="36">D88*C88</f>
        <v>2401.8000000000002</v>
      </c>
      <c r="H88" s="265">
        <f t="shared" ref="H88:H94" si="37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5"/>
        <v>-86.100000000000136</v>
      </c>
      <c r="G89" s="251">
        <f t="shared" si="36"/>
        <v>1239.3000000000002</v>
      </c>
      <c r="H89" s="263">
        <f t="shared" si="37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5"/>
        <v>-54.000000000000128</v>
      </c>
      <c r="G90" s="251">
        <f t="shared" si="36"/>
        <v>1239.3000000000002</v>
      </c>
      <c r="H90" s="263">
        <f t="shared" si="37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5"/>
        <v>-29.849999999999923</v>
      </c>
      <c r="G91" s="251">
        <f t="shared" si="36"/>
        <v>1239.1500000000001</v>
      </c>
      <c r="H91" s="263">
        <f t="shared" si="37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5"/>
        <v>-9.7500000000000853</v>
      </c>
      <c r="G92" s="251">
        <f t="shared" si="36"/>
        <v>1239.1500000000001</v>
      </c>
      <c r="H92" s="263">
        <f t="shared" si="37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5"/>
        <v>-51.449999999999889</v>
      </c>
      <c r="G93" s="251">
        <f t="shared" si="36"/>
        <v>1239.1500000000001</v>
      </c>
      <c r="H93" s="263">
        <f t="shared" si="37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5"/>
        <v>1.9499999999999318</v>
      </c>
      <c r="G94" s="251">
        <f t="shared" si="36"/>
        <v>1239.1500000000001</v>
      </c>
      <c r="H94" s="263">
        <f t="shared" si="37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103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103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0" t="s">
        <v>78</v>
      </c>
      <c r="P35" s="8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0" t="s">
        <v>78</v>
      </c>
      <c r="P41" s="8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0" t="s">
        <v>78</v>
      </c>
      <c r="P40" s="8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54.0899</v>
      </c>
      <c r="R4" s="494">
        <v>1.18E-2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5408.99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2133.3299999999967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934.85999999999967</v>
      </c>
      <c r="R8" s="411"/>
      <c r="T8" s="29">
        <v>43202</v>
      </c>
      <c r="U8" t="s">
        <v>1007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0.20894788484018115</v>
      </c>
      <c r="T9" s="29"/>
      <c r="U9" s="475" t="s">
        <v>1008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2.2555042623484237E-2</v>
      </c>
      <c r="R11">
        <f>0.305</f>
        <v>0.30499999999999999</v>
      </c>
      <c r="T11" s="29">
        <v>43257</v>
      </c>
      <c r="U11" t="s">
        <v>1134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982</v>
      </c>
      <c r="Q13">
        <f>Q4/6.24</f>
        <v>8.6682532051282042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0" t="s">
        <v>78</v>
      </c>
      <c r="P42" s="850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59.498890000000003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58.957991000000007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58.417092000000004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57.876193000000001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57.335294000000005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56.794395000000002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56.253496000000005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55.712597000000002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55.171697999999999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54.630799000000003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54.0899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53.549000999999997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53.008102000000001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52.467202999999998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51.926303999999995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51.385404999999999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50.844505999999996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50.303607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49.762708000000003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49.221809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48.680910000000004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785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1059</v>
      </c>
    </row>
    <row r="13" spans="1:29" x14ac:dyDescent="0.25">
      <c r="O13" s="11" t="s">
        <v>982</v>
      </c>
      <c r="Q13" s="2">
        <f>Q4/2.45</f>
        <v>9.4326530612244888</v>
      </c>
      <c r="U13" t="s">
        <v>1061</v>
      </c>
    </row>
    <row r="15" spans="1:29" x14ac:dyDescent="0.25">
      <c r="T15" s="1">
        <v>43224</v>
      </c>
      <c r="U15" t="s">
        <v>1065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1091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1092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1062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1063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0" t="s">
        <v>78</v>
      </c>
      <c r="P40" s="8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0" t="s">
        <v>78</v>
      </c>
      <c r="P40" s="85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71.91</v>
      </c>
      <c r="R4" s="475">
        <v>1E-4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3595.5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851.62999999998965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41.499999999999545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1.1676983680360029E-2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2.8925045195383119E-2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982</v>
      </c>
      <c r="Q13">
        <f>Q4/6.46</f>
        <v>11.131578947368421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1053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1058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0" t="s">
        <v>78</v>
      </c>
      <c r="P42" s="85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79.100999999999999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78.381900000000002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77.662800000000004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76.943700000000007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76.224599999999995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75.505499999999998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74.7864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74.067300000000003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73.348199999999991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72.629099999999994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71.91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71.190899999999999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70.471800000000002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69.75269999999999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69.033599999999993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68.314499999999995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67.595399999999998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66.876300000000001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66.157200000000003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65.438100000000006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64.718999999999994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0" t="s">
        <v>78</v>
      </c>
      <c r="P42" s="8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topLeftCell="E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42.91</v>
      </c>
      <c r="R4" s="475">
        <v>1.6299999999999999E-2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6436.4999999999991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-1366.5100000000002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-1416.46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-0.18037275116643914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4.5676998368678633E-2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1138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982</v>
      </c>
      <c r="Q13">
        <f>Q4/3.08</f>
        <v>13.93181818181818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0" t="s">
        <v>78</v>
      </c>
      <c r="P17" s="850"/>
    </row>
    <row r="18" spans="1:16" ht="15.75" thickTop="1" x14ac:dyDescent="0.25">
      <c r="H18" s="70"/>
      <c r="O18" s="81">
        <v>1.1000000000000001</v>
      </c>
      <c r="P18" s="81">
        <f>O18*$Q$4</f>
        <v>47.201000000000001</v>
      </c>
    </row>
    <row r="19" spans="1:16" x14ac:dyDescent="0.25">
      <c r="H19" s="70"/>
      <c r="O19" s="81">
        <v>1.0900000000000001</v>
      </c>
      <c r="P19" s="81">
        <f t="shared" ref="P19:P38" si="2">O19*$Q$4</f>
        <v>46.771900000000002</v>
      </c>
    </row>
    <row r="20" spans="1:16" x14ac:dyDescent="0.25">
      <c r="H20" s="70"/>
      <c r="O20" s="81">
        <v>1.08</v>
      </c>
      <c r="P20" s="81">
        <f t="shared" si="2"/>
        <v>46.342799999999997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45.913699999999999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45.4846</v>
      </c>
    </row>
    <row r="23" spans="1:16" x14ac:dyDescent="0.25">
      <c r="O23" s="81">
        <v>1.05</v>
      </c>
      <c r="P23" s="81">
        <f t="shared" si="2"/>
        <v>45.055499999999995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982</v>
      </c>
      <c r="O24" s="81">
        <v>1.04</v>
      </c>
      <c r="P24" s="81">
        <f t="shared" si="2"/>
        <v>44.626399999999997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44.197299999999998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43.7682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43.339099999999995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42.91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42.480899999999998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42.051799999999993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41.622699999999995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41.193599999999996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40.764499999999998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40.335399999999993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39.906300000000002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39.477199999999996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39.048099999999998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38.619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0" t="s">
        <v>78</v>
      </c>
      <c r="P41" s="8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0" t="s">
        <v>78</v>
      </c>
      <c r="P45" s="85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0" t="s">
        <v>78</v>
      </c>
      <c r="Q39" s="8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0" t="s">
        <v>78</v>
      </c>
      <c r="P41" s="8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2018-06-08T23:19:39Z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