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82" l="1"/>
  <c r="H36" i="82"/>
  <c r="G36" i="82"/>
  <c r="F6" i="82"/>
  <c r="F58" i="58"/>
  <c r="H58" i="58"/>
  <c r="G58" i="58"/>
  <c r="K10" i="58"/>
  <c r="H18" i="58"/>
  <c r="A566" i="38"/>
  <c r="D566" i="38"/>
  <c r="E566" i="38"/>
  <c r="G566" i="38"/>
  <c r="H566" i="38"/>
  <c r="K566" i="38"/>
  <c r="L566" i="38"/>
  <c r="P566" i="38" s="1"/>
  <c r="Q566" i="38" s="1"/>
  <c r="M566" i="38"/>
  <c r="N566" i="38" s="1"/>
  <c r="O566" i="38" s="1"/>
  <c r="S566" i="38"/>
  <c r="V566" i="38"/>
  <c r="W566" i="38"/>
  <c r="X566" i="38" l="1"/>
  <c r="U566" i="38"/>
  <c r="F28" i="87"/>
  <c r="G28" i="87"/>
  <c r="H28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W565" i="38" s="1"/>
  <c r="M565" i="38"/>
  <c r="N565" i="38" s="1"/>
  <c r="O565" i="38" s="1"/>
  <c r="S565" i="38"/>
  <c r="V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U565" i="38" l="1"/>
  <c r="X565" i="38"/>
  <c r="P565" i="38"/>
  <c r="Q565" i="38" s="1"/>
  <c r="Q11" i="89"/>
  <c r="F142" i="25"/>
  <c r="H142" i="25"/>
  <c r="G142" i="25"/>
  <c r="F52" i="25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26" i="38"/>
  <c r="A564" i="38"/>
  <c r="D564" i="38"/>
  <c r="E564" i="38"/>
  <c r="G564" i="38"/>
  <c r="H564" i="38"/>
  <c r="K564" i="38"/>
  <c r="L564" i="38"/>
  <c r="M564" i="38"/>
  <c r="N564" i="38" s="1"/>
  <c r="S564" i="38"/>
  <c r="V564" i="38"/>
  <c r="W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C41" i="51"/>
  <c r="F18" i="77"/>
  <c r="C18" i="77"/>
  <c r="P564" i="38" l="1"/>
  <c r="Q564" i="38" s="1"/>
  <c r="O564" i="38"/>
  <c r="U564" i="38"/>
  <c r="Q11" i="84"/>
  <c r="R11" i="84"/>
  <c r="Q11" i="46" l="1"/>
  <c r="R11" i="46"/>
  <c r="R11" i="51"/>
  <c r="Q11" i="51" s="1"/>
  <c r="Q11" i="25"/>
  <c r="R11" i="25"/>
  <c r="Q11" i="88"/>
  <c r="R11" i="88"/>
  <c r="Q11" i="45"/>
  <c r="Q11" i="57"/>
  <c r="Q11" i="86"/>
  <c r="R11" i="86"/>
  <c r="AC8" i="31"/>
  <c r="AC9" i="31"/>
  <c r="AC10" i="31" s="1"/>
  <c r="AC11" i="31"/>
  <c r="AC22" i="31"/>
  <c r="AC23" i="31"/>
  <c r="AC24" i="3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93" i="51"/>
  <c r="G93" i="51"/>
  <c r="H93" i="51"/>
  <c r="F25" i="51"/>
  <c r="K15" i="51"/>
  <c r="M76" i="74"/>
  <c r="K67" i="74"/>
  <c r="F67" i="74"/>
  <c r="K66" i="74"/>
  <c r="F66" i="74"/>
  <c r="K65" i="74"/>
  <c r="F65" i="74"/>
  <c r="K64" i="74"/>
  <c r="F64" i="74"/>
  <c r="M63" i="74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B11" i="31"/>
  <c r="AB22" i="31"/>
  <c r="AB23" i="3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/>
  <c r="M560" i="38"/>
  <c r="N560" i="38" s="1"/>
  <c r="S560" i="38"/>
  <c r="C18" i="5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H18" i="77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Q2" i="90" s="1"/>
  <c r="K18" i="90"/>
  <c r="F2" i="90"/>
  <c r="I31" i="82"/>
  <c r="F31" i="82"/>
  <c r="H31" i="82"/>
  <c r="G31" i="82"/>
  <c r="K3" i="82"/>
  <c r="F91" i="51"/>
  <c r="G91" i="51"/>
  <c r="H91" i="51"/>
  <c r="K14" i="51"/>
  <c r="F85" i="90"/>
  <c r="M19" i="90"/>
  <c r="M85" i="90"/>
  <c r="C85" i="90"/>
  <c r="H85" i="90"/>
  <c r="K85" i="90"/>
  <c r="F19" i="90"/>
  <c r="C19" i="90"/>
  <c r="H19" i="90"/>
  <c r="K19" i="90"/>
  <c r="M66" i="90" l="1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K19" i="89"/>
  <c r="H19" i="89"/>
  <c r="M19" i="89"/>
  <c r="C85" i="89"/>
  <c r="H85" i="89"/>
  <c r="K85" i="89"/>
  <c r="F85" i="89"/>
  <c r="M85" i="89"/>
  <c r="F19" i="89"/>
  <c r="C19" i="89"/>
  <c r="H42" i="51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25" i="87"/>
  <c r="G25" i="87"/>
  <c r="F25" i="87"/>
  <c r="M18" i="87"/>
  <c r="H18" i="87"/>
  <c r="C18" i="87"/>
  <c r="Q2" i="87" s="1"/>
  <c r="Q5" i="87" s="1"/>
  <c r="K18" i="87"/>
  <c r="F2" i="87"/>
  <c r="F18" i="87" s="1"/>
  <c r="C85" i="87"/>
  <c r="H19" i="88"/>
  <c r="K85" i="88"/>
  <c r="H85" i="88"/>
  <c r="M85" i="88"/>
  <c r="F19" i="87"/>
  <c r="F19" i="88"/>
  <c r="K19" i="87"/>
  <c r="K19" i="88"/>
  <c r="C19" i="88"/>
  <c r="F85" i="88"/>
  <c r="H85" i="87"/>
  <c r="M19" i="87"/>
  <c r="M85" i="87"/>
  <c r="K85" i="87"/>
  <c r="C85" i="88"/>
  <c r="M19" i="88"/>
  <c r="C19" i="87"/>
  <c r="H19" i="87"/>
  <c r="F85" i="87"/>
  <c r="Q3" i="89" l="1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9" i="89" l="1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AA25" i="31"/>
  <c r="Y23" i="31"/>
  <c r="Y25" i="31" s="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F19" i="86"/>
  <c r="H19" i="86"/>
  <c r="C85" i="86"/>
  <c r="M85" i="86"/>
  <c r="C19" i="86"/>
  <c r="M19" i="86"/>
  <c r="K85" i="86"/>
  <c r="K19" i="86"/>
  <c r="H85" i="86"/>
  <c r="F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77" i="51"/>
  <c r="G77" i="51"/>
  <c r="H77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H19" i="46"/>
  <c r="C19" i="46"/>
  <c r="M19" i="46"/>
  <c r="K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76" i="51"/>
  <c r="G76" i="51"/>
  <c r="H76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75" i="51"/>
  <c r="G75" i="51"/>
  <c r="H75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M19" i="85"/>
  <c r="K85" i="85"/>
  <c r="H85" i="85"/>
  <c r="C19" i="85"/>
  <c r="H19" i="85"/>
  <c r="C85" i="85"/>
  <c r="K19" i="85"/>
  <c r="F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9" i="83"/>
  <c r="C85" i="83"/>
  <c r="M85" i="83"/>
  <c r="C19" i="83"/>
  <c r="F19" i="83"/>
  <c r="K19" i="83"/>
  <c r="H85" i="83"/>
  <c r="M19" i="83"/>
  <c r="K85" i="83"/>
  <c r="C85" i="84"/>
  <c r="H19" i="84"/>
  <c r="F85" i="84"/>
  <c r="C19" i="84"/>
  <c r="M19" i="84"/>
  <c r="F19" i="84"/>
  <c r="K85" i="84"/>
  <c r="H85" i="84"/>
  <c r="M85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72" i="51"/>
  <c r="G72" i="51"/>
  <c r="H72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18" i="74"/>
  <c r="M85" i="82"/>
  <c r="F85" i="82"/>
  <c r="C85" i="82"/>
  <c r="H85" i="82"/>
  <c r="M19" i="82"/>
  <c r="K85" i="82"/>
  <c r="C18" i="74"/>
  <c r="H19" i="82"/>
  <c r="F19" i="82"/>
  <c r="C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F78" i="75"/>
  <c r="M78" i="75"/>
  <c r="C78" i="75"/>
  <c r="H78" i="75"/>
  <c r="K78" i="75"/>
  <c r="H96" i="31"/>
  <c r="M96" i="31"/>
  <c r="C96" i="31"/>
  <c r="F96" i="31"/>
  <c r="K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K85" i="64"/>
  <c r="H85" i="64"/>
  <c r="M85" i="64"/>
  <c r="M19" i="64"/>
  <c r="H19" i="64"/>
  <c r="K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85" i="81"/>
  <c r="M19" i="81"/>
  <c r="K19" i="81"/>
  <c r="H19" i="81"/>
  <c r="H85" i="81"/>
  <c r="C85" i="81"/>
  <c r="K85" i="81"/>
  <c r="M85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Q9" i="81" s="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M85" i="80"/>
  <c r="H85" i="80"/>
  <c r="K85" i="80"/>
  <c r="F19" i="80"/>
  <c r="M19" i="80"/>
  <c r="K19" i="80"/>
  <c r="C85" i="80"/>
  <c r="H19" i="80"/>
  <c r="F85" i="80"/>
  <c r="P466" i="38" l="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K18" i="77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F19" i="79"/>
  <c r="C65" i="79"/>
  <c r="F65" i="79"/>
  <c r="M65" i="79"/>
  <c r="K19" i="79"/>
  <c r="C19" i="79"/>
  <c r="K65" i="79"/>
  <c r="H19" i="79"/>
  <c r="M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19" i="78"/>
  <c r="M85" i="78"/>
  <c r="H19" i="78"/>
  <c r="K85" i="78"/>
  <c r="M19" i="78"/>
  <c r="F85" i="78"/>
  <c r="H85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F85" i="77"/>
  <c r="K85" i="77"/>
  <c r="M19" i="77"/>
  <c r="C85" i="77"/>
  <c r="H85" i="77"/>
  <c r="M85" i="77"/>
  <c r="H19" i="77"/>
  <c r="F19" i="77"/>
  <c r="C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62" i="51"/>
  <c r="G62" i="51"/>
  <c r="H62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F77" i="69"/>
  <c r="C77" i="69"/>
  <c r="M77" i="69"/>
  <c r="H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59" i="51"/>
  <c r="G59" i="51"/>
  <c r="H59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57" i="51"/>
  <c r="G57" i="51"/>
  <c r="H57" i="51"/>
  <c r="F11" i="51"/>
  <c r="F10" i="51"/>
  <c r="F9" i="51"/>
  <c r="H93" i="68"/>
  <c r="F93" i="68"/>
  <c r="M93" i="68"/>
  <c r="C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55" i="51"/>
  <c r="G55" i="51"/>
  <c r="H55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685" i="25"/>
  <c r="K685" i="25"/>
  <c r="F685" i="25"/>
  <c r="C685" i="25"/>
  <c r="M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1" i="58"/>
  <c r="H141" i="58"/>
  <c r="C141" i="58"/>
  <c r="K132" i="58"/>
  <c r="F132" i="58"/>
  <c r="K131" i="58"/>
  <c r="F131" i="58"/>
  <c r="K125" i="58"/>
  <c r="F125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H104" i="58"/>
  <c r="G104" i="58"/>
  <c r="F104" i="58"/>
  <c r="H103" i="58"/>
  <c r="G103" i="58"/>
  <c r="F103" i="58"/>
  <c r="H102" i="58"/>
  <c r="G102" i="58"/>
  <c r="F102" i="58"/>
  <c r="H101" i="58"/>
  <c r="G101" i="58"/>
  <c r="F101" i="58"/>
  <c r="P61" i="58"/>
  <c r="H100" i="58"/>
  <c r="G100" i="58"/>
  <c r="F100" i="58"/>
  <c r="P60" i="58"/>
  <c r="H99" i="58"/>
  <c r="G99" i="58"/>
  <c r="F99" i="58"/>
  <c r="P59" i="58"/>
  <c r="H98" i="58"/>
  <c r="G98" i="58"/>
  <c r="F98" i="58"/>
  <c r="P58" i="58"/>
  <c r="H97" i="58"/>
  <c r="G97" i="58"/>
  <c r="F97" i="58"/>
  <c r="P57" i="58"/>
  <c r="P56" i="58"/>
  <c r="P55" i="58"/>
  <c r="P54" i="58"/>
  <c r="H93" i="58"/>
  <c r="G93" i="58"/>
  <c r="F93" i="58"/>
  <c r="P53" i="58"/>
  <c r="H92" i="58"/>
  <c r="G92" i="58"/>
  <c r="F92" i="58"/>
  <c r="P52" i="58"/>
  <c r="H91" i="58"/>
  <c r="G91" i="58"/>
  <c r="F91" i="58"/>
  <c r="P51" i="58"/>
  <c r="H90" i="58"/>
  <c r="G90" i="58"/>
  <c r="F90" i="58"/>
  <c r="P50" i="58"/>
  <c r="H89" i="58"/>
  <c r="G89" i="58"/>
  <c r="F89" i="58"/>
  <c r="P49" i="58"/>
  <c r="H88" i="58"/>
  <c r="G88" i="58"/>
  <c r="F88" i="58"/>
  <c r="P48" i="58"/>
  <c r="H87" i="58"/>
  <c r="G87" i="58"/>
  <c r="F87" i="58"/>
  <c r="P47" i="58"/>
  <c r="H86" i="58"/>
  <c r="G86" i="58"/>
  <c r="F86" i="58"/>
  <c r="P46" i="58"/>
  <c r="H85" i="58"/>
  <c r="G85" i="58"/>
  <c r="F85" i="58"/>
  <c r="P45" i="58"/>
  <c r="H84" i="58"/>
  <c r="G84" i="58"/>
  <c r="F84" i="58"/>
  <c r="P44" i="58"/>
  <c r="H83" i="58"/>
  <c r="G83" i="58"/>
  <c r="F83" i="58"/>
  <c r="P43" i="58"/>
  <c r="H82" i="58"/>
  <c r="G82" i="58"/>
  <c r="F82" i="58"/>
  <c r="P42" i="58"/>
  <c r="H81" i="58"/>
  <c r="G81" i="58"/>
  <c r="F81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81" i="61"/>
  <c r="H63" i="66"/>
  <c r="H67" i="60"/>
  <c r="K19" i="52"/>
  <c r="F19" i="69"/>
  <c r="M119" i="7"/>
  <c r="K19" i="60"/>
  <c r="M30" i="40"/>
  <c r="F51" i="54"/>
  <c r="M23" i="57"/>
  <c r="F19" i="53"/>
  <c r="M19" i="68"/>
  <c r="H51" i="54"/>
  <c r="F65" i="63"/>
  <c r="K19" i="66"/>
  <c r="K55" i="50"/>
  <c r="K19" i="55"/>
  <c r="F19" i="68"/>
  <c r="K100" i="34"/>
  <c r="K51" i="54"/>
  <c r="M19" i="61"/>
  <c r="F19" i="54"/>
  <c r="F75" i="41"/>
  <c r="C94" i="52"/>
  <c r="M19" i="50"/>
  <c r="C213" i="57"/>
  <c r="C72" i="59"/>
  <c r="K19" i="75"/>
  <c r="F19" i="50"/>
  <c r="C19" i="59"/>
  <c r="F72" i="59"/>
  <c r="F90" i="72"/>
  <c r="F213" i="57"/>
  <c r="M19" i="45"/>
  <c r="C19" i="53"/>
  <c r="K30" i="40"/>
  <c r="M63" i="66"/>
  <c r="F67" i="60"/>
  <c r="K19" i="54"/>
  <c r="H119" i="7"/>
  <c r="H65" i="63"/>
  <c r="K90" i="72"/>
  <c r="K19" i="3"/>
  <c r="F23" i="17"/>
  <c r="M19" i="71"/>
  <c r="C90" i="72"/>
  <c r="M19" i="41"/>
  <c r="M213" i="57"/>
  <c r="F19" i="61"/>
  <c r="M19" i="3"/>
  <c r="C19" i="50"/>
  <c r="H19" i="45"/>
  <c r="K451" i="17"/>
  <c r="K156" i="49"/>
  <c r="H19" i="52"/>
  <c r="M19" i="54"/>
  <c r="M19" i="34"/>
  <c r="M100" i="34"/>
  <c r="M19" i="62"/>
  <c r="M67" i="60"/>
  <c r="H19" i="34"/>
  <c r="C85" i="64"/>
  <c r="M90" i="72"/>
  <c r="K19" i="72"/>
  <c r="K19" i="62"/>
  <c r="C19" i="66"/>
  <c r="F86" i="53"/>
  <c r="F19" i="72"/>
  <c r="C65" i="63"/>
  <c r="F30" i="49"/>
  <c r="C65" i="71"/>
  <c r="M19" i="63"/>
  <c r="K19" i="34"/>
  <c r="M19" i="66"/>
  <c r="H23" i="17"/>
  <c r="H19" i="54"/>
  <c r="H19" i="75"/>
  <c r="M92" i="45"/>
  <c r="M86" i="53"/>
  <c r="K19" i="41"/>
  <c r="K19" i="63"/>
  <c r="H94" i="52"/>
  <c r="M19" i="73"/>
  <c r="K23" i="17"/>
  <c r="K19" i="45"/>
  <c r="M19" i="59"/>
  <c r="F85" i="64"/>
  <c r="H213" i="57"/>
  <c r="C451" i="17"/>
  <c r="C67" i="60"/>
  <c r="M19" i="72"/>
  <c r="C63" i="66"/>
  <c r="C19" i="68"/>
  <c r="K19" i="73"/>
  <c r="K65" i="63"/>
  <c r="H19" i="50"/>
  <c r="M30" i="49"/>
  <c r="F19" i="52"/>
  <c r="F19" i="55"/>
  <c r="F65" i="71"/>
  <c r="C156" i="49"/>
  <c r="H100" i="34"/>
  <c r="M72" i="59"/>
  <c r="C30" i="40"/>
  <c r="H72" i="59"/>
  <c r="M19" i="60"/>
  <c r="C19" i="41"/>
  <c r="C19" i="52"/>
  <c r="F30" i="40"/>
  <c r="F55" i="50"/>
  <c r="F19" i="62"/>
  <c r="M451" i="17"/>
  <c r="H19" i="72"/>
  <c r="M94" i="52"/>
  <c r="H19" i="53"/>
  <c r="M65" i="63"/>
  <c r="H92" i="45"/>
  <c r="K19" i="68"/>
  <c r="M23" i="17"/>
  <c r="M19" i="52"/>
  <c r="K19" i="59"/>
  <c r="C19" i="54"/>
  <c r="C86" i="53"/>
  <c r="H81" i="61"/>
  <c r="H156" i="49"/>
  <c r="K65" i="71"/>
  <c r="F19" i="63"/>
  <c r="K72" i="59"/>
  <c r="M65" i="71"/>
  <c r="M81" i="61"/>
  <c r="F19" i="64"/>
  <c r="H19" i="69"/>
  <c r="F81" i="61"/>
  <c r="H75" i="41"/>
  <c r="H19" i="60"/>
  <c r="M51" i="54"/>
  <c r="F19" i="60"/>
  <c r="K18" i="74"/>
  <c r="C23" i="17"/>
  <c r="C19" i="60"/>
  <c r="C19" i="71"/>
  <c r="F19" i="3"/>
  <c r="K19" i="69"/>
  <c r="M156" i="49"/>
  <c r="H86" i="53"/>
  <c r="K81" i="61"/>
  <c r="H19" i="63"/>
  <c r="K92" i="45"/>
  <c r="F156" i="49"/>
  <c r="C19" i="63"/>
  <c r="F19" i="75"/>
  <c r="H19" i="62"/>
  <c r="M75" i="41"/>
  <c r="F19" i="34"/>
  <c r="K19" i="50"/>
  <c r="K94" i="52"/>
  <c r="F19" i="73"/>
  <c r="H19" i="3"/>
  <c r="F19" i="59"/>
  <c r="F19" i="71"/>
  <c r="C92" i="45"/>
  <c r="C55" i="50"/>
  <c r="H19" i="61"/>
  <c r="K19" i="53"/>
  <c r="C19" i="64"/>
  <c r="H19" i="68"/>
  <c r="C19" i="62"/>
  <c r="H451" i="17"/>
  <c r="H19" i="59"/>
  <c r="C19" i="72"/>
  <c r="F119" i="7"/>
  <c r="C19" i="45"/>
  <c r="H30" i="49"/>
  <c r="C100" i="34"/>
  <c r="H19" i="55"/>
  <c r="M19" i="69"/>
  <c r="K86" i="53"/>
  <c r="K19" i="71"/>
  <c r="M19" i="75"/>
  <c r="F94" i="52"/>
  <c r="C19" i="73"/>
  <c r="M55" i="50"/>
  <c r="C19" i="55"/>
  <c r="C51" i="54"/>
  <c r="H55" i="50"/>
  <c r="M19" i="55"/>
  <c r="C30" i="49"/>
  <c r="C75" i="41"/>
  <c r="K119" i="7"/>
  <c r="H19" i="73"/>
  <c r="K63" i="66"/>
  <c r="H19" i="71"/>
  <c r="K30" i="49"/>
  <c r="F100" i="34"/>
  <c r="H90" i="72"/>
  <c r="C19" i="34"/>
  <c r="K23" i="57"/>
  <c r="F92" i="45"/>
  <c r="C19" i="3"/>
  <c r="H65" i="71"/>
  <c r="C19" i="61"/>
  <c r="M19" i="53"/>
  <c r="K67" i="60"/>
  <c r="F451" i="17"/>
  <c r="H19" i="66"/>
  <c r="H19" i="41"/>
  <c r="F19" i="66"/>
  <c r="C19" i="75"/>
  <c r="C19" i="69"/>
  <c r="H30" i="40"/>
  <c r="K213" i="57"/>
  <c r="F19" i="41"/>
  <c r="F63" i="66"/>
  <c r="F19" i="45"/>
  <c r="C119" i="7"/>
  <c r="K75" i="41"/>
  <c r="K19" i="61"/>
  <c r="F23" i="57"/>
  <c r="C23" i="57"/>
  <c r="C25" i="31"/>
  <c r="F25" i="31"/>
  <c r="H25" i="31"/>
  <c r="K25" i="31"/>
  <c r="M25" i="31"/>
  <c r="M77" i="70"/>
  <c r="H77" i="70"/>
  <c r="K77" i="70"/>
  <c r="C19" i="70"/>
  <c r="M19" i="70"/>
  <c r="F77" i="70"/>
  <c r="F19" i="70"/>
  <c r="C77" i="70"/>
  <c r="F19" i="43"/>
  <c r="K19" i="70"/>
  <c r="H19" i="70"/>
  <c r="F18" i="74"/>
  <c r="H61" i="25"/>
  <c r="K42" i="51"/>
  <c r="F42" i="51"/>
  <c r="M42" i="51"/>
  <c r="F61" i="25"/>
  <c r="C61" i="25"/>
  <c r="C142" i="58"/>
  <c r="M142" i="58"/>
  <c r="M19" i="58"/>
  <c r="H142" i="58"/>
  <c r="F19" i="58"/>
  <c r="K142" i="58"/>
  <c r="C19" i="58"/>
  <c r="F142" i="58"/>
  <c r="K19" i="58"/>
  <c r="H19" i="58"/>
  <c r="F41" i="51" l="1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1" i="58"/>
  <c r="K141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W64" i="38"/>
  <c r="W81" i="38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W49" i="38"/>
  <c r="W56" i="38"/>
  <c r="V65" i="38"/>
  <c r="W69" i="38"/>
  <c r="P151" i="38"/>
  <c r="V174" i="38"/>
  <c r="V206" i="38"/>
  <c r="V222" i="38"/>
  <c r="V324" i="38"/>
  <c r="V329" i="38"/>
  <c r="W52" i="38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P64" i="38"/>
  <c r="W73" i="38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V180" i="38"/>
  <c r="V225" i="38"/>
  <c r="V27" i="38"/>
  <c r="W54" i="38"/>
  <c r="V62" i="38"/>
  <c r="W68" i="38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58" i="38" l="1"/>
  <c r="W563" i="38"/>
  <c r="W556" i="38"/>
  <c r="W557" i="38"/>
  <c r="Q558" i="38"/>
  <c r="W559" i="38"/>
  <c r="W560" i="38"/>
  <c r="W561" i="38"/>
  <c r="W562" i="38"/>
  <c r="Q562" i="38"/>
  <c r="W554" i="38"/>
  <c r="W555" i="38"/>
  <c r="W553" i="38"/>
  <c r="W552" i="38"/>
  <c r="W551" i="38"/>
  <c r="W550" i="38"/>
  <c r="W549" i="38"/>
  <c r="W547" i="38"/>
  <c r="W548" i="38"/>
  <c r="W546" i="38"/>
  <c r="W536" i="38"/>
  <c r="W537" i="38"/>
  <c r="W539" i="38"/>
  <c r="W540" i="38"/>
  <c r="W538" i="38"/>
  <c r="W541" i="38"/>
  <c r="W542" i="38"/>
  <c r="W543" i="38"/>
  <c r="W544" i="38"/>
  <c r="W545" i="38"/>
  <c r="W533" i="38"/>
  <c r="W531" i="38"/>
  <c r="W530" i="38"/>
  <c r="W534" i="38"/>
  <c r="W535" i="38"/>
  <c r="W532" i="38"/>
  <c r="W529" i="38"/>
  <c r="W528" i="38"/>
  <c r="W527" i="38"/>
  <c r="W512" i="38"/>
  <c r="W522" i="38"/>
  <c r="W511" i="38"/>
  <c r="W513" i="38"/>
  <c r="W521" i="38"/>
  <c r="W514" i="38"/>
  <c r="W520" i="38"/>
  <c r="W506" i="38"/>
  <c r="W515" i="38"/>
  <c r="W516" i="38"/>
  <c r="W524" i="38"/>
  <c r="W519" i="38"/>
  <c r="W523" i="38"/>
  <c r="W496" i="38"/>
  <c r="W517" i="38"/>
  <c r="W525" i="38"/>
  <c r="W504" i="38"/>
  <c r="W518" i="38"/>
  <c r="W526" i="38"/>
  <c r="W507" i="38"/>
  <c r="W508" i="38"/>
  <c r="W495" i="38"/>
  <c r="W503" i="38"/>
  <c r="W497" i="38"/>
  <c r="W505" i="38"/>
  <c r="W498" i="38"/>
  <c r="W490" i="38"/>
  <c r="W491" i="38"/>
  <c r="W500" i="38"/>
  <c r="W493" i="38"/>
  <c r="W501" i="38"/>
  <c r="W509" i="38"/>
  <c r="W499" i="38"/>
  <c r="W492" i="38"/>
  <c r="W494" i="38"/>
  <c r="W502" i="38"/>
  <c r="W510" i="38"/>
  <c r="W489" i="38"/>
  <c r="W488" i="38"/>
  <c r="W484" i="38"/>
  <c r="W485" i="38"/>
  <c r="W486" i="38"/>
  <c r="W487" i="38"/>
  <c r="W478" i="38"/>
  <c r="W483" i="38"/>
  <c r="W476" i="38"/>
  <c r="W477" i="38"/>
  <c r="W480" i="38"/>
  <c r="W481" i="38"/>
  <c r="W482" i="38"/>
  <c r="Q5" i="17"/>
  <c r="Q3" i="17"/>
  <c r="Q6" i="17" s="1"/>
  <c r="W479" i="38"/>
  <c r="W474" i="38"/>
  <c r="W475" i="38"/>
  <c r="W473" i="38"/>
  <c r="W472" i="38"/>
  <c r="W471" i="38"/>
  <c r="W470" i="38"/>
  <c r="W468" i="38"/>
  <c r="W469" i="38"/>
  <c r="W461" i="38"/>
  <c r="W462" i="38"/>
  <c r="W463" i="38"/>
  <c r="W465" i="38"/>
  <c r="W464" i="38"/>
  <c r="W458" i="38"/>
  <c r="W466" i="38"/>
  <c r="W459" i="38"/>
  <c r="W467" i="38"/>
  <c r="W460" i="38"/>
  <c r="W457" i="38"/>
  <c r="W454" i="38"/>
  <c r="W456" i="38"/>
  <c r="W455" i="38"/>
  <c r="W453" i="38"/>
  <c r="W452" i="38"/>
  <c r="W450" i="38"/>
  <c r="W451" i="38"/>
  <c r="Q3" i="40"/>
  <c r="Q6" i="40" s="1"/>
  <c r="W449" i="38"/>
  <c r="W433" i="38"/>
  <c r="W448" i="38"/>
  <c r="W437" i="38"/>
  <c r="W436" i="38"/>
  <c r="W444" i="38"/>
  <c r="W435" i="38"/>
  <c r="W445" i="38"/>
  <c r="W434" i="38"/>
  <c r="W438" i="38"/>
  <c r="W446" i="38"/>
  <c r="W439" i="38"/>
  <c r="W447" i="38"/>
  <c r="W442" i="38"/>
  <c r="W443" i="38"/>
  <c r="W440" i="38"/>
  <c r="W431" i="38"/>
  <c r="W441" i="38"/>
  <c r="W425" i="38"/>
  <c r="W410" i="38"/>
  <c r="W426" i="38"/>
  <c r="W427" i="38"/>
  <c r="W424" i="38"/>
  <c r="W429" i="38"/>
  <c r="W432" i="38"/>
  <c r="W428" i="38"/>
  <c r="W430" i="38"/>
  <c r="Q5" i="50"/>
  <c r="Q3" i="50"/>
  <c r="Q6" i="50" s="1"/>
  <c r="W422" i="38"/>
  <c r="W417" i="38"/>
  <c r="W418" i="38"/>
  <c r="W423" i="38"/>
  <c r="W420" i="38"/>
  <c r="W419" i="38"/>
  <c r="W421" i="38"/>
  <c r="W415" i="38"/>
  <c r="W416" i="38"/>
  <c r="W413" i="38"/>
  <c r="W414" i="38"/>
  <c r="W411" i="38"/>
  <c r="W412" i="38"/>
  <c r="W404" i="38"/>
  <c r="W409" i="38"/>
  <c r="W403" i="38"/>
  <c r="W408" i="38"/>
  <c r="W406" i="38"/>
  <c r="W407" i="38"/>
  <c r="W405" i="38"/>
  <c r="W401" i="38"/>
  <c r="W402" i="38"/>
  <c r="W400" i="38"/>
  <c r="W397" i="38"/>
  <c r="W398" i="38"/>
  <c r="W399" i="38"/>
  <c r="W394" i="38"/>
  <c r="W395" i="38"/>
  <c r="W396" i="38"/>
  <c r="W392" i="38"/>
  <c r="W393" i="38"/>
  <c r="M48" i="41"/>
  <c r="Q10" i="41" s="1"/>
  <c r="Q3" i="10"/>
  <c r="Q6" i="10" s="1"/>
  <c r="Q9" i="10"/>
  <c r="W387" i="38"/>
  <c r="N237" i="1"/>
  <c r="O237" i="1" s="1"/>
  <c r="W391" i="38"/>
  <c r="W388" i="38"/>
  <c r="Q5" i="10"/>
  <c r="W389" i="38"/>
  <c r="W384" i="38"/>
  <c r="W390" i="38"/>
  <c r="W383" i="38"/>
  <c r="W385" i="38"/>
  <c r="W382" i="38"/>
  <c r="W386" i="38"/>
  <c r="W381" i="38"/>
  <c r="W380" i="38"/>
  <c r="W379" i="38"/>
  <c r="W378" i="38"/>
  <c r="Q3" i="47"/>
  <c r="Q6" i="47" s="1"/>
  <c r="W377" i="38"/>
  <c r="W376" i="38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Q5" i="60"/>
  <c r="W370" i="38"/>
  <c r="Q8" i="62"/>
  <c r="Q8" i="47"/>
  <c r="Q5" i="62"/>
  <c r="Q8" i="60"/>
  <c r="Q7" i="60" s="1"/>
  <c r="Q9" i="47"/>
  <c r="Q9" i="62"/>
  <c r="W374" i="38"/>
  <c r="W375" i="38"/>
  <c r="W373" i="38"/>
  <c r="Q5" i="55"/>
  <c r="Q8" i="55"/>
  <c r="Q3" i="64"/>
  <c r="Q6" i="64" s="1"/>
  <c r="Q3" i="49"/>
  <c r="Q6" i="49" s="1"/>
  <c r="Q3" i="55"/>
  <c r="Q6" i="55" s="1"/>
  <c r="W372" i="38"/>
  <c r="Q9" i="26"/>
  <c r="M37" i="47"/>
  <c r="Q10" i="47" s="1"/>
  <c r="N58" i="1"/>
  <c r="O58" i="1" s="1"/>
  <c r="W135" i="38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W368" i="38"/>
  <c r="Q3" i="16"/>
  <c r="Q6" i="16" s="1"/>
  <c r="W369" i="38"/>
  <c r="Q8" i="75"/>
  <c r="Q7" i="75" s="1"/>
  <c r="Q3" i="58"/>
  <c r="Q6" i="58" s="1"/>
  <c r="Q8" i="74"/>
  <c r="Q7" i="74" s="1"/>
  <c r="W366" i="38"/>
  <c r="W223" i="38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N27" i="1"/>
  <c r="O27" i="1" s="1"/>
  <c r="M55" i="62"/>
  <c r="Q10" i="62" s="1"/>
  <c r="M33" i="24"/>
  <c r="Q10" i="24" s="1"/>
  <c r="Q5" i="46"/>
  <c r="P85" i="38"/>
  <c r="Q56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W146" i="38"/>
  <c r="W124" i="38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W94" i="38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Q9" i="44"/>
  <c r="W299" i="38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W157" i="38"/>
  <c r="W117" i="38"/>
  <c r="W313" i="38"/>
  <c r="Q17" i="38"/>
  <c r="Q20" i="38"/>
  <c r="Q73" i="38"/>
  <c r="Q54" i="38"/>
  <c r="Q39" i="38"/>
  <c r="Q22" i="38"/>
  <c r="Q25" i="38"/>
  <c r="Q38" i="38"/>
  <c r="P86" i="38"/>
  <c r="W224" i="38"/>
  <c r="W181" i="38"/>
  <c r="W226" i="38"/>
  <c r="W185" i="38"/>
  <c r="W116" i="38"/>
  <c r="W179" i="38"/>
  <c r="W221" i="38"/>
  <c r="W123" i="38"/>
  <c r="W176" i="38"/>
  <c r="W113" i="38"/>
  <c r="W328" i="38"/>
  <c r="W184" i="38"/>
  <c r="W137" i="38"/>
  <c r="W102" i="38"/>
  <c r="W165" i="38"/>
  <c r="W240" i="38"/>
  <c r="W222" i="38"/>
  <c r="W175" i="38"/>
  <c r="W180" i="38"/>
  <c r="W310" i="38"/>
  <c r="W110" i="38"/>
  <c r="Q5" i="73"/>
  <c r="Q9" i="73"/>
  <c r="Q3" i="73"/>
  <c r="Q6" i="73" s="1"/>
  <c r="Q8" i="73"/>
  <c r="W147" i="38"/>
  <c r="W173" i="38"/>
  <c r="W216" i="38"/>
  <c r="Q30" i="38"/>
  <c r="Q5" i="65"/>
  <c r="Q3" i="65"/>
  <c r="Q6" i="65" s="1"/>
  <c r="Q9" i="65" s="1"/>
  <c r="W163" i="38"/>
  <c r="W178" i="38"/>
  <c r="Q23" i="38"/>
  <c r="W109" i="38"/>
  <c r="W89" i="38"/>
  <c r="W139" i="38"/>
  <c r="W132" i="38"/>
  <c r="W348" i="38"/>
  <c r="W127" i="38"/>
  <c r="W274" i="38"/>
  <c r="W155" i="38"/>
  <c r="W194" i="38"/>
  <c r="W204" i="38"/>
  <c r="W183" i="38"/>
  <c r="W168" i="38"/>
  <c r="M42" i="61"/>
  <c r="Q10" i="61" s="1"/>
  <c r="Q8" i="66"/>
  <c r="Q7" i="66" s="1"/>
  <c r="Q65" i="38"/>
  <c r="Q36" i="38"/>
  <c r="W192" i="38"/>
  <c r="W95" i="38"/>
  <c r="W97" i="38"/>
  <c r="W211" i="38"/>
  <c r="W104" i="38"/>
  <c r="W142" i="38"/>
  <c r="W144" i="38"/>
  <c r="W134" i="38"/>
  <c r="W254" i="38"/>
  <c r="W129" i="38"/>
  <c r="W202" i="38"/>
  <c r="W307" i="38"/>
  <c r="W90" i="38"/>
  <c r="W164" i="38"/>
  <c r="W329" i="38"/>
  <c r="W197" i="38"/>
  <c r="W330" i="38"/>
  <c r="W212" i="38"/>
  <c r="W293" i="38"/>
  <c r="W187" i="38"/>
  <c r="W288" i="38"/>
  <c r="W319" i="38"/>
  <c r="W120" i="38"/>
  <c r="Q21" i="38"/>
  <c r="Q33" i="38"/>
  <c r="W189" i="38"/>
  <c r="W167" i="38"/>
  <c r="Q26" i="38"/>
  <c r="N240" i="38"/>
  <c r="O240" i="38" s="1"/>
  <c r="U240" i="38"/>
  <c r="W150" i="38"/>
  <c r="W203" i="38"/>
  <c r="W133" i="38"/>
  <c r="W182" i="38"/>
  <c r="W199" i="38"/>
  <c r="W326" i="38"/>
  <c r="W225" i="38"/>
  <c r="W248" i="38"/>
  <c r="W276" i="38"/>
  <c r="W311" i="38"/>
  <c r="W143" i="38"/>
  <c r="W91" i="38"/>
  <c r="W172" i="38"/>
  <c r="Q3" i="61"/>
  <c r="Q6" i="61" s="1"/>
  <c r="M42" i="3"/>
  <c r="Q10" i="3" s="1"/>
  <c r="Q7" i="3" s="1"/>
  <c r="Q5" i="66"/>
  <c r="Q28" i="38"/>
  <c r="W140" i="38"/>
  <c r="W118" i="38"/>
  <c r="W219" i="38"/>
  <c r="W112" i="38"/>
  <c r="W159" i="38"/>
  <c r="W136" i="38"/>
  <c r="W267" i="38"/>
  <c r="W148" i="38"/>
  <c r="W207" i="38"/>
  <c r="W98" i="38"/>
  <c r="W177" i="38"/>
  <c r="W162" i="38"/>
  <c r="W201" i="38"/>
  <c r="W114" i="38"/>
  <c r="W220" i="38"/>
  <c r="W314" i="38"/>
  <c r="W191" i="38"/>
  <c r="W340" i="38"/>
  <c r="W362" i="38"/>
  <c r="Q42" i="38"/>
  <c r="Q3" i="63"/>
  <c r="Q6" i="63" s="1"/>
  <c r="Q5" i="63"/>
  <c r="Q8" i="63"/>
  <c r="M46" i="46"/>
  <c r="Q10" i="46" s="1"/>
  <c r="W243" i="38"/>
  <c r="W119" i="38"/>
  <c r="W153" i="38"/>
  <c r="W188" i="38"/>
  <c r="W205" i="38"/>
  <c r="W190" i="38"/>
  <c r="W195" i="38"/>
  <c r="W354" i="38"/>
  <c r="W105" i="38"/>
  <c r="Q5" i="20"/>
  <c r="Q12" i="38"/>
  <c r="Q45" i="38"/>
  <c r="W111" i="38"/>
  <c r="Q79" i="38"/>
  <c r="Q32" i="38"/>
  <c r="Q19" i="38"/>
  <c r="W152" i="38"/>
  <c r="W128" i="38"/>
  <c r="W231" i="38"/>
  <c r="W154" i="38"/>
  <c r="W121" i="38"/>
  <c r="W93" i="38"/>
  <c r="W158" i="38"/>
  <c r="W215" i="38"/>
  <c r="W125" i="38"/>
  <c r="W198" i="38"/>
  <c r="W170" i="38"/>
  <c r="W209" i="38"/>
  <c r="W130" i="38"/>
  <c r="W193" i="38"/>
  <c r="W309" i="38"/>
  <c r="W200" i="38"/>
  <c r="W341" i="38"/>
  <c r="Q31" i="38"/>
  <c r="Q8" i="43"/>
  <c r="Q7" i="43" s="1"/>
  <c r="W196" i="38"/>
  <c r="Q8" i="38"/>
  <c r="W107" i="38"/>
  <c r="Q11" i="38"/>
  <c r="W103" i="38"/>
  <c r="M58" i="70"/>
  <c r="Q10" i="70" s="1"/>
  <c r="Q3" i="70"/>
  <c r="Q6" i="70" s="1"/>
  <c r="Q9" i="66"/>
  <c r="W96" i="38"/>
  <c r="W141" i="38"/>
  <c r="W115" i="38"/>
  <c r="W186" i="38"/>
  <c r="W149" i="38"/>
  <c r="W85" i="38"/>
  <c r="W210" i="38"/>
  <c r="W106" i="38"/>
  <c r="W166" i="38"/>
  <c r="W122" i="38"/>
  <c r="W300" i="38"/>
  <c r="W342" i="38"/>
  <c r="Q3" i="32"/>
  <c r="Q6" i="32" s="1"/>
  <c r="Q5" i="24"/>
  <c r="M39" i="33"/>
  <c r="Q10" i="33" s="1"/>
  <c r="Q4" i="38"/>
  <c r="Q37" i="38"/>
  <c r="W227" i="38"/>
  <c r="W151" i="38"/>
  <c r="W108" i="38"/>
  <c r="W156" i="38"/>
  <c r="W145" i="38"/>
  <c r="W86" i="38"/>
  <c r="W161" i="38"/>
  <c r="W169" i="38"/>
  <c r="W101" i="38"/>
  <c r="W160" i="38"/>
  <c r="W218" i="38"/>
  <c r="W131" i="38"/>
  <c r="W206" i="38"/>
  <c r="W174" i="38"/>
  <c r="W213" i="38"/>
  <c r="W138" i="38"/>
  <c r="W228" i="38"/>
  <c r="W304" i="38"/>
  <c r="W208" i="38"/>
  <c r="W353" i="38"/>
  <c r="Q7" i="38"/>
  <c r="W100" i="38"/>
  <c r="W126" i="38"/>
  <c r="W92" i="38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98" i="51"/>
  <c r="Q10" i="51" s="1"/>
  <c r="Q8" i="57"/>
  <c r="Q51" i="38"/>
  <c r="W253" i="38"/>
  <c r="W247" i="38"/>
  <c r="W245" i="38"/>
  <c r="W333" i="38"/>
  <c r="W331" i="38"/>
  <c r="W363" i="38"/>
  <c r="W305" i="38"/>
  <c r="W232" i="38"/>
  <c r="W264" i="38"/>
  <c r="W344" i="38"/>
  <c r="W236" i="38"/>
  <c r="W259" i="38"/>
  <c r="W334" i="38"/>
  <c r="W296" i="38"/>
  <c r="W233" i="38"/>
  <c r="W246" i="38"/>
  <c r="W235" i="38"/>
  <c r="W308" i="38"/>
  <c r="W263" i="38"/>
  <c r="W272" i="38"/>
  <c r="W332" i="38"/>
  <c r="W277" i="38"/>
  <c r="W234" i="38"/>
  <c r="W298" i="38"/>
  <c r="W357" i="38"/>
  <c r="W347" i="38"/>
  <c r="W351" i="38"/>
  <c r="W343" i="38"/>
  <c r="Q59" i="38"/>
  <c r="Q63" i="38"/>
  <c r="Q18" i="38"/>
  <c r="Q15" i="38"/>
  <c r="W345" i="38"/>
  <c r="W237" i="38"/>
  <c r="W261" i="38"/>
  <c r="W346" i="38"/>
  <c r="W241" i="38"/>
  <c r="W324" i="38"/>
  <c r="W289" i="38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W273" i="38"/>
  <c r="W280" i="38"/>
  <c r="W262" i="38"/>
  <c r="W284" i="38"/>
  <c r="W244" i="38"/>
  <c r="W306" i="38"/>
  <c r="W315" i="38"/>
  <c r="W356" i="38"/>
  <c r="W355" i="38"/>
  <c r="W350" i="38"/>
  <c r="Q46" i="38"/>
  <c r="Q62" i="38"/>
  <c r="W257" i="38"/>
  <c r="Q75" i="38"/>
  <c r="W316" i="38"/>
  <c r="W283" i="38"/>
  <c r="W229" i="38"/>
  <c r="W255" i="38"/>
  <c r="W336" i="38"/>
  <c r="W282" i="38"/>
  <c r="W275" i="38"/>
  <c r="W269" i="38"/>
  <c r="W352" i="38"/>
  <c r="W256" i="38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W301" i="38"/>
  <c r="W286" i="38"/>
  <c r="W270" i="38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O236" i="38" s="1"/>
  <c r="U236" i="38"/>
  <c r="W252" i="38"/>
  <c r="W230" i="38"/>
  <c r="W322" i="38"/>
  <c r="W294" i="38"/>
  <c r="W285" i="38"/>
  <c r="W239" i="38"/>
  <c r="W290" i="38"/>
  <c r="W278" i="38"/>
  <c r="W297" i="38"/>
  <c r="W268" i="38"/>
  <c r="W325" i="38"/>
  <c r="W337" i="38"/>
  <c r="W360" i="38"/>
  <c r="W303" i="38"/>
  <c r="W361" i="38"/>
  <c r="Q24" i="38"/>
  <c r="Q29" i="38"/>
  <c r="Q70" i="38"/>
  <c r="Q561" i="38" l="1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<sst xmlns="http://schemas.openxmlformats.org/spreadsheetml/2006/main" count="6571" uniqueCount="964">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</sst>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9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5"/>
      <tableStyleElement type="headerRow" dxfId="20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530520"/>
        <c:axId val="208781760"/>
      </c:scatterChart>
      <c:valAx>
        <c:axId val="441530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81760"/>
        <c:crosses val="autoZero"/>
        <c:crossBetween val="midCat"/>
      </c:valAx>
      <c:valAx>
        <c:axId val="20878176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530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2920"/>
        <c:axId val="451050416"/>
      </c:scatterChart>
      <c:valAx>
        <c:axId val="210922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50416"/>
        <c:crosses val="autoZero"/>
        <c:crossBetween val="midCat"/>
      </c:valAx>
      <c:valAx>
        <c:axId val="45105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2292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026216"/>
        <c:axId val="451056360"/>
      </c:scatterChart>
      <c:valAx>
        <c:axId val="45102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56360"/>
        <c:crosses val="autoZero"/>
        <c:crossBetween val="midCat"/>
      </c:valAx>
      <c:valAx>
        <c:axId val="4510563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2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025752"/>
        <c:axId val="451070816"/>
      </c:scatterChart>
      <c:valAx>
        <c:axId val="451025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70816"/>
        <c:crosses val="autoZero"/>
        <c:crossBetween val="midCat"/>
      </c:valAx>
      <c:valAx>
        <c:axId val="4510708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25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35456"/>
        <c:axId val="461735848"/>
      </c:scatterChart>
      <c:valAx>
        <c:axId val="46173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5848"/>
        <c:crosses val="autoZero"/>
        <c:crossBetween val="midCat"/>
      </c:valAx>
      <c:valAx>
        <c:axId val="46173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36632"/>
        <c:axId val="461737024"/>
      </c:scatterChart>
      <c:valAx>
        <c:axId val="46173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7024"/>
        <c:crosses val="autoZero"/>
        <c:crossBetween val="midCat"/>
      </c:valAx>
      <c:valAx>
        <c:axId val="461737024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6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37808"/>
        <c:axId val="461738200"/>
      </c:scatterChart>
      <c:valAx>
        <c:axId val="46173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8200"/>
        <c:crosses val="autoZero"/>
        <c:crossBetween val="midCat"/>
      </c:valAx>
      <c:valAx>
        <c:axId val="461738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78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79392"/>
        <c:axId val="207379000"/>
      </c:lineChart>
      <c:dateAx>
        <c:axId val="20737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79000"/>
        <c:crosses val="autoZero"/>
        <c:auto val="1"/>
        <c:lblOffset val="100"/>
        <c:baseTimeUnit val="days"/>
      </c:dateAx>
      <c:valAx>
        <c:axId val="2073790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893744"/>
        <c:axId val="461894136"/>
      </c:lineChart>
      <c:dateAx>
        <c:axId val="46189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894136"/>
        <c:crosses val="autoZero"/>
        <c:auto val="1"/>
        <c:lblOffset val="100"/>
        <c:baseTimeUnit val="days"/>
      </c:dateAx>
      <c:valAx>
        <c:axId val="461894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89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469016"/>
        <c:axId val="462469408"/>
      </c:lineChart>
      <c:dateAx>
        <c:axId val="46246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69408"/>
        <c:crosses val="autoZero"/>
        <c:auto val="1"/>
        <c:lblOffset val="100"/>
        <c:baseTimeUnit val="days"/>
      </c:dateAx>
      <c:valAx>
        <c:axId val="4624694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6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65968"/>
        <c:axId val="462966360"/>
      </c:lineChart>
      <c:dateAx>
        <c:axId val="46296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6360"/>
        <c:crosses val="autoZero"/>
        <c:auto val="1"/>
        <c:lblOffset val="100"/>
        <c:baseTimeUnit val="days"/>
      </c:dateAx>
      <c:valAx>
        <c:axId val="46296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68320"/>
        <c:axId val="462968712"/>
      </c:lineChart>
      <c:dateAx>
        <c:axId val="46296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8712"/>
        <c:crosses val="autoZero"/>
        <c:auto val="1"/>
        <c:lblOffset val="100"/>
        <c:baseTimeUnit val="days"/>
      </c:dateAx>
      <c:valAx>
        <c:axId val="4629687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047688"/>
        <c:axId val="463048080"/>
      </c:lineChart>
      <c:dateAx>
        <c:axId val="46304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8080"/>
        <c:crosses val="autoZero"/>
        <c:auto val="1"/>
        <c:lblOffset val="100"/>
        <c:baseTimeUnit val="days"/>
      </c:dateAx>
      <c:valAx>
        <c:axId val="4630480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050040"/>
        <c:axId val="464550488"/>
      </c:lineChart>
      <c:dateAx>
        <c:axId val="463050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0488"/>
        <c:crosses val="autoZero"/>
        <c:auto val="1"/>
        <c:lblOffset val="100"/>
        <c:baseTimeUnit val="days"/>
      </c:dateAx>
      <c:valAx>
        <c:axId val="4645504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5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52448"/>
        <c:axId val="464552840"/>
      </c:lineChart>
      <c:dateAx>
        <c:axId val="46455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2840"/>
        <c:crosses val="autoZero"/>
        <c:auto val="1"/>
        <c:lblOffset val="100"/>
        <c:baseTimeUnit val="days"/>
      </c:dateAx>
      <c:valAx>
        <c:axId val="464552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205264"/>
        <c:axId val="464205656"/>
      </c:lineChart>
      <c:catAx>
        <c:axId val="46420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205656"/>
        <c:crosses val="autoZero"/>
        <c:auto val="1"/>
        <c:lblAlgn val="ctr"/>
        <c:lblOffset val="100"/>
        <c:noMultiLvlLbl val="0"/>
      </c:catAx>
      <c:valAx>
        <c:axId val="464205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20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207616"/>
        <c:axId val="464208008"/>
      </c:lineChart>
      <c:dateAx>
        <c:axId val="46420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208008"/>
        <c:crosses val="autoZero"/>
        <c:auto val="1"/>
        <c:lblOffset val="100"/>
        <c:baseTimeUnit val="days"/>
      </c:dateAx>
      <c:valAx>
        <c:axId val="464208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20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48616"/>
        <c:axId val="466249008"/>
      </c:lineChart>
      <c:dateAx>
        <c:axId val="46624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49008"/>
        <c:crosses val="autoZero"/>
        <c:auto val="1"/>
        <c:lblOffset val="100"/>
        <c:baseTimeUnit val="days"/>
      </c:dateAx>
      <c:valAx>
        <c:axId val="466249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4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96976"/>
        <c:axId val="495797368"/>
      </c:lineChart>
      <c:dateAx>
        <c:axId val="49579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7368"/>
        <c:crosses val="autoZero"/>
        <c:auto val="1"/>
        <c:lblOffset val="100"/>
        <c:baseTimeUnit val="days"/>
      </c:dateAx>
      <c:valAx>
        <c:axId val="4957973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99328"/>
        <c:axId val="495799720"/>
      </c:lineChart>
      <c:catAx>
        <c:axId val="495799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9720"/>
        <c:crosses val="autoZero"/>
        <c:auto val="1"/>
        <c:lblAlgn val="ctr"/>
        <c:lblOffset val="100"/>
        <c:noMultiLvlLbl val="0"/>
      </c:catAx>
      <c:valAx>
        <c:axId val="495799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87168"/>
        <c:axId val="486587560"/>
      </c:lineChart>
      <c:catAx>
        <c:axId val="486587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87560"/>
        <c:crosses val="autoZero"/>
        <c:auto val="1"/>
        <c:lblAlgn val="ctr"/>
        <c:lblOffset val="100"/>
        <c:noMultiLvlLbl val="0"/>
      </c:catAx>
      <c:valAx>
        <c:axId val="4865875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8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27272"/>
        <c:axId val="516127664"/>
      </c:lineChart>
      <c:dateAx>
        <c:axId val="51612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27664"/>
        <c:crosses val="autoZero"/>
        <c:auto val="1"/>
        <c:lblOffset val="100"/>
        <c:baseTimeUnit val="days"/>
      </c:dateAx>
      <c:valAx>
        <c:axId val="516127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2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91912"/>
        <c:axId val="537592304"/>
      </c:lineChart>
      <c:catAx>
        <c:axId val="537591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92304"/>
        <c:crosses val="autoZero"/>
        <c:auto val="1"/>
        <c:lblAlgn val="ctr"/>
        <c:lblOffset val="100"/>
        <c:noMultiLvlLbl val="0"/>
      </c:catAx>
      <c:valAx>
        <c:axId val="537592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9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94264"/>
        <c:axId val="537594656"/>
      </c:lineChart>
      <c:dateAx>
        <c:axId val="53759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94656"/>
        <c:crosses val="autoZero"/>
        <c:auto val="1"/>
        <c:lblOffset val="100"/>
        <c:baseTimeUnit val="days"/>
      </c:dateAx>
      <c:valAx>
        <c:axId val="5375946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9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15440"/>
        <c:axId val="486515832"/>
      </c:lineChart>
      <c:dateAx>
        <c:axId val="48651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15832"/>
        <c:crosses val="autoZero"/>
        <c:auto val="1"/>
        <c:lblOffset val="100"/>
        <c:baseTimeUnit val="days"/>
      </c:dateAx>
      <c:valAx>
        <c:axId val="4865158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17792"/>
        <c:axId val="486518184"/>
      </c:lineChart>
      <c:dateAx>
        <c:axId val="486517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18184"/>
        <c:crosses val="autoZero"/>
        <c:auto val="1"/>
        <c:lblOffset val="100"/>
        <c:baseTimeUnit val="days"/>
      </c:dateAx>
      <c:valAx>
        <c:axId val="4865181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1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87088"/>
        <c:axId val="495987480"/>
      </c:lineChart>
      <c:dateAx>
        <c:axId val="495987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87480"/>
        <c:crosses val="autoZero"/>
        <c:auto val="1"/>
        <c:lblOffset val="100"/>
        <c:baseTimeUnit val="days"/>
      </c:dateAx>
      <c:valAx>
        <c:axId val="495987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8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123992"/>
        <c:axId val="538124384"/>
      </c:lineChart>
      <c:dateAx>
        <c:axId val="5381239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24384"/>
        <c:crosses val="autoZero"/>
        <c:auto val="0"/>
        <c:lblOffset val="100"/>
        <c:baseTimeUnit val="days"/>
      </c:dateAx>
      <c:valAx>
        <c:axId val="5381243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23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56048"/>
        <c:axId val="495956440"/>
      </c:lineChart>
      <c:dateAx>
        <c:axId val="495956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56440"/>
        <c:crosses val="autoZero"/>
        <c:auto val="1"/>
        <c:lblOffset val="100"/>
        <c:baseTimeUnit val="days"/>
      </c:dateAx>
      <c:valAx>
        <c:axId val="495956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5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58400"/>
        <c:axId val="495958792"/>
      </c:lineChart>
      <c:catAx>
        <c:axId val="495958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58792"/>
        <c:crosses val="autoZero"/>
        <c:auto val="1"/>
        <c:lblAlgn val="ctr"/>
        <c:lblOffset val="100"/>
        <c:noMultiLvlLbl val="0"/>
      </c:catAx>
      <c:valAx>
        <c:axId val="495958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5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60752"/>
        <c:axId val="495961144"/>
      </c:lineChart>
      <c:catAx>
        <c:axId val="495960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61144"/>
        <c:crosses val="autoZero"/>
        <c:auto val="1"/>
        <c:lblAlgn val="ctr"/>
        <c:lblOffset val="100"/>
        <c:noMultiLvlLbl val="0"/>
      </c:catAx>
      <c:valAx>
        <c:axId val="4959611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6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916992"/>
        <c:axId val="548917384"/>
      </c:lineChart>
      <c:catAx>
        <c:axId val="548916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917384"/>
        <c:crosses val="autoZero"/>
        <c:auto val="1"/>
        <c:lblAlgn val="ctr"/>
        <c:lblOffset val="100"/>
        <c:noMultiLvlLbl val="0"/>
      </c:catAx>
      <c:valAx>
        <c:axId val="5489173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91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922872"/>
        <c:axId val="548923264"/>
      </c:lineChart>
      <c:dateAx>
        <c:axId val="54892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923264"/>
        <c:crosses val="autoZero"/>
        <c:auto val="1"/>
        <c:lblOffset val="100"/>
        <c:baseTimeUnit val="days"/>
      </c:dateAx>
      <c:valAx>
        <c:axId val="5489232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92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48584"/>
        <c:axId val="549048976"/>
      </c:lineChart>
      <c:dateAx>
        <c:axId val="54904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48976"/>
        <c:crosses val="autoZero"/>
        <c:auto val="1"/>
        <c:lblOffset val="100"/>
        <c:baseTimeUnit val="days"/>
      </c:dateAx>
      <c:valAx>
        <c:axId val="5490489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4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52112"/>
        <c:axId val="549052504"/>
      </c:lineChart>
      <c:catAx>
        <c:axId val="549052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2504"/>
        <c:crosses val="autoZero"/>
        <c:auto val="1"/>
        <c:lblAlgn val="ctr"/>
        <c:lblOffset val="100"/>
        <c:noMultiLvlLbl val="0"/>
      </c:catAx>
      <c:valAx>
        <c:axId val="549052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54464"/>
        <c:axId val="549054856"/>
      </c:lineChart>
      <c:catAx>
        <c:axId val="549054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4856"/>
        <c:crosses val="autoZero"/>
        <c:auto val="1"/>
        <c:lblAlgn val="ctr"/>
        <c:lblOffset val="100"/>
        <c:noMultiLvlLbl val="0"/>
      </c:catAx>
      <c:valAx>
        <c:axId val="549054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94816"/>
        <c:axId val="548495208"/>
      </c:lineChart>
      <c:dateAx>
        <c:axId val="548494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95208"/>
        <c:crosses val="autoZero"/>
        <c:auto val="1"/>
        <c:lblOffset val="100"/>
        <c:baseTimeUnit val="days"/>
      </c:dateAx>
      <c:valAx>
        <c:axId val="548495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023" dataDxfId="2022">
  <autoFilter ref="O14:W25"/>
  <tableColumns count="9">
    <tableColumn id="1" name="Date" dataDxfId="2021"/>
    <tableColumn id="2" name="Quarter" dataDxfId="2020"/>
    <tableColumn id="3" name="Time" dataDxfId="2019"/>
    <tableColumn id="4" name="EPS estimate" dataDxfId="2018"/>
    <tableColumn id="5" name="EPS Actual" dataDxfId="2017"/>
    <tableColumn id="6" name="Sales Estiamte (B)" dataDxfId="2016"/>
    <tableColumn id="7" name="Sales Actual (B)" dataDxfId="2015"/>
    <tableColumn id="8" name="Guidance" dataDxfId="2014"/>
    <tableColumn id="9" name="Reaction" dataDxfId="20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012" dataDxfId="2011">
  <autoFilter ref="O16:W27"/>
  <tableColumns count="9">
    <tableColumn id="1" name="Date" dataDxfId="2010"/>
    <tableColumn id="2" name="Quarter" dataDxfId="2009"/>
    <tableColumn id="3" name="Time" dataDxfId="2008"/>
    <tableColumn id="4" name="EPS estimate" dataDxfId="2007"/>
    <tableColumn id="5" name="EPS Actual" dataDxfId="2006"/>
    <tableColumn id="6" name="Sales Estiamte (B)" dataDxfId="2005"/>
    <tableColumn id="7" name="Sales Actual (B)" dataDxfId="2004"/>
    <tableColumn id="8" name="Guidance" dataDxfId="2003"/>
    <tableColumn id="9" name="Reaction" dataDxfId="200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001" dataDxfId="2000">
  <autoFilter ref="T80:AB91"/>
  <tableColumns count="9">
    <tableColumn id="1" name="Date" dataDxfId="1999"/>
    <tableColumn id="2" name="Quarter" dataDxfId="1998"/>
    <tableColumn id="3" name="Time" dataDxfId="1997"/>
    <tableColumn id="4" name="EPS estimate" dataDxfId="1996"/>
    <tableColumn id="5" name="EPS Actual" dataDxfId="1995"/>
    <tableColumn id="6" name="Sales Estiamte (B)" dataDxfId="1994"/>
    <tableColumn id="7" name="Sales Actual (B)" dataDxfId="1993"/>
    <tableColumn id="8" name="Guidance" dataDxfId="1992"/>
    <tableColumn id="9" name="Reaction" dataDxfId="199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990" dataDxfId="1989">
  <autoFilter ref="O15:W26"/>
  <tableColumns count="9">
    <tableColumn id="1" name="Date" dataDxfId="1988"/>
    <tableColumn id="2" name="Quarter" dataDxfId="1987"/>
    <tableColumn id="3" name="Time" dataDxfId="1986"/>
    <tableColumn id="4" name="EPS estimate" dataDxfId="1985"/>
    <tableColumn id="5" name="EPS Actual" dataDxfId="1984"/>
    <tableColumn id="6" name="Sales Estiamte (B)" dataDxfId="1983"/>
    <tableColumn id="7" name="Sales Actual (B)" dataDxfId="1982"/>
    <tableColumn id="8" name="Guidance" dataDxfId="1981"/>
    <tableColumn id="9" name="Reaction" dataDxfId="198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13" sqref="S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2" ht="21.95" customHeight="1" x14ac:dyDescent="0.25">
      <c r="A2" s="51"/>
      <c r="B2" s="51"/>
      <c r="C2" s="51"/>
      <c r="E2" s="22" t="s">
        <v>50</v>
      </c>
      <c r="F2" s="2">
        <v>18.690000000000001</v>
      </c>
      <c r="G2" s="2">
        <v>15.321007499999984</v>
      </c>
      <c r="H2" s="329">
        <v>4000</v>
      </c>
      <c r="I2" s="48">
        <v>61284.029999999941</v>
      </c>
      <c r="J2" s="366">
        <v>13475.970000000059</v>
      </c>
      <c r="K2" s="353">
        <v>0.21989366560913309</v>
      </c>
      <c r="L2" s="366">
        <v>28091.541000001685</v>
      </c>
      <c r="M2">
        <v>3500</v>
      </c>
      <c r="N2" s="363"/>
      <c r="O2" s="134">
        <v>1.0700909577314071E-2</v>
      </c>
      <c r="P2" s="753">
        <v>0</v>
      </c>
      <c r="R2" s="48"/>
      <c r="S2" s="48"/>
      <c r="T2" s="48"/>
      <c r="V2" s="48"/>
    </row>
    <row r="3" spans="1:22" ht="21.95" customHeight="1" x14ac:dyDescent="0.25">
      <c r="A3" s="51"/>
      <c r="B3" s="155"/>
      <c r="C3" s="330"/>
      <c r="E3" s="22" t="s">
        <v>196</v>
      </c>
      <c r="F3" s="2">
        <v>29.06</v>
      </c>
      <c r="G3" s="2">
        <v>30.892599999999998</v>
      </c>
      <c r="H3" s="49">
        <v>1300</v>
      </c>
      <c r="I3" s="48">
        <v>40160.379999999997</v>
      </c>
      <c r="J3" s="366">
        <v>-2382.3800000000047</v>
      </c>
      <c r="K3" s="353">
        <v>-5.9321649844946665E-2</v>
      </c>
      <c r="L3" s="48">
        <v>-634.41000000001077</v>
      </c>
      <c r="M3">
        <v>700</v>
      </c>
      <c r="N3" s="363"/>
      <c r="O3" s="134">
        <v>1.7205781142463867E-2</v>
      </c>
      <c r="P3" s="753">
        <v>0</v>
      </c>
      <c r="Q3" s="148"/>
      <c r="R3" s="48"/>
    </row>
    <row r="4" spans="1:22" ht="21.95" customHeight="1" x14ac:dyDescent="0.25">
      <c r="A4" s="50"/>
      <c r="B4" s="50"/>
      <c r="C4" s="51"/>
      <c r="E4" s="22" t="s">
        <v>174</v>
      </c>
      <c r="F4" s="2">
        <v>31.29</v>
      </c>
      <c r="G4" s="2">
        <v>36.551874999999981</v>
      </c>
      <c r="H4" s="49">
        <v>320</v>
      </c>
      <c r="I4" s="48">
        <v>11696.599999999995</v>
      </c>
      <c r="J4" s="366">
        <v>-1683.7999999999956</v>
      </c>
      <c r="K4" s="353">
        <v>-0.14395636338765069</v>
      </c>
      <c r="L4" s="48">
        <v>-1608.7799999999957</v>
      </c>
      <c r="M4">
        <v>260</v>
      </c>
      <c r="N4" s="2"/>
      <c r="O4" s="134">
        <v>2.9402364972834775E-2</v>
      </c>
      <c r="P4" s="753">
        <v>0</v>
      </c>
      <c r="R4" s="48"/>
      <c r="S4" s="48"/>
      <c r="T4" s="48"/>
    </row>
    <row r="5" spans="1:22" ht="21.95" customHeight="1" x14ac:dyDescent="0.25">
      <c r="A5" s="50"/>
      <c r="B5" s="50"/>
      <c r="C5" s="50"/>
      <c r="E5" s="22" t="s">
        <v>227</v>
      </c>
      <c r="F5" s="2">
        <v>26.22</v>
      </c>
      <c r="G5" s="2">
        <v>22.763324999999988</v>
      </c>
      <c r="H5" s="329">
        <v>400</v>
      </c>
      <c r="I5" s="48">
        <v>9105.3299999999945</v>
      </c>
      <c r="J5" s="366">
        <v>1382.6700000000055</v>
      </c>
      <c r="K5" s="353">
        <v>0.15185281587817304</v>
      </c>
      <c r="L5" s="366">
        <v>2834.9300000000039</v>
      </c>
      <c r="M5">
        <v>350</v>
      </c>
      <c r="N5" s="363"/>
      <c r="O5" s="134">
        <v>3.8138825324180018E-3</v>
      </c>
      <c r="P5" s="753">
        <v>0</v>
      </c>
      <c r="S5" s="48"/>
    </row>
    <row r="6" spans="1:22" ht="21.95" customHeight="1" x14ac:dyDescent="0.25">
      <c r="A6" s="50"/>
      <c r="B6" s="50"/>
      <c r="C6" s="51"/>
      <c r="E6" s="22" t="s">
        <v>334</v>
      </c>
      <c r="F6" s="2">
        <v>11.97</v>
      </c>
      <c r="G6" s="2">
        <v>13.392899999999999</v>
      </c>
      <c r="H6" s="49">
        <v>600</v>
      </c>
      <c r="I6" s="48">
        <v>8035.74</v>
      </c>
      <c r="J6" s="366">
        <v>-853.73999999999978</v>
      </c>
      <c r="K6" s="353">
        <v>-0.10624286002284782</v>
      </c>
      <c r="L6" s="48">
        <v>429.67999999999483</v>
      </c>
      <c r="M6" s="29">
        <v>43122</v>
      </c>
      <c r="N6" s="363"/>
      <c r="O6" s="134">
        <v>0</v>
      </c>
      <c r="P6" s="753">
        <v>0</v>
      </c>
      <c r="R6" s="48"/>
    </row>
    <row r="7" spans="1:22" ht="21.95" customHeight="1" x14ac:dyDescent="0.25">
      <c r="A7" s="50"/>
      <c r="B7" s="50"/>
      <c r="C7" s="51"/>
      <c r="E7" s="22" t="s">
        <v>55</v>
      </c>
      <c r="F7" s="2">
        <v>81.17</v>
      </c>
      <c r="G7" s="2">
        <v>76.294399999999982</v>
      </c>
      <c r="H7" s="329">
        <v>100</v>
      </c>
      <c r="I7" s="48">
        <v>7629.4399999999978</v>
      </c>
      <c r="J7" s="366">
        <v>487.56000000000131</v>
      </c>
      <c r="K7" s="353">
        <v>6.3905083466152451E-2</v>
      </c>
      <c r="L7" s="366">
        <v>1146.2299999999996</v>
      </c>
      <c r="M7" s="29">
        <v>43122</v>
      </c>
      <c r="N7" s="363"/>
      <c r="O7" s="134">
        <v>2.5625230996673649E-2</v>
      </c>
      <c r="P7" s="753">
        <v>0</v>
      </c>
      <c r="Q7" s="148"/>
      <c r="R7" s="48"/>
      <c r="S7" s="48"/>
      <c r="T7" s="48"/>
    </row>
    <row r="8" spans="1:22" ht="21.95" customHeight="1" x14ac:dyDescent="0.25">
      <c r="A8" s="50"/>
      <c r="B8" s="51"/>
      <c r="C8" s="51"/>
      <c r="E8" s="22" t="s">
        <v>789</v>
      </c>
      <c r="F8" s="2">
        <v>74.62</v>
      </c>
      <c r="G8" s="2">
        <v>74.942499999999995</v>
      </c>
      <c r="H8" s="329">
        <v>100</v>
      </c>
      <c r="I8" s="48">
        <v>7494.25</v>
      </c>
      <c r="J8" s="366">
        <v>-32.25</v>
      </c>
      <c r="K8" s="353">
        <v>-4.3032991960501839E-3</v>
      </c>
      <c r="L8" s="366">
        <v>-32.25</v>
      </c>
      <c r="M8">
        <v>50</v>
      </c>
      <c r="N8" s="2"/>
      <c r="O8" s="134">
        <v>0</v>
      </c>
      <c r="P8" s="753">
        <v>0</v>
      </c>
      <c r="Q8" s="48"/>
      <c r="S8" s="48"/>
      <c r="T8" s="48"/>
    </row>
    <row r="9" spans="1:22" ht="21.95" customHeight="1" x14ac:dyDescent="0.25">
      <c r="A9" s="51"/>
      <c r="B9" s="51"/>
      <c r="C9" s="51"/>
      <c r="E9" s="22" t="s">
        <v>728</v>
      </c>
      <c r="F9" s="2">
        <v>115.53</v>
      </c>
      <c r="G9" s="2">
        <v>92.672666666666672</v>
      </c>
      <c r="H9" s="329">
        <v>75</v>
      </c>
      <c r="I9" s="48">
        <v>6950.4500000000007</v>
      </c>
      <c r="J9" s="366">
        <v>1714.2999999999993</v>
      </c>
      <c r="K9" s="353">
        <v>0.24664590062513933</v>
      </c>
      <c r="L9" s="366">
        <v>1714.2999999999993</v>
      </c>
      <c r="M9">
        <v>75</v>
      </c>
      <c r="N9" s="363"/>
      <c r="O9" s="134">
        <v>2.8E-3</v>
      </c>
      <c r="P9" s="753">
        <v>0</v>
      </c>
      <c r="R9" s="48"/>
      <c r="S9" s="48"/>
    </row>
    <row r="10" spans="1:22" ht="21.95" customHeight="1" x14ac:dyDescent="0.25">
      <c r="A10" s="51"/>
      <c r="B10" s="51"/>
      <c r="C10" s="51"/>
      <c r="E10" s="22" t="s">
        <v>215</v>
      </c>
      <c r="F10" s="2">
        <v>55.99</v>
      </c>
      <c r="G10" s="2">
        <v>62.38219999999999</v>
      </c>
      <c r="H10" s="329">
        <v>100</v>
      </c>
      <c r="I10" s="48">
        <v>6238.2199999999993</v>
      </c>
      <c r="J10" s="366">
        <v>-639.21999999999935</v>
      </c>
      <c r="K10" s="353">
        <v>-0.10246833231274288</v>
      </c>
      <c r="L10" s="366">
        <v>518.649999999996</v>
      </c>
      <c r="M10">
        <v>100</v>
      </c>
      <c r="N10" s="363"/>
      <c r="O10" s="134">
        <v>2.214681193070191E-2</v>
      </c>
      <c r="P10" s="134">
        <v>0</v>
      </c>
      <c r="Q10" s="437"/>
      <c r="R10" s="48"/>
      <c r="S10" s="48"/>
      <c r="T10" s="48"/>
    </row>
    <row r="11" spans="1:22" ht="21.95" customHeight="1" x14ac:dyDescent="0.25">
      <c r="A11" s="50"/>
      <c r="B11" s="50"/>
      <c r="C11" s="51"/>
      <c r="E11" s="22" t="s">
        <v>891</v>
      </c>
      <c r="F11" s="2">
        <v>85.97</v>
      </c>
      <c r="G11" s="2">
        <v>86.289999999999992</v>
      </c>
      <c r="H11" s="329">
        <v>60</v>
      </c>
      <c r="I11" s="48">
        <v>5177.3999999999996</v>
      </c>
      <c r="J11" s="366">
        <v>-19.199999999999818</v>
      </c>
      <c r="K11" s="353">
        <v>-3.7084250782245128E-3</v>
      </c>
      <c r="L11" s="366">
        <v>-19.199999999999818</v>
      </c>
      <c r="M11" s="29">
        <v>43133</v>
      </c>
      <c r="N11" s="363"/>
      <c r="O11" s="134">
        <v>7.9097359544026986E-3</v>
      </c>
      <c r="P11" s="753">
        <v>0</v>
      </c>
      <c r="Q11" s="148"/>
      <c r="R11" s="48"/>
      <c r="S11" s="48"/>
      <c r="T11" s="48"/>
    </row>
    <row r="12" spans="1:22" ht="21.95" customHeight="1" x14ac:dyDescent="0.25">
      <c r="A12" s="50"/>
      <c r="B12" s="50"/>
      <c r="C12" s="51"/>
      <c r="E12" s="22" t="s">
        <v>173</v>
      </c>
      <c r="F12" s="2">
        <v>63.95</v>
      </c>
      <c r="G12" s="2">
        <v>50.675625000000004</v>
      </c>
      <c r="H12" s="49">
        <v>80</v>
      </c>
      <c r="I12" s="48">
        <v>4054.05</v>
      </c>
      <c r="J12" s="366">
        <v>1061.9499999999998</v>
      </c>
      <c r="K12" s="353">
        <v>0.26194792861459526</v>
      </c>
      <c r="L12" s="48">
        <v>2666.5300000000016</v>
      </c>
      <c r="M12">
        <v>80</v>
      </c>
      <c r="N12" s="363"/>
      <c r="O12" s="134">
        <v>2.439405785770133E-2</v>
      </c>
      <c r="P12" s="134">
        <v>0</v>
      </c>
      <c r="Q12" s="437"/>
      <c r="R12" s="48"/>
      <c r="S12" s="48"/>
    </row>
    <row r="13" spans="1:22" ht="21.95" customHeight="1" x14ac:dyDescent="0.25">
      <c r="A13" s="51"/>
      <c r="B13" s="51"/>
      <c r="C13" s="51"/>
      <c r="E13" s="22" t="s">
        <v>887</v>
      </c>
      <c r="F13" s="2">
        <v>36.340000000000003</v>
      </c>
      <c r="G13" s="2">
        <v>36.25</v>
      </c>
      <c r="H13" s="329">
        <v>100</v>
      </c>
      <c r="I13" s="48">
        <v>3625</v>
      </c>
      <c r="J13" s="366">
        <v>9.0000000000004547</v>
      </c>
      <c r="K13" s="353">
        <v>2.4827586206897494E-3</v>
      </c>
      <c r="L13" s="366">
        <v>9.0000000000004547</v>
      </c>
      <c r="M13" s="29">
        <v>43129</v>
      </c>
      <c r="N13" s="363"/>
      <c r="O13" s="134">
        <v>2.8618602091359382E-2</v>
      </c>
      <c r="P13" s="753">
        <v>0</v>
      </c>
      <c r="S13" s="48"/>
    </row>
    <row r="14" spans="1:22" ht="21.95" customHeight="1" x14ac:dyDescent="0.25">
      <c r="A14" s="50"/>
      <c r="B14" s="50"/>
      <c r="C14" s="51"/>
      <c r="E14" s="22" t="s">
        <v>914</v>
      </c>
      <c r="F14" s="2">
        <v>90.52</v>
      </c>
      <c r="G14" s="2">
        <v>90.08</v>
      </c>
      <c r="H14" s="329">
        <v>40</v>
      </c>
      <c r="I14" s="48">
        <v>3603.2</v>
      </c>
      <c r="J14" s="366">
        <v>17.599999999999909</v>
      </c>
      <c r="K14" s="353">
        <v>4.8845470692717337E-3</v>
      </c>
      <c r="L14" s="366">
        <v>17.599999999999909</v>
      </c>
      <c r="M14" s="29">
        <v>43136</v>
      </c>
      <c r="N14" s="2"/>
      <c r="O14" s="134">
        <v>2.5187803800265134E-2</v>
      </c>
      <c r="P14" s="753">
        <v>0</v>
      </c>
      <c r="Q14" s="148"/>
      <c r="R14" s="48"/>
      <c r="S14" s="48"/>
    </row>
    <row r="15" spans="1:22" ht="21.95" customHeight="1" x14ac:dyDescent="0.25">
      <c r="A15" s="50"/>
      <c r="B15" s="51"/>
      <c r="C15" s="51"/>
      <c r="E15" s="22" t="s">
        <v>791</v>
      </c>
      <c r="F15" s="2">
        <v>76</v>
      </c>
      <c r="G15" s="2">
        <v>71.481399999999994</v>
      </c>
      <c r="H15" s="329">
        <v>50</v>
      </c>
      <c r="I15" s="48">
        <v>3574.0699999999997</v>
      </c>
      <c r="J15" s="366">
        <v>225.93000000000029</v>
      </c>
      <c r="K15" s="353">
        <v>6.3213647186540933E-2</v>
      </c>
      <c r="L15" s="366">
        <v>225.93000000000029</v>
      </c>
      <c r="M15" s="29">
        <v>43136</v>
      </c>
      <c r="N15" s="363"/>
      <c r="O15" s="134">
        <v>2.1052631578947368E-2</v>
      </c>
      <c r="P15" s="753">
        <v>0</v>
      </c>
      <c r="Q15" s="148"/>
      <c r="S15" s="48"/>
    </row>
    <row r="16" spans="1:22" ht="21.95" customHeight="1" x14ac:dyDescent="0.25">
      <c r="A16" s="50"/>
      <c r="B16" s="50"/>
      <c r="C16" s="51"/>
      <c r="E16" s="22" t="s">
        <v>842</v>
      </c>
      <c r="F16" s="2">
        <v>16.77</v>
      </c>
      <c r="G16" s="2">
        <v>17.45</v>
      </c>
      <c r="H16" s="329">
        <v>200</v>
      </c>
      <c r="I16" s="48">
        <v>3490</v>
      </c>
      <c r="J16" s="366">
        <v>-136</v>
      </c>
      <c r="K16" s="353">
        <v>-3.8968481375358154E-2</v>
      </c>
      <c r="L16" s="366">
        <v>-136</v>
      </c>
      <c r="M16" s="29">
        <v>43126</v>
      </c>
      <c r="N16" s="363"/>
      <c r="O16" s="134">
        <v>2.8622540250447227E-2</v>
      </c>
      <c r="P16" s="753">
        <v>0</v>
      </c>
      <c r="S16" s="48"/>
      <c r="T16" s="48"/>
    </row>
    <row r="17" spans="1:21" ht="21.95" customHeight="1" x14ac:dyDescent="0.25">
      <c r="A17" s="51"/>
      <c r="B17" s="155"/>
      <c r="C17" s="330"/>
      <c r="E17" s="22" t="s">
        <v>746</v>
      </c>
      <c r="F17" s="2">
        <v>243.15</v>
      </c>
      <c r="G17" s="2">
        <v>162.96150000000006</v>
      </c>
      <c r="H17" s="329">
        <v>20</v>
      </c>
      <c r="I17" s="48">
        <v>3259.2300000000014</v>
      </c>
      <c r="J17" s="366">
        <v>1603.7699999999986</v>
      </c>
      <c r="K17" s="353">
        <v>0.49207021290304714</v>
      </c>
      <c r="L17" s="366">
        <v>1828.5399999999991</v>
      </c>
      <c r="M17">
        <v>5</v>
      </c>
      <c r="N17" s="363"/>
      <c r="O17" s="134">
        <v>2.8E-3</v>
      </c>
      <c r="P17" s="753">
        <v>0</v>
      </c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171</v>
      </c>
      <c r="F18" s="2">
        <v>58.66</v>
      </c>
      <c r="G18" s="2">
        <v>52.806000000000012</v>
      </c>
      <c r="H18" s="49">
        <v>60</v>
      </c>
      <c r="I18" s="48">
        <v>3168.3600000000006</v>
      </c>
      <c r="J18" s="366">
        <v>351.23999999999933</v>
      </c>
      <c r="K18" s="353">
        <v>0.11085861455137642</v>
      </c>
      <c r="L18" s="366">
        <v>401.18999999999915</v>
      </c>
      <c r="M18">
        <v>60</v>
      </c>
      <c r="N18" s="2"/>
      <c r="O18" s="134">
        <v>3.3412887828162291E-2</v>
      </c>
      <c r="P18" s="753">
        <v>0</v>
      </c>
      <c r="Q18" s="148"/>
      <c r="S18" s="48"/>
      <c r="T18" s="48"/>
    </row>
    <row r="19" spans="1:21" ht="21.95" customHeight="1" x14ac:dyDescent="0.25">
      <c r="A19" s="50"/>
      <c r="B19" s="50"/>
      <c r="C19" s="51"/>
      <c r="E19" s="22" t="s">
        <v>731</v>
      </c>
      <c r="F19" s="2">
        <v>191.51</v>
      </c>
      <c r="G19" s="2">
        <v>149.05549999999999</v>
      </c>
      <c r="H19" s="49">
        <v>20</v>
      </c>
      <c r="I19" s="48">
        <v>2981.1099999999997</v>
      </c>
      <c r="J19" s="366">
        <v>849.09000000000015</v>
      </c>
      <c r="K19" s="353">
        <v>0.28482343824951106</v>
      </c>
      <c r="L19" s="48">
        <v>992.12000000000035</v>
      </c>
      <c r="M19">
        <v>20</v>
      </c>
      <c r="N19" s="363"/>
      <c r="O19" s="134">
        <v>2.6108297216855519E-3</v>
      </c>
      <c r="P19" s="134">
        <v>0</v>
      </c>
      <c r="R19" s="48"/>
      <c r="S19" s="48"/>
      <c r="T19" s="351"/>
      <c r="U19" s="351"/>
    </row>
    <row r="20" spans="1:21" ht="21.95" customHeight="1" x14ac:dyDescent="0.25">
      <c r="A20" s="50"/>
      <c r="B20" s="50"/>
      <c r="C20" s="51"/>
      <c r="E20" s="22" t="s">
        <v>886</v>
      </c>
      <c r="F20" s="2">
        <v>337.53</v>
      </c>
      <c r="G20" s="2">
        <v>288.97800000000001</v>
      </c>
      <c r="H20" s="329">
        <v>10</v>
      </c>
      <c r="I20" s="48">
        <v>2889.78</v>
      </c>
      <c r="J20" s="366">
        <v>485.51999999999953</v>
      </c>
      <c r="K20" s="353">
        <v>0.16801278990096119</v>
      </c>
      <c r="L20" s="366">
        <v>485.51999999999953</v>
      </c>
      <c r="M20" s="29">
        <v>43129</v>
      </c>
      <c r="N20" s="363"/>
      <c r="O20" s="134">
        <v>0</v>
      </c>
      <c r="P20" s="134">
        <v>0</v>
      </c>
      <c r="R20" s="48"/>
      <c r="S20" s="48"/>
    </row>
    <row r="21" spans="1:21" ht="21.95" customHeight="1" x14ac:dyDescent="0.25">
      <c r="A21" s="50"/>
      <c r="B21" s="50"/>
      <c r="C21" s="51"/>
      <c r="E21" s="22" t="s">
        <v>338</v>
      </c>
      <c r="F21" s="2">
        <v>20.71</v>
      </c>
      <c r="G21" s="2">
        <v>21.28</v>
      </c>
      <c r="H21" s="49">
        <v>100</v>
      </c>
      <c r="I21" s="48">
        <v>2128</v>
      </c>
      <c r="J21" s="366">
        <v>-57</v>
      </c>
      <c r="K21" s="353">
        <v>-2.6785714285714298E-2</v>
      </c>
      <c r="L21" s="366">
        <v>227.9700000000048</v>
      </c>
      <c r="M21" s="29">
        <v>43147</v>
      </c>
      <c r="N21" s="363"/>
      <c r="O21" s="134">
        <v>1.3906325446644132E-2</v>
      </c>
      <c r="P21" s="753">
        <v>0</v>
      </c>
      <c r="Q21" s="148"/>
      <c r="S21" s="48"/>
    </row>
    <row r="22" spans="1:21" ht="21.95" customHeight="1" x14ac:dyDescent="0.25">
      <c r="A22" s="50"/>
      <c r="B22" s="50"/>
      <c r="C22" s="51"/>
      <c r="E22" s="22" t="s">
        <v>62</v>
      </c>
      <c r="F22" s="2">
        <v>344.44</v>
      </c>
      <c r="G22" s="2">
        <v>344.44</v>
      </c>
      <c r="H22" s="329">
        <v>0</v>
      </c>
      <c r="I22" s="48">
        <v>0</v>
      </c>
      <c r="J22" s="366">
        <v>0</v>
      </c>
      <c r="K22" s="353">
        <v>0</v>
      </c>
      <c r="L22" s="366">
        <v>1659.3600000000079</v>
      </c>
      <c r="M22">
        <v>0</v>
      </c>
      <c r="N22" s="363"/>
      <c r="O22" s="134">
        <v>0</v>
      </c>
      <c r="P22" s="753">
        <v>0</v>
      </c>
      <c r="Q22" s="148"/>
      <c r="R22" s="48"/>
      <c r="S22" s="48"/>
      <c r="T22" s="48"/>
    </row>
    <row r="23" spans="1:21" ht="21.95" customHeight="1" x14ac:dyDescent="0.25">
      <c r="A23" s="50"/>
      <c r="B23" s="50"/>
      <c r="C23" s="50"/>
      <c r="E23" s="22" t="s">
        <v>204</v>
      </c>
      <c r="F23" s="2">
        <v>46.51</v>
      </c>
      <c r="G23" s="2">
        <v>46.51</v>
      </c>
      <c r="H23" s="329">
        <v>0</v>
      </c>
      <c r="I23" s="48">
        <v>0</v>
      </c>
      <c r="J23" s="366">
        <v>0</v>
      </c>
      <c r="K23" s="353">
        <v>0</v>
      </c>
      <c r="L23" s="366">
        <v>555.54</v>
      </c>
      <c r="M23">
        <v>0</v>
      </c>
      <c r="N23" s="363"/>
      <c r="O23" s="134">
        <v>0</v>
      </c>
      <c r="P23" s="134">
        <v>0</v>
      </c>
      <c r="Q23" s="48"/>
      <c r="S23" s="48"/>
    </row>
    <row r="24" spans="1:21" ht="21.95" customHeight="1" x14ac:dyDescent="0.25">
      <c r="A24" s="51"/>
      <c r="B24" s="50"/>
      <c r="C24" s="51"/>
      <c r="E24" s="22" t="s">
        <v>203</v>
      </c>
      <c r="F24" s="2">
        <v>179.26</v>
      </c>
      <c r="G24" s="2">
        <v>179.26</v>
      </c>
      <c r="H24" s="329">
        <v>0</v>
      </c>
      <c r="I24" s="429">
        <v>0</v>
      </c>
      <c r="J24" s="366">
        <v>0</v>
      </c>
      <c r="K24" s="353">
        <v>0</v>
      </c>
      <c r="L24" s="366">
        <v>363.09999999999945</v>
      </c>
      <c r="M24">
        <v>0</v>
      </c>
      <c r="N24" s="363"/>
      <c r="O24" s="134">
        <v>1.5900000000000001E-2</v>
      </c>
      <c r="P24" s="134">
        <v>0</v>
      </c>
      <c r="Q24" s="437"/>
      <c r="R24" s="48"/>
      <c r="S24" s="48"/>
    </row>
    <row r="25" spans="1:21" ht="21.95" customHeight="1" x14ac:dyDescent="0.25">
      <c r="A25" s="50"/>
      <c r="B25" s="50"/>
      <c r="C25" s="51"/>
      <c r="E25" s="22" t="s">
        <v>226</v>
      </c>
      <c r="F25" s="2">
        <v>99.86</v>
      </c>
      <c r="G25" s="2">
        <v>99.86</v>
      </c>
      <c r="H25" s="49">
        <v>0</v>
      </c>
      <c r="I25" s="48">
        <v>0</v>
      </c>
      <c r="J25" s="366">
        <v>0</v>
      </c>
      <c r="K25" s="353">
        <v>0</v>
      </c>
      <c r="L25" s="366">
        <v>231.53999999999996</v>
      </c>
      <c r="M25">
        <v>0</v>
      </c>
      <c r="N25" s="2"/>
      <c r="O25" s="134">
        <v>1.6199999999999999E-2</v>
      </c>
      <c r="P25" s="753">
        <v>0</v>
      </c>
      <c r="Q25" s="148"/>
      <c r="S25" s="48"/>
    </row>
    <row r="26" spans="1:21" ht="21.95" customHeight="1" x14ac:dyDescent="0.25">
      <c r="A26" s="50"/>
      <c r="B26" s="50"/>
      <c r="C26" s="51"/>
      <c r="E26" s="22" t="s">
        <v>269</v>
      </c>
      <c r="F26" s="2">
        <v>101.03</v>
      </c>
      <c r="G26" s="2">
        <v>101.03</v>
      </c>
      <c r="H26" s="329">
        <v>0</v>
      </c>
      <c r="I26" s="48">
        <v>0</v>
      </c>
      <c r="J26" s="366">
        <v>0</v>
      </c>
      <c r="K26" s="353">
        <v>0</v>
      </c>
      <c r="L26" s="366">
        <v>1857.7799999999988</v>
      </c>
      <c r="M26">
        <v>0</v>
      </c>
      <c r="N26" s="363"/>
      <c r="O26" s="134">
        <v>1.49E-2</v>
      </c>
      <c r="P26" s="753">
        <v>0</v>
      </c>
    </row>
    <row r="27" spans="1:21" ht="21.95" customHeight="1" x14ac:dyDescent="0.25">
      <c r="A27" s="50"/>
      <c r="B27" s="50"/>
      <c r="C27" s="51"/>
      <c r="E27" s="22" t="s">
        <v>23</v>
      </c>
      <c r="F27" s="2">
        <v>32.229999999999997</v>
      </c>
      <c r="G27" s="2">
        <v>32.229999999999997</v>
      </c>
      <c r="H27" s="49">
        <v>0</v>
      </c>
      <c r="I27" s="48">
        <v>0</v>
      </c>
      <c r="J27" s="366">
        <v>0</v>
      </c>
      <c r="K27" s="353">
        <v>0</v>
      </c>
      <c r="L27" s="366">
        <v>171.89999999999964</v>
      </c>
      <c r="M27">
        <v>0</v>
      </c>
      <c r="N27" s="2"/>
      <c r="O27" s="134">
        <v>0</v>
      </c>
      <c r="P27" s="753">
        <v>0</v>
      </c>
      <c r="Q27" s="148"/>
      <c r="R27" s="48"/>
      <c r="S27" s="48"/>
      <c r="U27" s="48"/>
    </row>
    <row r="28" spans="1:21" ht="21.95" customHeight="1" x14ac:dyDescent="0.25">
      <c r="A28" s="155"/>
      <c r="B28" s="50"/>
      <c r="C28" s="51"/>
      <c r="E28" s="22" t="s">
        <v>270</v>
      </c>
      <c r="F28" s="2">
        <v>36.18</v>
      </c>
      <c r="G28" s="2">
        <v>36.18</v>
      </c>
      <c r="H28" s="49">
        <v>0</v>
      </c>
      <c r="I28" s="48">
        <v>0</v>
      </c>
      <c r="J28" s="366">
        <v>0</v>
      </c>
      <c r="K28" s="353">
        <v>0</v>
      </c>
      <c r="L28" s="48">
        <v>98.449999999999818</v>
      </c>
      <c r="M28">
        <v>0</v>
      </c>
      <c r="N28" s="363"/>
      <c r="O28" s="134">
        <v>1.11E-2</v>
      </c>
      <c r="P28" s="134">
        <v>0</v>
      </c>
      <c r="Q28" s="148"/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36</v>
      </c>
      <c r="F29" s="2">
        <v>65.06</v>
      </c>
      <c r="G29" s="2">
        <v>65.06</v>
      </c>
      <c r="H29" s="329">
        <v>0</v>
      </c>
      <c r="I29" s="48">
        <v>0</v>
      </c>
      <c r="J29" s="366">
        <v>0</v>
      </c>
      <c r="K29" s="353">
        <v>0</v>
      </c>
      <c r="L29" s="366">
        <v>117.73999999999978</v>
      </c>
      <c r="M29">
        <v>0</v>
      </c>
      <c r="N29" s="363"/>
      <c r="O29" s="134">
        <v>7.4000000000000003E-3</v>
      </c>
      <c r="P29" s="753">
        <v>0</v>
      </c>
      <c r="Q29" s="148"/>
      <c r="R29" s="48"/>
      <c r="S29" s="48"/>
      <c r="T29" s="48"/>
    </row>
    <row r="30" spans="1:21" ht="21.95" customHeight="1" x14ac:dyDescent="0.25">
      <c r="A30" s="50"/>
      <c r="B30" s="50"/>
      <c r="C30" s="51"/>
      <c r="E30" s="22" t="s">
        <v>321</v>
      </c>
      <c r="F30" s="2">
        <v>38.85</v>
      </c>
      <c r="G30" s="2">
        <v>38.85</v>
      </c>
      <c r="H30" s="49">
        <v>0</v>
      </c>
      <c r="I30" s="48">
        <v>0</v>
      </c>
      <c r="J30" s="366">
        <v>0</v>
      </c>
      <c r="K30" s="353">
        <v>0</v>
      </c>
      <c r="L30" s="366">
        <v>264.92000000000007</v>
      </c>
      <c r="M30">
        <v>0</v>
      </c>
      <c r="N30" s="2"/>
      <c r="O30" s="134">
        <v>3.4200000000000001E-2</v>
      </c>
      <c r="P30" s="753">
        <v>0</v>
      </c>
      <c r="Q30" s="148"/>
      <c r="R30" s="48"/>
      <c r="S30" s="48"/>
    </row>
    <row r="31" spans="1:21" ht="21.95" customHeight="1" x14ac:dyDescent="0.25">
      <c r="A31" s="50"/>
      <c r="B31" s="50"/>
      <c r="C31" s="51"/>
      <c r="E31" s="22" t="s">
        <v>304</v>
      </c>
      <c r="F31" s="2">
        <v>61.83</v>
      </c>
      <c r="G31" s="2">
        <v>61.83</v>
      </c>
      <c r="H31" s="49">
        <v>0</v>
      </c>
      <c r="I31" s="48">
        <v>0</v>
      </c>
      <c r="J31" s="366">
        <v>0</v>
      </c>
      <c r="K31" s="353">
        <v>0</v>
      </c>
      <c r="L31" s="366">
        <v>910.79999999999927</v>
      </c>
      <c r="M31">
        <v>0</v>
      </c>
      <c r="N31" s="363"/>
      <c r="O31" s="134">
        <v>2.87E-2</v>
      </c>
      <c r="P31" s="753">
        <v>0</v>
      </c>
      <c r="R31" s="48"/>
      <c r="S31" s="48"/>
      <c r="T31" s="48"/>
      <c r="U31" s="48"/>
    </row>
    <row r="32" spans="1:21" ht="21.95" customHeight="1" x14ac:dyDescent="0.25">
      <c r="A32" s="50"/>
      <c r="B32" s="50"/>
      <c r="C32" s="51"/>
      <c r="E32" s="22" t="s">
        <v>745</v>
      </c>
      <c r="F32" s="2">
        <v>33.76</v>
      </c>
      <c r="G32" s="2">
        <v>33.76</v>
      </c>
      <c r="H32" s="329">
        <v>0</v>
      </c>
      <c r="I32" s="48">
        <v>0</v>
      </c>
      <c r="J32" s="366">
        <v>0</v>
      </c>
      <c r="K32" s="353">
        <v>0</v>
      </c>
      <c r="L32" s="366">
        <v>557.94000000000005</v>
      </c>
      <c r="M32">
        <v>0</v>
      </c>
      <c r="N32" s="2"/>
      <c r="O32" s="134">
        <v>4.0599999999999997E-2</v>
      </c>
      <c r="P32" s="753">
        <v>0</v>
      </c>
      <c r="Q32" s="48"/>
      <c r="R32" s="48"/>
      <c r="S32" s="48"/>
      <c r="T32" s="48"/>
    </row>
    <row r="33" spans="1:21" ht="21.95" customHeight="1" x14ac:dyDescent="0.25">
      <c r="A33" s="155"/>
      <c r="B33" s="50"/>
      <c r="C33" s="51"/>
      <c r="E33" s="22" t="s">
        <v>250</v>
      </c>
      <c r="F33" s="2">
        <v>65.08</v>
      </c>
      <c r="G33" s="2">
        <v>65.08</v>
      </c>
      <c r="H33" s="329">
        <v>0</v>
      </c>
      <c r="I33" s="48">
        <v>0</v>
      </c>
      <c r="J33" s="366">
        <v>0</v>
      </c>
      <c r="K33" s="353">
        <v>0</v>
      </c>
      <c r="L33" s="366">
        <v>329.74000000000069</v>
      </c>
      <c r="M33">
        <v>0</v>
      </c>
      <c r="N33" s="363"/>
      <c r="O33" s="134">
        <v>0</v>
      </c>
      <c r="P33" s="753">
        <v>0</v>
      </c>
      <c r="Q33" s="148"/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721</v>
      </c>
      <c r="F34" s="2">
        <v>30.35</v>
      </c>
      <c r="G34" s="2">
        <v>30.35</v>
      </c>
      <c r="H34" s="49">
        <v>0</v>
      </c>
      <c r="I34" s="48">
        <v>0</v>
      </c>
      <c r="J34" s="366">
        <v>0</v>
      </c>
      <c r="K34" s="353">
        <v>0</v>
      </c>
      <c r="L34" s="366">
        <v>309.26000000000022</v>
      </c>
      <c r="M34">
        <v>0</v>
      </c>
      <c r="N34" s="363"/>
      <c r="O34" s="134">
        <v>8.8000000000000005E-3</v>
      </c>
      <c r="P34" s="134">
        <v>0</v>
      </c>
      <c r="Q34" s="48"/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279</v>
      </c>
      <c r="F35" s="2">
        <v>79.349999999999994</v>
      </c>
      <c r="G35" s="2">
        <v>79.349999999999994</v>
      </c>
      <c r="H35" s="329">
        <v>0</v>
      </c>
      <c r="I35" s="48">
        <v>0</v>
      </c>
      <c r="J35" s="366">
        <v>0</v>
      </c>
      <c r="K35" s="353">
        <v>0</v>
      </c>
      <c r="L35" s="366">
        <v>197.20999999999549</v>
      </c>
      <c r="M35">
        <v>0</v>
      </c>
      <c r="N35" s="363"/>
      <c r="O35" s="134">
        <v>2.5499999999999998E-2</v>
      </c>
      <c r="P35" s="753">
        <v>0</v>
      </c>
    </row>
    <row r="36" spans="1:21" ht="21.95" customHeight="1" x14ac:dyDescent="0.25">
      <c r="A36" s="50"/>
      <c r="B36" s="50"/>
      <c r="C36" s="51"/>
      <c r="E36" s="22" t="s">
        <v>792</v>
      </c>
      <c r="F36" s="2">
        <v>196.2</v>
      </c>
      <c r="G36" s="2">
        <v>196.2</v>
      </c>
      <c r="H36" s="329">
        <v>0</v>
      </c>
      <c r="I36" s="48">
        <v>0</v>
      </c>
      <c r="J36" s="366">
        <v>0</v>
      </c>
      <c r="K36" s="353">
        <v>0</v>
      </c>
      <c r="L36" s="366">
        <v>843.18000000000029</v>
      </c>
      <c r="M36">
        <v>0</v>
      </c>
      <c r="N36" s="363"/>
      <c r="O36" s="134">
        <v>2.8E-3</v>
      </c>
      <c r="P36" s="753">
        <v>0</v>
      </c>
      <c r="Q36" s="148"/>
      <c r="R36" s="48"/>
      <c r="S36" s="48"/>
      <c r="T36" s="48"/>
    </row>
    <row r="37" spans="1:21" ht="21.95" customHeight="1" x14ac:dyDescent="0.25">
      <c r="A37" s="50"/>
      <c r="B37" s="51"/>
      <c r="C37" s="51"/>
      <c r="E37" s="22" t="s">
        <v>197</v>
      </c>
      <c r="F37" s="2">
        <v>12.07</v>
      </c>
      <c r="G37" s="2">
        <v>12.07</v>
      </c>
      <c r="H37" s="329">
        <v>0</v>
      </c>
      <c r="I37" s="48">
        <v>0</v>
      </c>
      <c r="J37" s="366">
        <v>0</v>
      </c>
      <c r="K37" s="353">
        <v>0</v>
      </c>
      <c r="L37" s="366">
        <v>495.20999999999913</v>
      </c>
      <c r="M37">
        <v>0</v>
      </c>
      <c r="N37" s="363"/>
      <c r="O37" s="134">
        <v>5.1499999999999997E-2</v>
      </c>
      <c r="P37" s="753">
        <v>0</v>
      </c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273</v>
      </c>
      <c r="F38" s="2">
        <v>146.91999999999999</v>
      </c>
      <c r="G38" s="2">
        <v>146.91999999999999</v>
      </c>
      <c r="H38" s="329">
        <v>0</v>
      </c>
      <c r="I38" s="48">
        <v>0</v>
      </c>
      <c r="J38" s="366">
        <v>0</v>
      </c>
      <c r="K38" s="353">
        <v>0</v>
      </c>
      <c r="L38" s="366">
        <v>154.77999999999975</v>
      </c>
      <c r="M38">
        <v>0</v>
      </c>
      <c r="N38" s="363"/>
      <c r="O38" s="134">
        <v>2.5700000000000001E-2</v>
      </c>
      <c r="P38" s="753">
        <v>0</v>
      </c>
      <c r="R38" s="48"/>
      <c r="S38" s="48"/>
      <c r="T38" s="48"/>
    </row>
    <row r="39" spans="1:21" ht="21.95" customHeight="1" x14ac:dyDescent="0.25">
      <c r="A39" s="60"/>
      <c r="B39" s="61"/>
      <c r="C39" s="60"/>
      <c r="E39" s="22" t="s">
        <v>17</v>
      </c>
      <c r="F39" s="2">
        <v>15.1</v>
      </c>
      <c r="G39" s="2">
        <v>15.1</v>
      </c>
      <c r="H39" s="329">
        <v>0</v>
      </c>
      <c r="I39" s="48">
        <v>0</v>
      </c>
      <c r="J39" s="366">
        <v>-20818.210000000079</v>
      </c>
      <c r="K39" s="353">
        <v>0</v>
      </c>
      <c r="L39" s="366">
        <v>-20818.210000000079</v>
      </c>
      <c r="M39">
        <v>0</v>
      </c>
      <c r="N39" s="363"/>
      <c r="O39" s="134">
        <v>0</v>
      </c>
      <c r="P39" s="134">
        <v>0</v>
      </c>
      <c r="R39" s="48"/>
      <c r="S39" s="48"/>
    </row>
    <row r="40" spans="1:21" ht="21.95" customHeight="1" x14ac:dyDescent="0.25">
      <c r="A40" s="51"/>
      <c r="B40" s="51"/>
      <c r="C40" s="51"/>
      <c r="E40" s="22" t="s">
        <v>313</v>
      </c>
      <c r="F40" s="2">
        <v>121.72</v>
      </c>
      <c r="G40" s="2">
        <v>121.72</v>
      </c>
      <c r="H40" s="329">
        <v>0</v>
      </c>
      <c r="I40" s="48">
        <v>0</v>
      </c>
      <c r="J40" s="366">
        <v>0</v>
      </c>
      <c r="K40" s="353">
        <v>0</v>
      </c>
      <c r="L40" s="366">
        <v>720.56000000000131</v>
      </c>
      <c r="M40">
        <v>0</v>
      </c>
      <c r="N40" s="363"/>
      <c r="O40" s="134">
        <v>0</v>
      </c>
      <c r="P40" s="134">
        <v>0</v>
      </c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743</v>
      </c>
      <c r="F41" s="2">
        <v>77.25</v>
      </c>
      <c r="G41" s="2">
        <v>77.25</v>
      </c>
      <c r="H41" s="329">
        <v>0</v>
      </c>
      <c r="I41" s="48">
        <v>0</v>
      </c>
      <c r="J41" s="366">
        <v>0</v>
      </c>
      <c r="K41" s="353">
        <v>0</v>
      </c>
      <c r="L41" s="366">
        <v>329.55999999999949</v>
      </c>
      <c r="M41">
        <v>0</v>
      </c>
      <c r="N41" s="363"/>
      <c r="O41" s="134">
        <v>1.78E-2</v>
      </c>
      <c r="P41" s="753">
        <v>0</v>
      </c>
      <c r="Q41" s="148"/>
      <c r="R41" s="48"/>
      <c r="S41" s="48"/>
    </row>
    <row r="42" spans="1:21" ht="21.95" customHeight="1" x14ac:dyDescent="0.25">
      <c r="A42" s="50"/>
      <c r="B42" s="50"/>
      <c r="C42" s="51"/>
      <c r="E42" s="22" t="s">
        <v>790</v>
      </c>
      <c r="F42" s="2">
        <v>784.79</v>
      </c>
      <c r="G42" s="2">
        <v>784.79</v>
      </c>
      <c r="H42" s="49">
        <v>0</v>
      </c>
      <c r="I42" s="48">
        <v>0</v>
      </c>
      <c r="J42" s="366">
        <v>0</v>
      </c>
      <c r="K42" s="353">
        <v>0</v>
      </c>
      <c r="L42" s="366">
        <v>559.89000000000033</v>
      </c>
      <c r="M42">
        <v>0</v>
      </c>
      <c r="N42" s="2"/>
      <c r="O42" s="134">
        <v>0</v>
      </c>
      <c r="P42" s="753">
        <v>0</v>
      </c>
      <c r="S42" s="48"/>
      <c r="U42" s="48"/>
    </row>
    <row r="43" spans="1:21" ht="21.95" customHeight="1" x14ac:dyDescent="0.25">
      <c r="A43" s="50"/>
      <c r="B43" s="50"/>
      <c r="C43" s="51"/>
      <c r="E43" s="22" t="s">
        <v>195</v>
      </c>
      <c r="F43" s="2">
        <v>64.11</v>
      </c>
      <c r="G43" s="2">
        <v>64.11</v>
      </c>
      <c r="H43" s="49">
        <v>0</v>
      </c>
      <c r="I43" s="48">
        <v>0</v>
      </c>
      <c r="J43" s="366">
        <v>0</v>
      </c>
      <c r="K43" s="353">
        <v>0</v>
      </c>
      <c r="L43" s="48">
        <v>785.90999999999985</v>
      </c>
      <c r="M43">
        <v>0</v>
      </c>
      <c r="N43" s="363"/>
      <c r="O43" s="134">
        <v>1.29E-2</v>
      </c>
      <c r="P43" s="753">
        <v>0</v>
      </c>
      <c r="T43" s="48"/>
    </row>
    <row r="44" spans="1:21" ht="21.95" customHeight="1" x14ac:dyDescent="0.25">
      <c r="A44" s="50"/>
      <c r="B44" s="50"/>
      <c r="C44" s="51"/>
      <c r="E44" s="22" t="s">
        <v>225</v>
      </c>
      <c r="F44" s="2">
        <v>62.13</v>
      </c>
      <c r="G44" s="2">
        <v>62.13</v>
      </c>
      <c r="H44" s="49">
        <v>0</v>
      </c>
      <c r="I44" s="48">
        <v>0</v>
      </c>
      <c r="J44" s="366">
        <v>0</v>
      </c>
      <c r="K44" s="353">
        <v>0</v>
      </c>
      <c r="L44" s="366">
        <v>257.64999999999964</v>
      </c>
      <c r="M44">
        <v>0</v>
      </c>
      <c r="N44" s="363"/>
      <c r="O44" s="134">
        <v>0</v>
      </c>
      <c r="P44" s="753">
        <v>0</v>
      </c>
      <c r="Q44" s="48"/>
      <c r="R44" s="48"/>
      <c r="S44" s="48"/>
      <c r="U44" s="48"/>
    </row>
    <row r="45" spans="1:21" ht="21.95" customHeight="1" x14ac:dyDescent="0.25">
      <c r="A45" s="50"/>
      <c r="B45" s="50"/>
      <c r="C45" s="51"/>
      <c r="E45" s="22" t="s">
        <v>34</v>
      </c>
      <c r="F45" s="2">
        <v>43.99</v>
      </c>
      <c r="G45" s="2">
        <v>43.99</v>
      </c>
      <c r="H45" s="329">
        <v>0</v>
      </c>
      <c r="I45" s="48">
        <v>0</v>
      </c>
      <c r="J45" s="366">
        <v>0</v>
      </c>
      <c r="K45" s="353">
        <v>0</v>
      </c>
      <c r="L45" s="366">
        <v>21137.586999999941</v>
      </c>
      <c r="M45">
        <v>0</v>
      </c>
      <c r="N45" s="363"/>
      <c r="O45" s="134">
        <v>0</v>
      </c>
      <c r="P45" s="753">
        <v>0</v>
      </c>
      <c r="R45" s="48"/>
      <c r="S45" s="48"/>
      <c r="T45" s="48"/>
    </row>
    <row r="46" spans="1:21" ht="21.95" customHeight="1" x14ac:dyDescent="0.25">
      <c r="A46" s="51"/>
      <c r="B46" s="50"/>
      <c r="C46" s="51"/>
      <c r="E46" s="22" t="s">
        <v>172</v>
      </c>
      <c r="F46" s="2">
        <v>62.62</v>
      </c>
      <c r="G46" s="2">
        <v>62.62</v>
      </c>
      <c r="H46" s="329">
        <v>0</v>
      </c>
      <c r="I46" s="48">
        <v>0</v>
      </c>
      <c r="J46" s="366">
        <v>0</v>
      </c>
      <c r="K46" s="353">
        <v>0</v>
      </c>
      <c r="L46" s="366">
        <v>119.92000000000053</v>
      </c>
      <c r="M46">
        <v>0</v>
      </c>
      <c r="N46" s="363"/>
      <c r="O46" s="134">
        <v>3.6400000000000002E-2</v>
      </c>
      <c r="P46" s="134">
        <v>0</v>
      </c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27</v>
      </c>
      <c r="F47" s="2">
        <v>44.48</v>
      </c>
      <c r="G47" s="2">
        <v>44.48</v>
      </c>
      <c r="H47" s="32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363"/>
      <c r="O47" s="134">
        <v>3.0200000000000001E-2</v>
      </c>
      <c r="P47" s="134">
        <v>0</v>
      </c>
      <c r="Q47" s="437"/>
      <c r="R47" s="48"/>
      <c r="S47" s="48"/>
    </row>
    <row r="48" spans="1:21" ht="21.95" customHeight="1" x14ac:dyDescent="0.25">
      <c r="A48" s="50"/>
      <c r="B48" s="50"/>
      <c r="C48" s="51"/>
      <c r="E48" s="22" t="s">
        <v>22</v>
      </c>
      <c r="F48" s="2">
        <v>53.84</v>
      </c>
      <c r="G48" s="2">
        <v>53.84</v>
      </c>
      <c r="H48" s="32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363"/>
      <c r="O48" s="134">
        <v>2.07E-2</v>
      </c>
      <c r="P48" s="134">
        <v>0</v>
      </c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42</v>
      </c>
      <c r="F49" s="2">
        <v>140.43</v>
      </c>
      <c r="G49" s="2">
        <v>140.43</v>
      </c>
      <c r="H49" s="329">
        <v>0</v>
      </c>
      <c r="I49" s="48">
        <v>0</v>
      </c>
      <c r="J49" s="366">
        <v>0</v>
      </c>
      <c r="K49" s="353">
        <v>0</v>
      </c>
      <c r="L49" s="366">
        <v>128.08999999999833</v>
      </c>
      <c r="M49">
        <v>0</v>
      </c>
      <c r="N49" s="363"/>
      <c r="O49" s="134">
        <v>2.18E-2</v>
      </c>
      <c r="P49" s="134">
        <v>0</v>
      </c>
      <c r="Q49" s="437"/>
      <c r="R49" s="48"/>
      <c r="S49" s="48"/>
      <c r="U49" s="48"/>
    </row>
    <row r="50" spans="1:22" ht="21.95" customHeight="1" x14ac:dyDescent="0.25">
      <c r="A50" s="51"/>
      <c r="B50" s="51"/>
      <c r="C50" s="51"/>
      <c r="E50" s="22" t="s">
        <v>271</v>
      </c>
      <c r="F50" s="2">
        <v>58.86</v>
      </c>
      <c r="G50" s="2">
        <v>58.86</v>
      </c>
      <c r="H50" s="329">
        <v>0</v>
      </c>
      <c r="I50" s="48">
        <v>0</v>
      </c>
      <c r="J50" s="366">
        <v>0</v>
      </c>
      <c r="K50" s="353">
        <v>0</v>
      </c>
      <c r="L50" s="366">
        <v>427.92000000000007</v>
      </c>
      <c r="M50">
        <v>0</v>
      </c>
      <c r="N50" s="363"/>
      <c r="O50" s="134">
        <v>0</v>
      </c>
      <c r="P50" s="753">
        <v>0</v>
      </c>
      <c r="Q50" s="48"/>
      <c r="R50" s="48"/>
      <c r="S50" s="48"/>
      <c r="T50" s="48"/>
      <c r="V50" s="48"/>
    </row>
    <row r="51" spans="1:22" ht="21.95" customHeight="1" x14ac:dyDescent="0.25">
      <c r="A51" s="50"/>
      <c r="B51" s="51"/>
      <c r="C51" s="51"/>
      <c r="E51" s="22" t="s">
        <v>175</v>
      </c>
      <c r="F51" s="2">
        <v>279.14</v>
      </c>
      <c r="G51" s="2">
        <v>279.14</v>
      </c>
      <c r="H51" s="49">
        <v>0</v>
      </c>
      <c r="I51" s="48">
        <v>0</v>
      </c>
      <c r="J51" s="366">
        <v>0</v>
      </c>
      <c r="K51" s="353">
        <v>0</v>
      </c>
      <c r="L51" s="48">
        <v>160.82999999999993</v>
      </c>
      <c r="M51">
        <v>0</v>
      </c>
      <c r="N51" s="2"/>
      <c r="O51" s="134">
        <v>0</v>
      </c>
      <c r="P51" s="134">
        <v>0</v>
      </c>
      <c r="R51" s="48"/>
      <c r="S51" s="48"/>
    </row>
    <row r="52" spans="1:22" ht="21.95" customHeight="1" x14ac:dyDescent="0.25">
      <c r="A52" s="50"/>
      <c r="B52" s="51"/>
      <c r="C52" s="51"/>
      <c r="E52" s="22" t="s">
        <v>170</v>
      </c>
      <c r="F52" s="2">
        <v>102.29</v>
      </c>
      <c r="G52" s="2">
        <v>102.29</v>
      </c>
      <c r="H52" s="329">
        <v>0</v>
      </c>
      <c r="I52" s="48">
        <v>0</v>
      </c>
      <c r="J52" s="366">
        <v>0</v>
      </c>
      <c r="K52" s="353">
        <v>0</v>
      </c>
      <c r="L52" s="366">
        <v>1368.9000000000015</v>
      </c>
      <c r="M52">
        <v>0</v>
      </c>
      <c r="N52" s="2"/>
      <c r="O52" s="134">
        <v>1.14E-2</v>
      </c>
      <c r="P52" s="753">
        <v>0</v>
      </c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8</v>
      </c>
      <c r="F53" s="2">
        <v>80.56</v>
      </c>
      <c r="G53" s="2">
        <v>80.56</v>
      </c>
      <c r="H53" s="329">
        <v>0</v>
      </c>
      <c r="I53" s="48">
        <v>0</v>
      </c>
      <c r="J53" s="366">
        <v>0</v>
      </c>
      <c r="K53" s="353">
        <v>0</v>
      </c>
      <c r="L53" s="366">
        <v>121.94999999999982</v>
      </c>
      <c r="M53">
        <v>0</v>
      </c>
      <c r="N53" s="363"/>
      <c r="O53" s="134">
        <v>1.67E-2</v>
      </c>
      <c r="P53" s="753">
        <v>0</v>
      </c>
      <c r="R53" s="48"/>
      <c r="S53" s="48"/>
    </row>
    <row r="54" spans="1:22" ht="21.95" customHeight="1" x14ac:dyDescent="0.25">
      <c r="A54" s="50"/>
      <c r="B54" s="50"/>
      <c r="C54" s="51"/>
      <c r="E54" s="22" t="s">
        <v>10</v>
      </c>
      <c r="F54" s="2">
        <v>53</v>
      </c>
      <c r="G54" s="2">
        <v>53</v>
      </c>
      <c r="H54" s="329">
        <v>0</v>
      </c>
      <c r="I54" s="48">
        <v>0</v>
      </c>
      <c r="J54" s="366">
        <v>0</v>
      </c>
      <c r="K54" s="353">
        <v>0</v>
      </c>
      <c r="L54" s="366">
        <v>1128.3800000000047</v>
      </c>
      <c r="M54">
        <v>0</v>
      </c>
      <c r="N54" s="363"/>
      <c r="O54" s="134">
        <v>1.2500000000000001E-2</v>
      </c>
      <c r="P54" s="753">
        <v>0</v>
      </c>
      <c r="R54" s="48"/>
    </row>
    <row r="55" spans="1:22" ht="21.95" customHeight="1" x14ac:dyDescent="0.25">
      <c r="A55" s="50"/>
      <c r="B55" s="50"/>
      <c r="C55" s="51"/>
      <c r="E55" s="22" t="s">
        <v>224</v>
      </c>
      <c r="F55" s="2">
        <v>40.08</v>
      </c>
      <c r="G55" s="2">
        <v>40.08</v>
      </c>
      <c r="H55" s="4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363"/>
      <c r="O55" s="134">
        <v>4.0899999999999999E-2</v>
      </c>
      <c r="P55" s="753">
        <v>0</v>
      </c>
      <c r="Q55" s="148"/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351</v>
      </c>
      <c r="F56" s="2">
        <v>77.900000000000006</v>
      </c>
      <c r="G56" s="2">
        <v>77.900000000000006</v>
      </c>
      <c r="H56" s="32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363"/>
      <c r="O56" s="134">
        <v>4.3499999999999997E-2</v>
      </c>
      <c r="P56" s="134">
        <v>0</v>
      </c>
      <c r="R56" s="48"/>
      <c r="S56" s="48"/>
      <c r="T56" s="48"/>
    </row>
    <row r="57" spans="1:22" ht="21.95" customHeight="1" x14ac:dyDescent="0.25">
      <c r="A57" s="51"/>
      <c r="B57" s="51"/>
      <c r="C57" s="51"/>
      <c r="E57" s="22" t="s">
        <v>24</v>
      </c>
      <c r="F57" s="2">
        <v>65.010000000000005</v>
      </c>
      <c r="G57" s="2">
        <v>65.010000000000005</v>
      </c>
      <c r="H57" s="49">
        <v>0</v>
      </c>
      <c r="I57" s="48">
        <v>0</v>
      </c>
      <c r="J57" s="366">
        <v>0</v>
      </c>
      <c r="K57" s="353">
        <v>0</v>
      </c>
      <c r="L57" s="48">
        <v>937.36999999999534</v>
      </c>
      <c r="M57">
        <v>0</v>
      </c>
      <c r="N57" s="363"/>
      <c r="O57" s="134">
        <v>0</v>
      </c>
      <c r="P57" s="134">
        <v>0</v>
      </c>
      <c r="R57" s="48"/>
      <c r="S57" s="48"/>
    </row>
    <row r="58" spans="1:22" ht="21.95" customHeight="1" x14ac:dyDescent="0.25">
      <c r="A58" s="51"/>
      <c r="B58" s="51"/>
      <c r="C58" s="51"/>
      <c r="E58" s="22" t="s">
        <v>45</v>
      </c>
      <c r="F58" s="2">
        <v>104</v>
      </c>
      <c r="G58" s="2">
        <v>104</v>
      </c>
      <c r="H58" s="49">
        <v>0</v>
      </c>
      <c r="I58" s="48">
        <v>0</v>
      </c>
      <c r="J58" s="366">
        <v>0</v>
      </c>
      <c r="K58" s="353">
        <v>0</v>
      </c>
      <c r="L58" s="48">
        <v>523.61999999999898</v>
      </c>
      <c r="M58">
        <v>0</v>
      </c>
      <c r="N58" s="363"/>
      <c r="O58" s="134">
        <v>1.67E-2</v>
      </c>
      <c r="P58" s="753">
        <v>0</v>
      </c>
      <c r="S58" s="48"/>
      <c r="T58" s="48"/>
    </row>
    <row r="59" spans="1:22" ht="21.95" customHeight="1" x14ac:dyDescent="0.25">
      <c r="A59" s="50"/>
      <c r="B59" s="50"/>
      <c r="C59" s="51"/>
      <c r="E59" s="22" t="s">
        <v>47</v>
      </c>
      <c r="F59" s="2">
        <v>153.41</v>
      </c>
      <c r="G59" s="2">
        <v>153.41</v>
      </c>
      <c r="H59" s="4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2"/>
      <c r="O59" s="134">
        <v>2.18E-2</v>
      </c>
      <c r="P59" s="753">
        <v>0</v>
      </c>
      <c r="Q59" s="437"/>
      <c r="R59" s="48"/>
      <c r="S59" s="48"/>
    </row>
    <row r="60" spans="1:22" ht="21.95" customHeight="1" x14ac:dyDescent="0.25">
      <c r="A60" s="50"/>
      <c r="B60" s="51"/>
      <c r="C60" s="51"/>
      <c r="E60" s="22" t="s">
        <v>33</v>
      </c>
      <c r="F60" s="2">
        <v>269.8</v>
      </c>
      <c r="G60" s="2">
        <v>269.8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363"/>
      <c r="O60" s="134">
        <v>1.8599999999999998E-2</v>
      </c>
      <c r="P60" s="134">
        <v>0</v>
      </c>
      <c r="Q60" s="148"/>
      <c r="R60" s="48"/>
      <c r="S60" s="48"/>
    </row>
    <row r="61" spans="1:22" ht="21.95" customHeight="1" x14ac:dyDescent="0.25">
      <c r="A61" s="50"/>
      <c r="B61" s="50"/>
      <c r="C61" s="51"/>
      <c r="E61" s="22" t="s">
        <v>13</v>
      </c>
      <c r="F61" s="2">
        <v>76.3</v>
      </c>
      <c r="G61" s="2">
        <v>76.3</v>
      </c>
      <c r="H61" s="32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2"/>
      <c r="O61" s="134">
        <v>0</v>
      </c>
      <c r="P61" s="753">
        <v>0</v>
      </c>
      <c r="Q61" s="48"/>
      <c r="R61" s="48"/>
      <c r="S61" s="48"/>
      <c r="T61" s="48"/>
    </row>
    <row r="62" spans="1:22" ht="21.95" customHeight="1" x14ac:dyDescent="0.25">
      <c r="A62" s="51"/>
      <c r="B62" s="51"/>
      <c r="C62" s="51"/>
      <c r="E62" s="22" t="s">
        <v>52</v>
      </c>
      <c r="F62" s="2">
        <v>71.709999999999994</v>
      </c>
      <c r="G62" s="2">
        <v>71.709999999999994</v>
      </c>
      <c r="H62" s="32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363"/>
      <c r="O62" s="134">
        <v>2.1999999999999999E-2</v>
      </c>
      <c r="P62" s="753">
        <v>0</v>
      </c>
      <c r="S62" s="48"/>
    </row>
    <row r="63" spans="1:22" ht="21.95" customHeight="1" x14ac:dyDescent="0.25">
      <c r="A63" s="50"/>
      <c r="B63" s="51"/>
      <c r="C63" s="51"/>
      <c r="E63" s="22" t="s">
        <v>32</v>
      </c>
      <c r="F63" s="2">
        <v>59.45</v>
      </c>
      <c r="G63" s="2">
        <v>59.45</v>
      </c>
      <c r="H63" s="49">
        <v>0</v>
      </c>
      <c r="I63" s="48">
        <v>0</v>
      </c>
      <c r="J63" s="366">
        <v>0</v>
      </c>
      <c r="K63" s="353">
        <v>0</v>
      </c>
      <c r="L63" s="48">
        <v>1198.4699999999971</v>
      </c>
      <c r="M63">
        <v>0</v>
      </c>
      <c r="N63" s="2"/>
      <c r="O63" s="134">
        <v>1.7600000000000001E-2</v>
      </c>
      <c r="P63" s="753">
        <v>0</v>
      </c>
      <c r="Q63" s="148"/>
      <c r="R63" s="48"/>
      <c r="S63" s="48"/>
    </row>
    <row r="64" spans="1:22" ht="21.95" customHeight="1" x14ac:dyDescent="0.25">
      <c r="A64" s="50"/>
      <c r="B64" s="50"/>
      <c r="C64" s="51"/>
      <c r="E64" s="22" t="s">
        <v>63</v>
      </c>
      <c r="F64" s="2">
        <v>110.42</v>
      </c>
      <c r="G64" s="2">
        <v>110.42</v>
      </c>
      <c r="H64" s="4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2"/>
      <c r="O64" s="134">
        <v>1.38E-2</v>
      </c>
      <c r="P64" s="753">
        <v>0</v>
      </c>
      <c r="R64" s="48"/>
    </row>
    <row r="65" spans="1:20" ht="21.95" customHeight="1" x14ac:dyDescent="0.25">
      <c r="A65" s="50"/>
      <c r="B65" s="51"/>
      <c r="C65" s="51"/>
      <c r="E65" s="22" t="s">
        <v>9</v>
      </c>
      <c r="F65" s="2">
        <v>7.21</v>
      </c>
      <c r="G65" s="2">
        <v>7.21</v>
      </c>
      <c r="H65" s="4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134">
        <v>0.04</v>
      </c>
      <c r="P65" s="134">
        <v>0</v>
      </c>
      <c r="S65" s="48"/>
    </row>
    <row r="66" spans="1:20" ht="21.95" customHeight="1" x14ac:dyDescent="0.25">
      <c r="A66" s="51"/>
      <c r="B66" s="51"/>
      <c r="C66" s="51"/>
      <c r="E66" s="22" t="s">
        <v>53</v>
      </c>
      <c r="F66" s="2">
        <v>79.33</v>
      </c>
      <c r="G66" s="2">
        <v>79.33</v>
      </c>
      <c r="H66" s="32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2"/>
      <c r="O66" s="134">
        <v>7.4000000000000003E-3</v>
      </c>
      <c r="P66" s="134">
        <v>0</v>
      </c>
      <c r="R66" s="48"/>
      <c r="S66" s="48"/>
    </row>
    <row r="67" spans="1:20" ht="21.95" customHeight="1" x14ac:dyDescent="0.25">
      <c r="A67" s="50"/>
      <c r="B67" s="50"/>
      <c r="C67" s="51"/>
      <c r="E67" s="22" t="s">
        <v>56</v>
      </c>
      <c r="F67" s="2">
        <v>43.86</v>
      </c>
      <c r="G67" s="2">
        <v>43.86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2"/>
      <c r="O67" s="134">
        <v>4.2999999999999997E-2</v>
      </c>
      <c r="P67" s="134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212.41</v>
      </c>
      <c r="G68" s="2">
        <v>212.41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134">
        <v>3.8999999999999998E-3</v>
      </c>
      <c r="P68" s="134">
        <v>0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54</v>
      </c>
      <c r="G69" s="2">
        <v>54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134">
        <v>2.3E-2</v>
      </c>
      <c r="P69" s="753">
        <v>0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134.61000000000001</v>
      </c>
      <c r="G70" s="2">
        <v>134.61000000000001</v>
      </c>
      <c r="H70" s="32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363"/>
      <c r="O70" s="134">
        <v>2.35E-2</v>
      </c>
      <c r="P70" s="753">
        <v>0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243.16</v>
      </c>
      <c r="G71" s="2">
        <v>243.16</v>
      </c>
      <c r="H71" s="32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363"/>
      <c r="O71" s="134">
        <v>1.52E-2</v>
      </c>
      <c r="P71" s="753">
        <v>0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1979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978" priority="235">
      <formula>$H2=0</formula>
    </cfRule>
  </conditionalFormatting>
  <conditionalFormatting sqref="J2:K4 J70:K200 J6:K6 J21:K58 J12:K19">
    <cfRule type="expression" dxfId="1977" priority="236">
      <formula>$J2=0</formula>
    </cfRule>
  </conditionalFormatting>
  <conditionalFormatting sqref="L70:L1048576 L1:L58">
    <cfRule type="expression" dxfId="1976" priority="234">
      <formula>$L2=0</formula>
    </cfRule>
  </conditionalFormatting>
  <conditionalFormatting sqref="M1">
    <cfRule type="expression" dxfId="1975" priority="230">
      <formula>$L2=0</formula>
    </cfRule>
  </conditionalFormatting>
  <conditionalFormatting sqref="J2:K4 J6:K6 J21:K58 J12:K19">
    <cfRule type="expression" dxfId="1974" priority="278">
      <formula>$J2&gt;0</formula>
    </cfRule>
  </conditionalFormatting>
  <conditionalFormatting sqref="L2:L58">
    <cfRule type="expression" dxfId="1973" priority="232">
      <formula>$L2&lt;0</formula>
    </cfRule>
    <cfRule type="expression" dxfId="1972" priority="233">
      <formula>$L2&gt;0</formula>
    </cfRule>
  </conditionalFormatting>
  <conditionalFormatting sqref="J2:K4 J70:K458 J6:K6 J21:K58 J12:K19">
    <cfRule type="expression" dxfId="1971" priority="277">
      <formula>$J2&lt;0</formula>
    </cfRule>
  </conditionalFormatting>
  <conditionalFormatting sqref="P70:P1048576 P1">
    <cfRule type="expression" dxfId="1970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969" priority="206">
      <formula>$H59=0</formula>
    </cfRule>
  </conditionalFormatting>
  <conditionalFormatting sqref="J59:K59">
    <cfRule type="expression" dxfId="1968" priority="207">
      <formula>$J59=0</formula>
    </cfRule>
  </conditionalFormatting>
  <conditionalFormatting sqref="L59">
    <cfRule type="expression" dxfId="1967" priority="205">
      <formula>$L60=0</formula>
    </cfRule>
  </conditionalFormatting>
  <conditionalFormatting sqref="J59:K59">
    <cfRule type="expression" dxfId="1966" priority="209">
      <formula>$J59&gt;0</formula>
    </cfRule>
  </conditionalFormatting>
  <conditionalFormatting sqref="L59">
    <cfRule type="expression" dxfId="1965" priority="203">
      <formula>$L59&lt;0</formula>
    </cfRule>
    <cfRule type="expression" dxfId="1964" priority="204">
      <formula>$L59&gt;0</formula>
    </cfRule>
  </conditionalFormatting>
  <conditionalFormatting sqref="J59:K59">
    <cfRule type="expression" dxfId="1963" priority="208">
      <formula>$J59&lt;0</formula>
    </cfRule>
  </conditionalFormatting>
  <conditionalFormatting sqref="E5 H5:I5">
    <cfRule type="expression" dxfId="1962" priority="184">
      <formula>$H5=0</formula>
    </cfRule>
  </conditionalFormatting>
  <conditionalFormatting sqref="J5:K5">
    <cfRule type="expression" dxfId="1961" priority="185">
      <formula>$J5=0</formula>
    </cfRule>
  </conditionalFormatting>
  <conditionalFormatting sqref="J5:K5">
    <cfRule type="expression" dxfId="1960" priority="187">
      <formula>$J5&gt;0</formula>
    </cfRule>
  </conditionalFormatting>
  <conditionalFormatting sqref="J5:K5">
    <cfRule type="expression" dxfId="1959" priority="186">
      <formula>$J5&lt;0</formula>
    </cfRule>
  </conditionalFormatting>
  <conditionalFormatting sqref="E7 H7:I7">
    <cfRule type="expression" dxfId="1958" priority="173">
      <formula>$H7=0</formula>
    </cfRule>
  </conditionalFormatting>
  <conditionalFormatting sqref="J7:K7">
    <cfRule type="expression" dxfId="1957" priority="174">
      <formula>$J7=0</formula>
    </cfRule>
  </conditionalFormatting>
  <conditionalFormatting sqref="J7:K7">
    <cfRule type="expression" dxfId="1956" priority="176">
      <formula>$J7&gt;0</formula>
    </cfRule>
  </conditionalFormatting>
  <conditionalFormatting sqref="J7:K7">
    <cfRule type="expression" dxfId="1955" priority="175">
      <formula>$J7&lt;0</formula>
    </cfRule>
  </conditionalFormatting>
  <conditionalFormatting sqref="E60 H60:I60">
    <cfRule type="expression" dxfId="1954" priority="162">
      <formula>$H60=0</formula>
    </cfRule>
  </conditionalFormatting>
  <conditionalFormatting sqref="J60:K60">
    <cfRule type="expression" dxfId="1953" priority="163">
      <formula>$J60=0</formula>
    </cfRule>
  </conditionalFormatting>
  <conditionalFormatting sqref="L60">
    <cfRule type="expression" dxfId="1952" priority="161">
      <formula>$L61=0</formula>
    </cfRule>
  </conditionalFormatting>
  <conditionalFormatting sqref="J60:K60">
    <cfRule type="expression" dxfId="1951" priority="165">
      <formula>$J60&gt;0</formula>
    </cfRule>
  </conditionalFormatting>
  <conditionalFormatting sqref="L60">
    <cfRule type="expression" dxfId="1950" priority="159">
      <formula>$L60&lt;0</formula>
    </cfRule>
    <cfRule type="expression" dxfId="1949" priority="160">
      <formula>$L60&gt;0</formula>
    </cfRule>
  </conditionalFormatting>
  <conditionalFormatting sqref="J60:K60">
    <cfRule type="expression" dxfId="1948" priority="164">
      <formula>$J60&lt;0</formula>
    </cfRule>
  </conditionalFormatting>
  <conditionalFormatting sqref="E62 H62:I62">
    <cfRule type="expression" dxfId="1947" priority="151">
      <formula>$H62=0</formula>
    </cfRule>
  </conditionalFormatting>
  <conditionalFormatting sqref="J62:K62">
    <cfRule type="expression" dxfId="1946" priority="152">
      <formula>$J62=0</formula>
    </cfRule>
  </conditionalFormatting>
  <conditionalFormatting sqref="L62">
    <cfRule type="expression" dxfId="1945" priority="150">
      <formula>$L63=0</formula>
    </cfRule>
  </conditionalFormatting>
  <conditionalFormatting sqref="J62:K62">
    <cfRule type="expression" dxfId="1944" priority="154">
      <formula>$J62&gt;0</formula>
    </cfRule>
  </conditionalFormatting>
  <conditionalFormatting sqref="L62">
    <cfRule type="expression" dxfId="1943" priority="148">
      <formula>$L62&lt;0</formula>
    </cfRule>
    <cfRule type="expression" dxfId="1942" priority="149">
      <formula>$L62&gt;0</formula>
    </cfRule>
  </conditionalFormatting>
  <conditionalFormatting sqref="J62:K62">
    <cfRule type="expression" dxfId="1941" priority="153">
      <formula>$J62&lt;0</formula>
    </cfRule>
  </conditionalFormatting>
  <conditionalFormatting sqref="E61 H61:I61">
    <cfRule type="expression" dxfId="1940" priority="140">
      <formula>$H61=0</formula>
    </cfRule>
  </conditionalFormatting>
  <conditionalFormatting sqref="J61:K61">
    <cfRule type="expression" dxfId="1939" priority="141">
      <formula>$J61=0</formula>
    </cfRule>
  </conditionalFormatting>
  <conditionalFormatting sqref="L61">
    <cfRule type="expression" dxfId="1938" priority="139">
      <formula>$L62=0</formula>
    </cfRule>
  </conditionalFormatting>
  <conditionalFormatting sqref="J61:K61">
    <cfRule type="expression" dxfId="1937" priority="143">
      <formula>$J61&gt;0</formula>
    </cfRule>
  </conditionalFormatting>
  <conditionalFormatting sqref="L61">
    <cfRule type="expression" dxfId="1936" priority="137">
      <formula>$L61&lt;0</formula>
    </cfRule>
    <cfRule type="expression" dxfId="1935" priority="138">
      <formula>$L61&gt;0</formula>
    </cfRule>
  </conditionalFormatting>
  <conditionalFormatting sqref="J61:K61">
    <cfRule type="expression" dxfId="1934" priority="142">
      <formula>$J61&lt;0</formula>
    </cfRule>
  </conditionalFormatting>
  <conditionalFormatting sqref="E8 H8:I8">
    <cfRule type="expression" dxfId="1933" priority="125">
      <formula>$H8=0</formula>
    </cfRule>
  </conditionalFormatting>
  <conditionalFormatting sqref="J8:K8">
    <cfRule type="expression" dxfId="1932" priority="126">
      <formula>$J8=0</formula>
    </cfRule>
  </conditionalFormatting>
  <conditionalFormatting sqref="J8:K8">
    <cfRule type="expression" dxfId="1931" priority="128">
      <formula>$J8&gt;0</formula>
    </cfRule>
  </conditionalFormatting>
  <conditionalFormatting sqref="J8:K8">
    <cfRule type="expression" dxfId="1930" priority="127">
      <formula>$J8&lt;0</formula>
    </cfRule>
  </conditionalFormatting>
  <conditionalFormatting sqref="E63 H63:I63">
    <cfRule type="expression" dxfId="1929" priority="115">
      <formula>$H63=0</formula>
    </cfRule>
  </conditionalFormatting>
  <conditionalFormatting sqref="J63:K63">
    <cfRule type="expression" dxfId="1928" priority="116">
      <formula>$J63=0</formula>
    </cfRule>
  </conditionalFormatting>
  <conditionalFormatting sqref="L63">
    <cfRule type="expression" dxfId="1927" priority="114">
      <formula>$L64=0</formula>
    </cfRule>
  </conditionalFormatting>
  <conditionalFormatting sqref="J63:K63">
    <cfRule type="expression" dxfId="1926" priority="118">
      <formula>$J63&gt;0</formula>
    </cfRule>
  </conditionalFormatting>
  <conditionalFormatting sqref="L63">
    <cfRule type="expression" dxfId="1925" priority="112">
      <formula>$L63&lt;0</formula>
    </cfRule>
    <cfRule type="expression" dxfId="1924" priority="113">
      <formula>$L63&gt;0</formula>
    </cfRule>
  </conditionalFormatting>
  <conditionalFormatting sqref="J63:K63">
    <cfRule type="expression" dxfId="1923" priority="117">
      <formula>$J63&lt;0</formula>
    </cfRule>
  </conditionalFormatting>
  <conditionalFormatting sqref="E20 H20:I20">
    <cfRule type="expression" dxfId="1922" priority="105">
      <formula>$H20=0</formula>
    </cfRule>
  </conditionalFormatting>
  <conditionalFormatting sqref="J20:K20">
    <cfRule type="expression" dxfId="1921" priority="106">
      <formula>$J20=0</formula>
    </cfRule>
  </conditionalFormatting>
  <conditionalFormatting sqref="J20:K20">
    <cfRule type="expression" dxfId="1920" priority="108">
      <formula>$J20&gt;0</formula>
    </cfRule>
  </conditionalFormatting>
  <conditionalFormatting sqref="J20:K20">
    <cfRule type="expression" dxfId="1919" priority="107">
      <formula>$J20&lt;0</formula>
    </cfRule>
  </conditionalFormatting>
  <conditionalFormatting sqref="E64 H64:I64">
    <cfRule type="expression" dxfId="1918" priority="96">
      <formula>$H64=0</formula>
    </cfRule>
  </conditionalFormatting>
  <conditionalFormatting sqref="J64:K64">
    <cfRule type="expression" dxfId="1917" priority="97">
      <formula>$J64=0</formula>
    </cfRule>
  </conditionalFormatting>
  <conditionalFormatting sqref="L64">
    <cfRule type="expression" dxfId="1916" priority="95">
      <formula>$L65=0</formula>
    </cfRule>
  </conditionalFormatting>
  <conditionalFormatting sqref="J64:K64">
    <cfRule type="expression" dxfId="1915" priority="99">
      <formula>$J64&gt;0</formula>
    </cfRule>
  </conditionalFormatting>
  <conditionalFormatting sqref="L64">
    <cfRule type="expression" dxfId="1914" priority="93">
      <formula>$L64&lt;0</formula>
    </cfRule>
    <cfRule type="expression" dxfId="1913" priority="94">
      <formula>$L64&gt;0</formula>
    </cfRule>
  </conditionalFormatting>
  <conditionalFormatting sqref="J64:K64">
    <cfRule type="expression" dxfId="1912" priority="98">
      <formula>$J64&lt;0</formula>
    </cfRule>
  </conditionalFormatting>
  <conditionalFormatting sqref="E65 H65:I65">
    <cfRule type="expression" dxfId="1911" priority="89">
      <formula>$H65=0</formula>
    </cfRule>
  </conditionalFormatting>
  <conditionalFormatting sqref="J65:K65">
    <cfRule type="expression" dxfId="1910" priority="90">
      <formula>$J65=0</formula>
    </cfRule>
  </conditionalFormatting>
  <conditionalFormatting sqref="L65">
    <cfRule type="expression" dxfId="1909" priority="88">
      <formula>$L66=0</formula>
    </cfRule>
  </conditionalFormatting>
  <conditionalFormatting sqref="J65:K65">
    <cfRule type="expression" dxfId="1908" priority="92">
      <formula>$J65&gt;0</formula>
    </cfRule>
  </conditionalFormatting>
  <conditionalFormatting sqref="L65">
    <cfRule type="expression" dxfId="1907" priority="86">
      <formula>$L65&lt;0</formula>
    </cfRule>
    <cfRule type="expression" dxfId="1906" priority="87">
      <formula>$L65&gt;0</formula>
    </cfRule>
  </conditionalFormatting>
  <conditionalFormatting sqref="J65:K65">
    <cfRule type="expression" dxfId="1905" priority="91">
      <formula>$J65&lt;0</formula>
    </cfRule>
  </conditionalFormatting>
  <conditionalFormatting sqref="E11 H11:I11">
    <cfRule type="expression" dxfId="1904" priority="80">
      <formula>$H11=0</formula>
    </cfRule>
  </conditionalFormatting>
  <conditionalFormatting sqref="J11:K11">
    <cfRule type="expression" dxfId="1903" priority="81">
      <formula>$J11=0</formula>
    </cfRule>
  </conditionalFormatting>
  <conditionalFormatting sqref="J11:K11">
    <cfRule type="expression" dxfId="1902" priority="83">
      <formula>$J11&gt;0</formula>
    </cfRule>
  </conditionalFormatting>
  <conditionalFormatting sqref="J11:K11">
    <cfRule type="expression" dxfId="1901" priority="82">
      <formula>$J11&lt;0</formula>
    </cfRule>
  </conditionalFormatting>
  <conditionalFormatting sqref="E9 H9:I9">
    <cfRule type="expression" dxfId="1900" priority="73">
      <formula>$H9=0</formula>
    </cfRule>
  </conditionalFormatting>
  <conditionalFormatting sqref="J9:K9">
    <cfRule type="expression" dxfId="1899" priority="74">
      <formula>$J9=0</formula>
    </cfRule>
  </conditionalFormatting>
  <conditionalFormatting sqref="J9:K9">
    <cfRule type="expression" dxfId="1898" priority="76">
      <formula>$J9&gt;0</formula>
    </cfRule>
  </conditionalFormatting>
  <conditionalFormatting sqref="J9:K9">
    <cfRule type="expression" dxfId="1897" priority="75">
      <formula>$J9&lt;0</formula>
    </cfRule>
  </conditionalFormatting>
  <conditionalFormatting sqref="E66 H66:I66">
    <cfRule type="expression" dxfId="1896" priority="64">
      <formula>$H66=0</formula>
    </cfRule>
  </conditionalFormatting>
  <conditionalFormatting sqref="J66:K66">
    <cfRule type="expression" dxfId="1895" priority="65">
      <formula>$J66=0</formula>
    </cfRule>
  </conditionalFormatting>
  <conditionalFormatting sqref="L66">
    <cfRule type="expression" dxfId="1894" priority="63">
      <formula>$L67=0</formula>
    </cfRule>
  </conditionalFormatting>
  <conditionalFormatting sqref="J66:K66">
    <cfRule type="expression" dxfId="1893" priority="67">
      <formula>$J66&gt;0</formula>
    </cfRule>
  </conditionalFormatting>
  <conditionalFormatting sqref="L66">
    <cfRule type="expression" dxfId="1892" priority="61">
      <formula>$L66&lt;0</formula>
    </cfRule>
    <cfRule type="expression" dxfId="1891" priority="62">
      <formula>$L66&gt;0</formula>
    </cfRule>
  </conditionalFormatting>
  <conditionalFormatting sqref="J66:K66">
    <cfRule type="expression" dxfId="1890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889" priority="55">
      <formula>$H10=0</formula>
    </cfRule>
  </conditionalFormatting>
  <conditionalFormatting sqref="J10:K10">
    <cfRule type="expression" dxfId="1888" priority="56">
      <formula>$J10=0</formula>
    </cfRule>
  </conditionalFormatting>
  <conditionalFormatting sqref="J10:K10">
    <cfRule type="expression" dxfId="1887" priority="58">
      <formula>$J10&gt;0</formula>
    </cfRule>
  </conditionalFormatting>
  <conditionalFormatting sqref="J10:K10">
    <cfRule type="expression" dxfId="1886" priority="57">
      <formula>$J10&lt;0</formula>
    </cfRule>
  </conditionalFormatting>
  <conditionalFormatting sqref="E26:E28 E30 E45:E49 E36:E43">
    <cfRule type="expression" dxfId="1885" priority="51">
      <formula>$H26=0</formula>
    </cfRule>
  </conditionalFormatting>
  <conditionalFormatting sqref="E29">
    <cfRule type="expression" dxfId="1884" priority="50">
      <formula>$H29=0</formula>
    </cfRule>
  </conditionalFormatting>
  <conditionalFormatting sqref="E31">
    <cfRule type="expression" dxfId="1883" priority="49">
      <formula>$H31=0</formula>
    </cfRule>
  </conditionalFormatting>
  <conditionalFormatting sqref="E32">
    <cfRule type="expression" dxfId="1882" priority="48">
      <formula>$H32=0</formula>
    </cfRule>
  </conditionalFormatting>
  <conditionalFormatting sqref="E44">
    <cfRule type="expression" dxfId="1881" priority="47">
      <formula>$H44=0</formula>
    </cfRule>
  </conditionalFormatting>
  <conditionalFormatting sqref="E35">
    <cfRule type="expression" dxfId="1880" priority="46">
      <formula>$H35=0</formula>
    </cfRule>
  </conditionalFormatting>
  <conditionalFormatting sqref="E33">
    <cfRule type="expression" dxfId="1879" priority="45">
      <formula>$H33=0</formula>
    </cfRule>
  </conditionalFormatting>
  <conditionalFormatting sqref="E34">
    <cfRule type="expression" dxfId="1878" priority="44">
      <formula>$H34=0</formula>
    </cfRule>
  </conditionalFormatting>
  <conditionalFormatting sqref="E67 H67:I67">
    <cfRule type="expression" dxfId="1877" priority="40">
      <formula>$H67=0</formula>
    </cfRule>
  </conditionalFormatting>
  <conditionalFormatting sqref="J67:K67">
    <cfRule type="expression" dxfId="1876" priority="41">
      <formula>$J67=0</formula>
    </cfRule>
  </conditionalFormatting>
  <conditionalFormatting sqref="L67">
    <cfRule type="expression" dxfId="1875" priority="39">
      <formula>$L68=0</formula>
    </cfRule>
  </conditionalFormatting>
  <conditionalFormatting sqref="J67:K67">
    <cfRule type="expression" dxfId="1874" priority="43">
      <formula>$J67&gt;0</formula>
    </cfRule>
  </conditionalFormatting>
  <conditionalFormatting sqref="L67">
    <cfRule type="expression" dxfId="1873" priority="37">
      <formula>$L67&lt;0</formula>
    </cfRule>
    <cfRule type="expression" dxfId="1872" priority="38">
      <formula>$L67&gt;0</formula>
    </cfRule>
  </conditionalFormatting>
  <conditionalFormatting sqref="J67:K67">
    <cfRule type="expression" dxfId="1871" priority="42">
      <formula>$J67&lt;0</formula>
    </cfRule>
  </conditionalFormatting>
  <conditionalFormatting sqref="E69 H69:I69">
    <cfRule type="expression" dxfId="1870" priority="33">
      <formula>$H69=0</formula>
    </cfRule>
  </conditionalFormatting>
  <conditionalFormatting sqref="J69:K69">
    <cfRule type="expression" dxfId="1869" priority="34">
      <formula>$J69=0</formula>
    </cfRule>
  </conditionalFormatting>
  <conditionalFormatting sqref="L69">
    <cfRule type="expression" dxfId="1868" priority="32">
      <formula>$L70=0</formula>
    </cfRule>
  </conditionalFormatting>
  <conditionalFormatting sqref="J69:K69">
    <cfRule type="expression" dxfId="1867" priority="36">
      <formula>$J69&gt;0</formula>
    </cfRule>
  </conditionalFormatting>
  <conditionalFormatting sqref="L69">
    <cfRule type="expression" dxfId="1866" priority="30">
      <formula>$L69&lt;0</formula>
    </cfRule>
    <cfRule type="expression" dxfId="1865" priority="31">
      <formula>$L69&gt;0</formula>
    </cfRule>
  </conditionalFormatting>
  <conditionalFormatting sqref="J69:K69">
    <cfRule type="expression" dxfId="1864" priority="35">
      <formula>$J69&lt;0</formula>
    </cfRule>
  </conditionalFormatting>
  <conditionalFormatting sqref="E68 H68:I68">
    <cfRule type="expression" dxfId="1863" priority="26">
      <formula>$H68=0</formula>
    </cfRule>
  </conditionalFormatting>
  <conditionalFormatting sqref="J68:K68">
    <cfRule type="expression" dxfId="1862" priority="27">
      <formula>$J68=0</formula>
    </cfRule>
  </conditionalFormatting>
  <conditionalFormatting sqref="L68">
    <cfRule type="expression" dxfId="1861" priority="25">
      <formula>$L69=0</formula>
    </cfRule>
  </conditionalFormatting>
  <conditionalFormatting sqref="J68:K68">
    <cfRule type="expression" dxfId="1860" priority="29">
      <formula>$J68&gt;0</formula>
    </cfRule>
  </conditionalFormatting>
  <conditionalFormatting sqref="L68">
    <cfRule type="expression" dxfId="1859" priority="23">
      <formula>$L68&lt;0</formula>
    </cfRule>
    <cfRule type="expression" dxfId="1858" priority="24">
      <formula>$L68&gt;0</formula>
    </cfRule>
  </conditionalFormatting>
  <conditionalFormatting sqref="J68:K68">
    <cfRule type="expression" dxfId="1857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56" priority="18">
      <formula>$H69=0</formula>
    </cfRule>
  </conditionalFormatting>
  <conditionalFormatting sqref="J69:K69">
    <cfRule type="expression" dxfId="1855" priority="19">
      <formula>$J69=0</formula>
    </cfRule>
  </conditionalFormatting>
  <conditionalFormatting sqref="L69">
    <cfRule type="expression" dxfId="1854" priority="17">
      <formula>$L70=0</formula>
    </cfRule>
  </conditionalFormatting>
  <conditionalFormatting sqref="J69:K69">
    <cfRule type="expression" dxfId="1853" priority="21">
      <formula>$J69&gt;0</formula>
    </cfRule>
  </conditionalFormatting>
  <conditionalFormatting sqref="L69">
    <cfRule type="expression" dxfId="1852" priority="15">
      <formula>$L69&lt;0</formula>
    </cfRule>
    <cfRule type="expression" dxfId="1851" priority="16">
      <formula>$L69&gt;0</formula>
    </cfRule>
  </conditionalFormatting>
  <conditionalFormatting sqref="J69:K69">
    <cfRule type="expression" dxfId="1850" priority="20">
      <formula>$J69&lt;0</formula>
    </cfRule>
  </conditionalFormatting>
  <conditionalFormatting sqref="E71 H71:I71">
    <cfRule type="expression" dxfId="1849" priority="11">
      <formula>$H71=0</formula>
    </cfRule>
  </conditionalFormatting>
  <conditionalFormatting sqref="J71:K71">
    <cfRule type="expression" dxfId="1848" priority="12">
      <formula>$J71=0</formula>
    </cfRule>
  </conditionalFormatting>
  <conditionalFormatting sqref="L71">
    <cfRule type="expression" dxfId="1847" priority="10">
      <formula>$L72=0</formula>
    </cfRule>
  </conditionalFormatting>
  <conditionalFormatting sqref="J71:K71">
    <cfRule type="expression" dxfId="1846" priority="14">
      <formula>$J71&gt;0</formula>
    </cfRule>
  </conditionalFormatting>
  <conditionalFormatting sqref="L71">
    <cfRule type="expression" dxfId="1845" priority="8">
      <formula>$L71&lt;0</formula>
    </cfRule>
    <cfRule type="expression" dxfId="1844" priority="9">
      <formula>$L71&gt;0</formula>
    </cfRule>
  </conditionalFormatting>
  <conditionalFormatting sqref="J71:K71">
    <cfRule type="expression" dxfId="1843" priority="13">
      <formula>$J71&lt;0</formula>
    </cfRule>
  </conditionalFormatting>
  <conditionalFormatting sqref="E70 H70:I70">
    <cfRule type="expression" dxfId="1842" priority="4">
      <formula>$H70=0</formula>
    </cfRule>
  </conditionalFormatting>
  <conditionalFormatting sqref="J70:K70">
    <cfRule type="expression" dxfId="1841" priority="5">
      <formula>$J70=0</formula>
    </cfRule>
  </conditionalFormatting>
  <conditionalFormatting sqref="L70">
    <cfRule type="expression" dxfId="1840" priority="3">
      <formula>$L71=0</formula>
    </cfRule>
  </conditionalFormatting>
  <conditionalFormatting sqref="J70:K70">
    <cfRule type="expression" dxfId="1839" priority="7">
      <formula>$J70&gt;0</formula>
    </cfRule>
  </conditionalFormatting>
  <conditionalFormatting sqref="L70">
    <cfRule type="expression" dxfId="1838" priority="1">
      <formula>$L70&lt;0</formula>
    </cfRule>
    <cfRule type="expression" dxfId="1837" priority="2">
      <formula>$L70&gt;0</formula>
    </cfRule>
  </conditionalFormatting>
  <conditionalFormatting sqref="J70:K70">
    <cfRule type="expression" dxfId="1836" priority="6">
      <formula>$J70&lt;0</formula>
    </cfRule>
  </conditionalFormatting>
  <hyperlinks>
    <hyperlink ref="E22" location="BIIB!A1" display="BIIB"/>
    <hyperlink ref="E23" location="MYL!A1" display="MYL"/>
    <hyperlink ref="E10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6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2" location="MRO!A1" display="MRO"/>
    <hyperlink ref="E16" location="GE!A1" display="GE"/>
    <hyperlink ref="E3" location="KR!A1" display="KR"/>
    <hyperlink ref="E37" location="F!A1" display="F"/>
    <hyperlink ref="E38" location="JNJ!A1" display="JNJ"/>
    <hyperlink ref="E17" location="ULTA!A1" display="ULTA"/>
    <hyperlink ref="E11" location="FRC!A1" display="FRC"/>
    <hyperlink ref="E9" location="AAP!A1" display="AAP"/>
    <hyperlink ref="E19" location="COST!A1" display="COST"/>
    <hyperlink ref="E39" location="CPN!A1" display="CPN"/>
    <hyperlink ref="E40" location="EW!A1" display="EW"/>
    <hyperlink ref="E41" location="TJX!A1" display="TJX"/>
    <hyperlink ref="E15" location="WBA!A1" display="WBA"/>
    <hyperlink ref="E42" location="AZO!A1" display="AZO"/>
    <hyperlink ref="E43" location="NKE!A1" display="NKE"/>
    <hyperlink ref="E5" location="MOS!A1" display="MOS"/>
    <hyperlink ref="E44" location="VGK!A1" display="VGK"/>
    <hyperlink ref="E20" location="CMG!A1" display="CMG"/>
    <hyperlink ref="E14" location="HAS!A1" display="HAS"/>
    <hyperlink ref="E8" location="HSIC!A1" display="HSIC"/>
    <hyperlink ref="E13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2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1" location="TEVA!A1" display="TEVA"/>
    <hyperlink ref="E64" location="DIS!A1" display="DIS"/>
    <hyperlink ref="E65" location="FTR!A1" display="FTR"/>
    <hyperlink ref="E7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G283" sqref="G28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8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8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8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8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8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8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65237.984666668228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63989.244666668295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63987.719999999972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4.6666683265357278E-3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35" priority="7">
      <formula>#REF!&gt;0</formula>
    </cfRule>
    <cfRule type="expression" dxfId="183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66"/>
  <sheetViews>
    <sheetView topLeftCell="E1" zoomScaleNormal="100" workbookViewId="0">
      <pane ySplit="1" topLeftCell="A548" activePane="bottomLeft" state="frozen"/>
      <selection pane="bottomLeft" activeCell="X569" sqref="X56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63987.719999999972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</sheetData>
  <conditionalFormatting sqref="D3:D56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6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6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6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6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344.44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344.44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89" t="s">
        <v>78</v>
      </c>
      <c r="P42" s="789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378.88400000000001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375.43960000000004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371.99520000000001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368.55080000000004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365.10640000000001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361.66200000000003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358.2176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354.77320000000003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351.3288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347.88440000000003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344.44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340.99559999999997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337.55119999999999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334.10679999999996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330.66239999999999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327.21799999999996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323.77359999999999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320.32920000000001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316.88479999999998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313.44040000000001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309.99599999999998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33" priority="58">
      <formula>F19&gt;0</formula>
    </cfRule>
    <cfRule type="expression" dxfId="18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31" priority="47">
      <formula>H25&gt;0</formula>
    </cfRule>
    <cfRule type="expression" dxfId="1830" priority="48">
      <formula>H25&lt;0</formula>
    </cfRule>
  </conditionalFormatting>
  <conditionalFormatting sqref="M39">
    <cfRule type="expression" dxfId="1829" priority="45">
      <formula>M39&gt;0</formula>
    </cfRule>
    <cfRule type="expression" dxfId="1828" priority="46">
      <formula>M39&lt;0</formula>
    </cfRule>
  </conditionalFormatting>
  <conditionalFormatting sqref="F61:F67">
    <cfRule type="expression" dxfId="1827" priority="43">
      <formula>F61&gt;0</formula>
    </cfRule>
    <cfRule type="expression" dxfId="1826" priority="44">
      <formula>F61&lt;0</formula>
    </cfRule>
  </conditionalFormatting>
  <conditionalFormatting sqref="H61:H67">
    <cfRule type="expression" dxfId="1825" priority="41">
      <formula>H61&gt;0</formula>
    </cfRule>
    <cfRule type="expression" dxfId="1824" priority="42">
      <formula>H61&lt;0</formula>
    </cfRule>
  </conditionalFormatting>
  <conditionalFormatting sqref="F21:F24">
    <cfRule type="expression" dxfId="1823" priority="39">
      <formula>F21&gt;0</formula>
    </cfRule>
    <cfRule type="expression" dxfId="1822" priority="40">
      <formula>F21&lt;0</formula>
    </cfRule>
  </conditionalFormatting>
  <conditionalFormatting sqref="H21:H24">
    <cfRule type="expression" dxfId="1821" priority="37">
      <formula>H21&gt;0</formula>
    </cfRule>
    <cfRule type="expression" dxfId="1820" priority="38">
      <formula>H21&lt;0</formula>
    </cfRule>
  </conditionalFormatting>
  <conditionalFormatting sqref="I25:I28">
    <cfRule type="expression" dxfId="1819" priority="31">
      <formula>I25&gt;0</formula>
    </cfRule>
    <cfRule type="expression" dxfId="1818" priority="32">
      <formula>I25&lt;0</formula>
    </cfRule>
  </conditionalFormatting>
  <conditionalFormatting sqref="I21:I24">
    <cfRule type="expression" dxfId="1817" priority="29">
      <formula>I21&gt;0</formula>
    </cfRule>
    <cfRule type="expression" dxfId="1816" priority="30">
      <formula>I21&lt;0</formula>
    </cfRule>
  </conditionalFormatting>
  <conditionalFormatting sqref="H29">
    <cfRule type="expression" dxfId="1815" priority="27">
      <formula>H29&gt;0</formula>
    </cfRule>
    <cfRule type="expression" dxfId="1814" priority="28">
      <formula>H29&lt;0</formula>
    </cfRule>
  </conditionalFormatting>
  <conditionalFormatting sqref="H30">
    <cfRule type="expression" dxfId="1813" priority="25">
      <formula>H30&gt;0</formula>
    </cfRule>
    <cfRule type="expression" dxfId="1812" priority="26">
      <formula>H30&lt;0</formula>
    </cfRule>
  </conditionalFormatting>
  <conditionalFormatting sqref="H31">
    <cfRule type="expression" dxfId="1811" priority="23">
      <formula>H31&gt;0</formula>
    </cfRule>
    <cfRule type="expression" dxfId="1810" priority="24">
      <formula>H31&lt;0</formula>
    </cfRule>
  </conditionalFormatting>
  <conditionalFormatting sqref="Q7">
    <cfRule type="expression" dxfId="1809" priority="21">
      <formula>Q7&gt;0</formula>
    </cfRule>
    <cfRule type="expression" dxfId="1808" priority="22">
      <formula>Q7&lt;0</formula>
    </cfRule>
  </conditionalFormatting>
  <conditionalFormatting sqref="Q8">
    <cfRule type="expression" dxfId="1807" priority="19">
      <formula>Q8&gt;0</formula>
    </cfRule>
    <cfRule type="expression" dxfId="1806" priority="20">
      <formula>Q8&lt;0</formula>
    </cfRule>
  </conditionalFormatting>
  <conditionalFormatting sqref="F73:F82">
    <cfRule type="expression" dxfId="1805" priority="17">
      <formula>F73&gt;0</formula>
    </cfRule>
    <cfRule type="expression" dxfId="1804" priority="18">
      <formula>F73&lt;0</formula>
    </cfRule>
  </conditionalFormatting>
  <conditionalFormatting sqref="H73:H76">
    <cfRule type="expression" dxfId="1803" priority="15">
      <formula>H73&gt;0</formula>
    </cfRule>
    <cfRule type="expression" dxfId="1802" priority="16">
      <formula>H73&lt;0</formula>
    </cfRule>
  </conditionalFormatting>
  <conditionalFormatting sqref="F69:F72">
    <cfRule type="expression" dxfId="1801" priority="13">
      <formula>F69&gt;0</formula>
    </cfRule>
    <cfRule type="expression" dxfId="1800" priority="14">
      <formula>F69&lt;0</formula>
    </cfRule>
  </conditionalFormatting>
  <conditionalFormatting sqref="H69:H72">
    <cfRule type="expression" dxfId="1799" priority="11">
      <formula>H69&gt;0</formula>
    </cfRule>
    <cfRule type="expression" dxfId="1798" priority="12">
      <formula>H69&lt;0</formula>
    </cfRule>
  </conditionalFormatting>
  <conditionalFormatting sqref="I73:I76">
    <cfRule type="expression" dxfId="1797" priority="9">
      <formula>I73&gt;0</formula>
    </cfRule>
    <cfRule type="expression" dxfId="1796" priority="10">
      <formula>I73&lt;0</formula>
    </cfRule>
  </conditionalFormatting>
  <conditionalFormatting sqref="I69:I72">
    <cfRule type="expression" dxfId="1795" priority="7">
      <formula>I69&gt;0</formula>
    </cfRule>
    <cfRule type="expression" dxfId="1794" priority="8">
      <formula>I69&lt;0</formula>
    </cfRule>
  </conditionalFormatting>
  <conditionalFormatting sqref="H77">
    <cfRule type="expression" dxfId="1793" priority="5">
      <formula>H77&gt;0</formula>
    </cfRule>
    <cfRule type="expression" dxfId="1792" priority="6">
      <formula>H77&lt;0</formula>
    </cfRule>
  </conditionalFormatting>
  <conditionalFormatting sqref="H78">
    <cfRule type="expression" dxfId="1791" priority="3">
      <formula>H78&gt;0</formula>
    </cfRule>
    <cfRule type="expression" dxfId="1790" priority="4">
      <formula>H78&lt;0</formula>
    </cfRule>
  </conditionalFormatting>
  <conditionalFormatting sqref="H79">
    <cfRule type="expression" dxfId="1789" priority="1">
      <formula>H79&gt;0</formula>
    </cfRule>
    <cfRule type="expression" dxfId="17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46.51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46.51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89" t="s">
        <v>78</v>
      </c>
      <c r="P42" s="78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51.161000000000001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50.695900000000002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50.230800000000002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49.765700000000002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49.300600000000003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48.835500000000003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48.370399999999997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47.905299999999997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47.440199999999997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46.975099999999998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46.51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46.044899999999998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45.579799999999999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45.114699999999999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44.6496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44.184499999999993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43.719399999999993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43.254300000000001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42.789200000000001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42.324100000000001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41.859000000000002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87" priority="29">
      <formula>N19&gt;0</formula>
    </cfRule>
    <cfRule type="expression" dxfId="178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85" priority="23">
      <formula>F22&gt;0</formula>
    </cfRule>
    <cfRule type="expression" dxfId="1784" priority="24">
      <formula>F22&lt;0</formula>
    </cfRule>
  </conditionalFormatting>
  <conditionalFormatting sqref="H22:H31">
    <cfRule type="expression" dxfId="1783" priority="21">
      <formula>H22&gt;0</formula>
    </cfRule>
    <cfRule type="expression" dxfId="1782" priority="22">
      <formula>H22&lt;0</formula>
    </cfRule>
  </conditionalFormatting>
  <conditionalFormatting sqref="I21:J31">
    <cfRule type="expression" dxfId="1781" priority="19">
      <formula>I21&gt;0</formula>
    </cfRule>
    <cfRule type="expression" dxfId="1780" priority="20">
      <formula>I21&lt;0</formula>
    </cfRule>
  </conditionalFormatting>
  <conditionalFormatting sqref="Q8">
    <cfRule type="expression" dxfId="1779" priority="11">
      <formula>Q8&gt;0</formula>
    </cfRule>
    <cfRule type="expression" dxfId="1778" priority="12">
      <formula>Q8&lt;0</formula>
    </cfRule>
  </conditionalFormatting>
  <conditionalFormatting sqref="Q7">
    <cfRule type="expression" dxfId="1777" priority="13">
      <formula>Q7&gt;0</formula>
    </cfRule>
    <cfRule type="expression" dxfId="1776" priority="14">
      <formula>Q7&lt;0</formula>
    </cfRule>
  </conditionalFormatting>
  <conditionalFormatting sqref="F56:F66">
    <cfRule type="expression" dxfId="1775" priority="9">
      <formula>F56&gt;0</formula>
    </cfRule>
    <cfRule type="expression" dxfId="1774" priority="10">
      <formula>F56&lt;0</formula>
    </cfRule>
  </conditionalFormatting>
  <conditionalFormatting sqref="H56:H66">
    <cfRule type="expression" dxfId="1773" priority="7">
      <formula>H56&gt;0</formula>
    </cfRule>
    <cfRule type="expression" dxfId="1772" priority="8">
      <formula>H56&lt;0</formula>
    </cfRule>
  </conditionalFormatting>
  <conditionalFormatting sqref="I56:I66">
    <cfRule type="expression" dxfId="1771" priority="5">
      <formula>I56&gt;0</formula>
    </cfRule>
    <cfRule type="expression" dxfId="1770" priority="6">
      <formula>I56&lt;0</formula>
    </cfRule>
  </conditionalFormatting>
  <conditionalFormatting sqref="F21">
    <cfRule type="expression" dxfId="1769" priority="3">
      <formula>F21&gt;0</formula>
    </cfRule>
    <cfRule type="expression" dxfId="1768" priority="4">
      <formula>F21&lt;0</formula>
    </cfRule>
  </conditionalFormatting>
  <conditionalFormatting sqref="H21">
    <cfRule type="expression" dxfId="1767" priority="1">
      <formula>H21&gt;0</formula>
    </cfRule>
    <cfRule type="expression" dxfId="176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55.99</v>
      </c>
      <c r="R4" s="226">
        <v>0</v>
      </c>
      <c r="T4" s="1">
        <v>43114</v>
      </c>
      <c r="U4" t="s">
        <v>947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5599</v>
      </c>
      <c r="T5" s="1">
        <v>43117</v>
      </c>
      <c r="U5" t="s">
        <v>960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7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518.649999999996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-639.21999999999935</v>
      </c>
      <c r="T8" s="159">
        <v>43167</v>
      </c>
      <c r="U8" t="s">
        <v>948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-0.10246833231274297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2.214681193070191E-2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" si="15">C39*(E39-D39)</f>
        <v>-545.00000000000023</v>
      </c>
      <c r="G39" s="39">
        <f t="shared" ref="G39" si="16">D39*C39</f>
        <v>6238</v>
      </c>
      <c r="H39" s="226">
        <f t="shared" ref="H39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61.589000000000006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61.029100000000007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60.469200000000008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59.909300000000009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59.349400000000003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58.789500000000004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58.229600000000005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57.669700000000006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57.1098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56.549900000000001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55.99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55.430100000000003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54.870200000000004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54.310299999999998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53.750399999999999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53.1905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52.630600000000001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52.070700000000002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51.510800000000003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50.950900000000004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50.391000000000005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65" priority="54">
      <formula>N23&gt;0</formula>
    </cfRule>
    <cfRule type="expression" dxfId="1764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63" priority="48">
      <formula>F79&gt;0</formula>
    </cfRule>
    <cfRule type="expression" dxfId="1762" priority="49">
      <formula>F79&lt;0</formula>
    </cfRule>
  </conditionalFormatting>
  <conditionalFormatting sqref="H79:H97 H101:H118">
    <cfRule type="expression" dxfId="1761" priority="46">
      <formula>H79&gt;0</formula>
    </cfRule>
    <cfRule type="expression" dxfId="1760" priority="47">
      <formula>H79&lt;0</formula>
    </cfRule>
  </conditionalFormatting>
  <conditionalFormatting sqref="I75:I97 I100:I118">
    <cfRule type="expression" dxfId="1759" priority="44">
      <formula>I75&gt;0</formula>
    </cfRule>
    <cfRule type="expression" dxfId="1758" priority="45">
      <formula>I75&lt;0</formula>
    </cfRule>
  </conditionalFormatting>
  <conditionalFormatting sqref="Q7">
    <cfRule type="expression" dxfId="1757" priority="42">
      <formula>Q7&gt;0</formula>
    </cfRule>
    <cfRule type="expression" dxfId="1756" priority="43">
      <formula>Q7&lt;0</formula>
    </cfRule>
  </conditionalFormatting>
  <conditionalFormatting sqref="Q8">
    <cfRule type="expression" dxfId="1755" priority="40">
      <formula>Q8&gt;0</formula>
    </cfRule>
    <cfRule type="expression" dxfId="1754" priority="41">
      <formula>Q8&lt;0</formula>
    </cfRule>
  </conditionalFormatting>
  <conditionalFormatting sqref="F75:F78">
    <cfRule type="expression" dxfId="1753" priority="38">
      <formula>F75&gt;0</formula>
    </cfRule>
    <cfRule type="expression" dxfId="1752" priority="39">
      <formula>F75&lt;0</formula>
    </cfRule>
  </conditionalFormatting>
  <conditionalFormatting sqref="H75:H78">
    <cfRule type="expression" dxfId="1751" priority="36">
      <formula>H75&gt;0</formula>
    </cfRule>
    <cfRule type="expression" dxfId="1750" priority="37">
      <formula>H75&lt;0</formula>
    </cfRule>
  </conditionalFormatting>
  <conditionalFormatting sqref="F100:F114">
    <cfRule type="expression" dxfId="1749" priority="30">
      <formula>F100&gt;0</formula>
    </cfRule>
    <cfRule type="expression" dxfId="1748" priority="31">
      <formula>F100&lt;0</formula>
    </cfRule>
  </conditionalFormatting>
  <conditionalFormatting sqref="H100:H114">
    <cfRule type="expression" dxfId="1747" priority="28">
      <formula>H100&gt;0</formula>
    </cfRule>
    <cfRule type="expression" dxfId="1746" priority="29">
      <formula>H100&lt;0</formula>
    </cfRule>
  </conditionalFormatting>
  <conditionalFormatting sqref="F29:F61">
    <cfRule type="expression" dxfId="1745" priority="26">
      <formula>F29&gt;0</formula>
    </cfRule>
    <cfRule type="expression" dxfId="1744" priority="27">
      <formula>F29&lt;0</formula>
    </cfRule>
  </conditionalFormatting>
  <conditionalFormatting sqref="H29:H61">
    <cfRule type="expression" dxfId="1743" priority="24">
      <formula>H29&gt;0</formula>
    </cfRule>
    <cfRule type="expression" dxfId="1742" priority="25">
      <formula>H29&lt;0</formula>
    </cfRule>
  </conditionalFormatting>
  <conditionalFormatting sqref="J38:J68">
    <cfRule type="expression" dxfId="1741" priority="22">
      <formula>J38&gt;0</formula>
    </cfRule>
    <cfRule type="expression" dxfId="1740" priority="23">
      <formula>J38&lt;0</formula>
    </cfRule>
  </conditionalFormatting>
  <conditionalFormatting sqref="J43">
    <cfRule type="expression" dxfId="1739" priority="20">
      <formula>J43&gt;0</formula>
    </cfRule>
    <cfRule type="expression" dxfId="1738" priority="21">
      <formula>J43&lt;0</formula>
    </cfRule>
  </conditionalFormatting>
  <conditionalFormatting sqref="Q9">
    <cfRule type="expression" dxfId="1737" priority="14">
      <formula>Q9&gt;0</formula>
    </cfRule>
    <cfRule type="expression" dxfId="1736" priority="15">
      <formula>Q9&lt;0</formula>
    </cfRule>
  </conditionalFormatting>
  <conditionalFormatting sqref="R4">
    <cfRule type="expression" dxfId="1735" priority="16">
      <formula>R4&gt;0</formula>
    </cfRule>
    <cfRule type="expression" dxfId="1734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33" priority="11">
      <formula>F120&gt;0</formula>
    </cfRule>
    <cfRule type="expression" dxfId="1732" priority="12">
      <formula>F120&lt;0</formula>
    </cfRule>
  </conditionalFormatting>
  <conditionalFormatting sqref="H120:H160">
    <cfRule type="expression" dxfId="1731" priority="9">
      <formula>H120&gt;0</formula>
    </cfRule>
    <cfRule type="expression" dxfId="1730" priority="10">
      <formula>H120&lt;0</formula>
    </cfRule>
  </conditionalFormatting>
  <conditionalFormatting sqref="J129:J160">
    <cfRule type="expression" dxfId="1729" priority="7">
      <formula>J129&gt;0</formula>
    </cfRule>
    <cfRule type="expression" dxfId="1728" priority="8">
      <formula>J129&lt;0</formula>
    </cfRule>
  </conditionalFormatting>
  <conditionalFormatting sqref="J134">
    <cfRule type="expression" dxfId="1727" priority="5">
      <formula>J134&gt;0</formula>
    </cfRule>
    <cfRule type="expression" dxfId="1726" priority="6">
      <formula>J134&lt;0</formula>
    </cfRule>
  </conditionalFormatting>
  <conditionalFormatting sqref="J31:J40">
    <cfRule type="expression" dxfId="1725" priority="3">
      <formula>J31&gt;0</formula>
    </cfRule>
    <cfRule type="expression" dxfId="1724" priority="4">
      <formula>J31&lt;0</formula>
    </cfRule>
  </conditionalFormatting>
  <conditionalFormatting sqref="J36:J37">
    <cfRule type="expression" dxfId="1723" priority="1">
      <formula>J36&gt;0</formula>
    </cfRule>
    <cfRule type="expression" dxfId="1722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179.26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179.26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89" t="s">
        <v>78</v>
      </c>
      <c r="P42" s="789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197.18600000000001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195.39340000000001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193.60079999999999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191.8082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190.01560000000001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188.22299999999998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186.43039999999999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184.6378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182.84520000000001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181.05259999999998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179.26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177.4674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175.67479999999998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173.88219999999998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172.08959999999999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170.297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168.50439999999998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166.71180000000001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164.91919999999999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163.1266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161.334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21" priority="35">
      <formula>N19&gt;0</formula>
    </cfRule>
    <cfRule type="expression" dxfId="17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19" priority="21">
      <formula>F25&gt;0</formula>
    </cfRule>
    <cfRule type="expression" dxfId="1718" priority="22">
      <formula>F25&lt;0</formula>
    </cfRule>
  </conditionalFormatting>
  <conditionalFormatting sqref="H25:H47">
    <cfRule type="expression" dxfId="1717" priority="19">
      <formula>H25&gt;0</formula>
    </cfRule>
    <cfRule type="expression" dxfId="1716" priority="20">
      <formula>H25&lt;0</formula>
    </cfRule>
  </conditionalFormatting>
  <conditionalFormatting sqref="I25:I27">
    <cfRule type="expression" dxfId="1715" priority="15">
      <formula>I25&gt;0</formula>
    </cfRule>
    <cfRule type="expression" dxfId="1714" priority="16">
      <formula>I25&lt;0</formula>
    </cfRule>
  </conditionalFormatting>
  <conditionalFormatting sqref="Q7">
    <cfRule type="expression" dxfId="1713" priority="5">
      <formula>Q7&gt;0</formula>
    </cfRule>
    <cfRule type="expression" dxfId="1712" priority="6">
      <formula>Q7&lt;0</formula>
    </cfRule>
  </conditionalFormatting>
  <conditionalFormatting sqref="Q8">
    <cfRule type="expression" dxfId="1711" priority="3">
      <formula>Q8&gt;0</formula>
    </cfRule>
    <cfRule type="expression" dxfId="17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99.86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99.86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109.846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108.84740000000001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107.84880000000001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106.8502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105.8516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104.85300000000001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103.8544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102.8558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101.85720000000001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100.8586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99.86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98.861400000000003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97.862799999999993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96.864199999999997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95.865600000000001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94.86699999999999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93.868399999999994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92.869799999999998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91.871200000000002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90.872600000000006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89.873999999999995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09" priority="9">
      <formula>F36&gt;0</formula>
    </cfRule>
    <cfRule type="expression" dxfId="1708" priority="10">
      <formula>F36&lt;0</formula>
    </cfRule>
  </conditionalFormatting>
  <conditionalFormatting sqref="F25:F35">
    <cfRule type="expression" dxfId="1707" priority="7">
      <formula>F25&gt;0</formula>
    </cfRule>
    <cfRule type="expression" dxfId="1706" priority="8">
      <formula>F25&lt;0</formula>
    </cfRule>
  </conditionalFormatting>
  <conditionalFormatting sqref="H25:H35">
    <cfRule type="expression" dxfId="1705" priority="5">
      <formula>H25&gt;0</formula>
    </cfRule>
    <cfRule type="expression" dxfId="1704" priority="6">
      <formula>H25&lt;0</formula>
    </cfRule>
  </conditionalFormatting>
  <conditionalFormatting sqref="Q7">
    <cfRule type="expression" dxfId="1703" priority="3">
      <formula>Q7&gt;0</formula>
    </cfRule>
    <cfRule type="expression" dxfId="1702" priority="4">
      <formula>Q7&lt;0</formula>
    </cfRule>
  </conditionalFormatting>
  <conditionalFormatting sqref="Q8">
    <cfRule type="expression" dxfId="1701" priority="1">
      <formula>Q8&gt;0</formula>
    </cfRule>
    <cfRule type="expression" dxfId="17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101.03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101.03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111.13300000000001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110.12270000000001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109.11240000000001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108.10210000000001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107.09180000000001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106.08150000000001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105.0712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104.0609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103.0506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102.0403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101.03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100.0197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99.009399999999999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97.999099999999999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96.988799999999998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95.978499999999997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94.968199999999996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93.957900000000009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92.947600000000008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91.937300000000008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90.927000000000007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99" priority="37">
      <formula>F25&gt;0</formula>
    </cfRule>
    <cfRule type="expression" dxfId="1698" priority="38">
      <formula>F25&lt;0</formula>
    </cfRule>
  </conditionalFormatting>
  <conditionalFormatting sqref="Q7">
    <cfRule type="expression" dxfId="1697" priority="35">
      <formula>Q7&gt;0</formula>
    </cfRule>
    <cfRule type="expression" dxfId="1696" priority="36">
      <formula>Q7&lt;0</formula>
    </cfRule>
  </conditionalFormatting>
  <conditionalFormatting sqref="Q8">
    <cfRule type="expression" dxfId="1695" priority="33">
      <formula>Q8&gt;0</formula>
    </cfRule>
    <cfRule type="expression" dxfId="1694" priority="34">
      <formula>Q8&lt;0</formula>
    </cfRule>
  </conditionalFormatting>
  <conditionalFormatting sqref="F44:F46">
    <cfRule type="expression" dxfId="1693" priority="31">
      <formula>F44&gt;0</formula>
    </cfRule>
    <cfRule type="expression" dxfId="1692" priority="32">
      <formula>F44&lt;0</formula>
    </cfRule>
  </conditionalFormatting>
  <conditionalFormatting sqref="H44:H46">
    <cfRule type="expression" dxfId="1691" priority="29">
      <formula>H44&gt;0</formula>
    </cfRule>
    <cfRule type="expression" dxfId="1690" priority="30">
      <formula>H44&lt;0</formula>
    </cfRule>
  </conditionalFormatting>
  <conditionalFormatting sqref="F89:F110">
    <cfRule type="expression" dxfId="1689" priority="27">
      <formula>F89&gt;0</formula>
    </cfRule>
    <cfRule type="expression" dxfId="1688" priority="28">
      <formula>F89&lt;0</formula>
    </cfRule>
  </conditionalFormatting>
  <conditionalFormatting sqref="H89:H110">
    <cfRule type="expression" dxfId="1687" priority="25">
      <formula>H89&gt;0</formula>
    </cfRule>
    <cfRule type="expression" dxfId="1686" priority="26">
      <formula>H89&lt;0</formula>
    </cfRule>
  </conditionalFormatting>
  <conditionalFormatting sqref="Q10">
    <cfRule type="expression" dxfId="1685" priority="23">
      <formula>Q10&gt;0</formula>
    </cfRule>
    <cfRule type="expression" dxfId="1684" priority="24">
      <formula>Q10&lt;0</formula>
    </cfRule>
  </conditionalFormatting>
  <conditionalFormatting sqref="J25:J38">
    <cfRule type="expression" dxfId="1683" priority="21">
      <formula>J25&gt;0</formula>
    </cfRule>
    <cfRule type="expression" dxfId="1682" priority="22">
      <formula>J25&lt;0</formula>
    </cfRule>
  </conditionalFormatting>
  <conditionalFormatting sqref="K25:K38">
    <cfRule type="expression" dxfId="1681" priority="19">
      <formula>K25&gt;0</formula>
    </cfRule>
    <cfRule type="expression" dxfId="1680" priority="20">
      <formula>K25&lt;0</formula>
    </cfRule>
  </conditionalFormatting>
  <conditionalFormatting sqref="L25:L38">
    <cfRule type="expression" dxfId="1679" priority="17">
      <formula>L25&gt;0</formula>
    </cfRule>
    <cfRule type="expression" dxfId="1678" priority="18">
      <formula>L25&lt;0</formula>
    </cfRule>
  </conditionalFormatting>
  <conditionalFormatting sqref="J40">
    <cfRule type="expression" dxfId="1677" priority="15">
      <formula>J40&gt;0</formula>
    </cfRule>
    <cfRule type="expression" dxfId="1676" priority="16">
      <formula>J40&lt;0</formula>
    </cfRule>
  </conditionalFormatting>
  <conditionalFormatting sqref="L39">
    <cfRule type="expression" dxfId="1675" priority="11">
      <formula>L39&gt;0</formula>
    </cfRule>
    <cfRule type="expression" dxfId="1674" priority="12">
      <formula>L39&lt;0</formula>
    </cfRule>
  </conditionalFormatting>
  <conditionalFormatting sqref="F39">
    <cfRule type="expression" dxfId="1673" priority="9">
      <formula>F39&gt;0</formula>
    </cfRule>
    <cfRule type="expression" dxfId="1672" priority="10">
      <formula>F39&lt;0</formula>
    </cfRule>
  </conditionalFormatting>
  <conditionalFormatting sqref="H39">
    <cfRule type="expression" dxfId="1671" priority="7">
      <formula>H39&gt;0</formula>
    </cfRule>
    <cfRule type="expression" dxfId="1670" priority="8">
      <formula>H39&lt;0</formula>
    </cfRule>
  </conditionalFormatting>
  <conditionalFormatting sqref="J41">
    <cfRule type="expression" dxfId="1669" priority="5">
      <formula>J41&gt;0</formula>
    </cfRule>
    <cfRule type="expression" dxfId="1668" priority="6">
      <formula>J41&lt;0</formula>
    </cfRule>
  </conditionalFormatting>
  <conditionalFormatting sqref="J43">
    <cfRule type="expression" dxfId="1667" priority="3">
      <formula>J43&gt;0</formula>
    </cfRule>
    <cfRule type="expression" dxfId="1666" priority="4">
      <formula>J43&lt;0</formula>
    </cfRule>
  </conditionalFormatting>
  <conditionalFormatting sqref="J44">
    <cfRule type="expression" dxfId="1665" priority="1">
      <formula>J44&gt;0</formula>
    </cfRule>
    <cfRule type="expression" dxfId="166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32.229999999999997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32.229999999999997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89" t="s">
        <v>78</v>
      </c>
      <c r="Q39" s="789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35.453000000000003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35.130699999999997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34.808399999999999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34.4861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34.163800000000002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33.841499999999996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33.519199999999998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33.196899999999999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32.874600000000001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32.552299999999995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32.229999999999997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31.907699999999995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31.585399999999996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31.263099999999994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30.940799999999996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30.618499999999994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30.296199999999995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29.9739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29.651599999999998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29.3293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29.006999999999998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63" priority="31">
      <formula>F29&gt;0</formula>
    </cfRule>
    <cfRule type="expression" dxfId="1662" priority="32">
      <formula>F29&lt;0</formula>
    </cfRule>
  </conditionalFormatting>
  <conditionalFormatting sqref="F29 F31:F35">
    <cfRule type="expression" dxfId="1661" priority="33">
      <formula>F29&gt;0</formula>
    </cfRule>
    <cfRule type="expression" dxfId="1660" priority="34">
      <formula>F29&lt;0</formula>
    </cfRule>
  </conditionalFormatting>
  <conditionalFormatting sqref="H29 H31:H35">
    <cfRule type="expression" dxfId="1659" priority="29">
      <formula>H29&gt;0</formula>
    </cfRule>
    <cfRule type="expression" dxfId="1658" priority="30">
      <formula>H29&lt;0</formula>
    </cfRule>
  </conditionalFormatting>
  <conditionalFormatting sqref="F21:F28">
    <cfRule type="expression" dxfId="1657" priority="27">
      <formula>F21&gt;0</formula>
    </cfRule>
    <cfRule type="expression" dxfId="1656" priority="28">
      <formula>F21&lt;0</formula>
    </cfRule>
  </conditionalFormatting>
  <conditionalFormatting sqref="H21:H28">
    <cfRule type="expression" dxfId="1655" priority="25">
      <formula>H21&gt;0</formula>
    </cfRule>
    <cfRule type="expression" dxfId="1654" priority="26">
      <formula>H21&lt;0</formula>
    </cfRule>
  </conditionalFormatting>
  <conditionalFormatting sqref="Q8">
    <cfRule type="expression" dxfId="1653" priority="21">
      <formula>Q8&gt;0</formula>
    </cfRule>
    <cfRule type="expression" dxfId="1652" priority="22">
      <formula>Q8&lt;0</formula>
    </cfRule>
  </conditionalFormatting>
  <conditionalFormatting sqref="Q7">
    <cfRule type="expression" dxfId="1651" priority="23">
      <formula>Q7&gt;0</formula>
    </cfRule>
    <cfRule type="expression" dxfId="1650" priority="24">
      <formula>Q7&lt;0</formula>
    </cfRule>
  </conditionalFormatting>
  <conditionalFormatting sqref="F30">
    <cfRule type="expression" dxfId="1649" priority="19">
      <formula>F30&gt;0</formula>
    </cfRule>
    <cfRule type="expression" dxfId="1648" priority="20">
      <formula>F30&lt;0</formula>
    </cfRule>
  </conditionalFormatting>
  <conditionalFormatting sqref="H30">
    <cfRule type="expression" dxfId="1647" priority="17">
      <formula>H30&gt;0</formula>
    </cfRule>
    <cfRule type="expression" dxfId="1646" priority="18">
      <formula>H30&lt;0</formula>
    </cfRule>
  </conditionalFormatting>
  <conditionalFormatting sqref="F68 F70:F74">
    <cfRule type="expression" dxfId="1645" priority="13">
      <formula>F68&gt;0</formula>
    </cfRule>
    <cfRule type="expression" dxfId="1644" priority="14">
      <formula>F68&lt;0</formula>
    </cfRule>
  </conditionalFormatting>
  <conditionalFormatting sqref="F68 F70:F74">
    <cfRule type="expression" dxfId="1643" priority="15">
      <formula>F68&gt;0</formula>
    </cfRule>
    <cfRule type="expression" dxfId="1642" priority="16">
      <formula>F68&lt;0</formula>
    </cfRule>
  </conditionalFormatting>
  <conditionalFormatting sqref="H68 H70:H74">
    <cfRule type="expression" dxfId="1641" priority="11">
      <formula>H68&gt;0</formula>
    </cfRule>
    <cfRule type="expression" dxfId="1640" priority="12">
      <formula>H68&lt;0</formula>
    </cfRule>
  </conditionalFormatting>
  <conditionalFormatting sqref="F60:F67">
    <cfRule type="expression" dxfId="1639" priority="9">
      <formula>F60&gt;0</formula>
    </cfRule>
    <cfRule type="expression" dxfId="1638" priority="10">
      <formula>F60&lt;0</formula>
    </cfRule>
  </conditionalFormatting>
  <conditionalFormatting sqref="H60:H67">
    <cfRule type="expression" dxfId="1637" priority="7">
      <formula>H60&gt;0</formula>
    </cfRule>
    <cfRule type="expression" dxfId="1636" priority="8">
      <formula>H60&lt;0</formula>
    </cfRule>
  </conditionalFormatting>
  <conditionalFormatting sqref="F69">
    <cfRule type="expression" dxfId="1635" priority="5">
      <formula>F69&gt;0</formula>
    </cfRule>
    <cfRule type="expression" dxfId="1634" priority="6">
      <formula>F69&lt;0</formula>
    </cfRule>
  </conditionalFormatting>
  <conditionalFormatting sqref="H69">
    <cfRule type="expression" dxfId="1633" priority="3">
      <formula>H69&gt;0</formula>
    </cfRule>
    <cfRule type="expression" dxfId="1632" priority="4">
      <formula>H69&lt;0</formula>
    </cfRule>
  </conditionalFormatting>
  <conditionalFormatting sqref="Q10">
    <cfRule type="expression" dxfId="1631" priority="1">
      <formula>Q10&gt;0</formula>
    </cfRule>
    <cfRule type="expression" dxfId="163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36.18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36.18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89" t="s">
        <v>78</v>
      </c>
      <c r="P40" s="78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39.798000000000002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39.436199999999999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39.074400000000004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38.712600000000002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38.3508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37.989000000000004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37.627200000000002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37.2654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36.903599999999997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36.541800000000002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36.18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35.818199999999997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35.456400000000002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35.0946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34.732799999999997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34.370999999999995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34.0092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33.647400000000005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33.285600000000002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32.9238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32.561999999999998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29" priority="11">
      <formula>F33&gt;0</formula>
    </cfRule>
    <cfRule type="expression" dxfId="1628" priority="12">
      <formula>F33&lt;0</formula>
    </cfRule>
  </conditionalFormatting>
  <conditionalFormatting sqref="Q7">
    <cfRule type="expression" dxfId="1627" priority="9">
      <formula>Q7&gt;0</formula>
    </cfRule>
    <cfRule type="expression" dxfId="1626" priority="10">
      <formula>Q7&lt;0</formula>
    </cfRule>
  </conditionalFormatting>
  <conditionalFormatting sqref="Q8">
    <cfRule type="expression" dxfId="1625" priority="7">
      <formula>Q8&gt;0</formula>
    </cfRule>
    <cfRule type="expression" dxfId="1624" priority="8">
      <formula>Q8&lt;0</formula>
    </cfRule>
  </conditionalFormatting>
  <conditionalFormatting sqref="F25:F32">
    <cfRule type="expression" dxfId="1623" priority="5">
      <formula>F25&gt;0</formula>
    </cfRule>
    <cfRule type="expression" dxfId="1622" priority="6">
      <formula>F25&lt;0</formula>
    </cfRule>
  </conditionalFormatting>
  <conditionalFormatting sqref="H25:H32">
    <cfRule type="expression" dxfId="1621" priority="3">
      <formula>H25&gt;0</formula>
    </cfRule>
    <cfRule type="expression" dxfId="1620" priority="4">
      <formula>H25&lt;0</formula>
    </cfRule>
  </conditionalFormatting>
  <conditionalFormatting sqref="Q10">
    <cfRule type="expression" dxfId="1619" priority="1">
      <formula>Q10&gt;0</formula>
    </cfRule>
    <cfRule type="expression" dxfId="161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11.97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7182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429.67999999999483</v>
      </c>
      <c r="R7" s="29">
        <v>43122</v>
      </c>
      <c r="T7" s="1">
        <v>43453</v>
      </c>
      <c r="U7" t="s">
        <v>903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-853.73999999999978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-0.1062428600228479</v>
      </c>
      <c r="T9" s="29">
        <v>43103</v>
      </c>
      <c r="U9" t="s">
        <v>893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894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895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904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89" t="s">
        <v>78</v>
      </c>
      <c r="P15" s="789"/>
      <c r="T15" s="1">
        <v>43114</v>
      </c>
      <c r="U15" t="s">
        <v>936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13.167000000000002</v>
      </c>
      <c r="U16" s="487" t="s">
        <v>937</v>
      </c>
      <c r="X16" s="134"/>
    </row>
    <row r="17" spans="1:24" x14ac:dyDescent="0.25">
      <c r="O17" s="81">
        <v>1.0900000000000001</v>
      </c>
      <c r="P17" s="81">
        <f t="shared" ref="P17:P21" si="2">O17*$Q$4</f>
        <v>13.047300000000002</v>
      </c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O18" s="81">
        <v>1.08</v>
      </c>
      <c r="P18" s="81">
        <f t="shared" si="2"/>
        <v>12.927600000000002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O19" s="81">
        <v>1.07</v>
      </c>
      <c r="P19" s="81">
        <f t="shared" si="2"/>
        <v>12.807900000000002</v>
      </c>
      <c r="X19" s="134"/>
    </row>
    <row r="20" spans="1:24" x14ac:dyDescent="0.25">
      <c r="O20" s="81">
        <v>1.06</v>
      </c>
      <c r="P20" s="81">
        <f t="shared" si="2"/>
        <v>12.688200000000002</v>
      </c>
      <c r="X20" s="134"/>
    </row>
    <row r="21" spans="1:24" x14ac:dyDescent="0.25">
      <c r="O21" s="81">
        <v>1.05</v>
      </c>
      <c r="P21" s="81">
        <f t="shared" si="2"/>
        <v>12.568500000000002</v>
      </c>
      <c r="X21" s="134"/>
    </row>
    <row r="22" spans="1:24" x14ac:dyDescent="0.25">
      <c r="O22" s="81">
        <v>1.04</v>
      </c>
      <c r="P22" s="81">
        <f>O22*$Q$4</f>
        <v>12.4488</v>
      </c>
      <c r="X22" s="134"/>
    </row>
    <row r="23" spans="1:24" x14ac:dyDescent="0.25">
      <c r="O23" s="81">
        <v>1.03</v>
      </c>
      <c r="P23" s="81">
        <f t="shared" ref="P23:P36" si="3">O23*$Q$4</f>
        <v>12.3291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3"/>
        <v>12.2094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4">C25*(E25-D25)</f>
        <v>-13.499999999999979</v>
      </c>
      <c r="G25" s="39">
        <f t="shared" ref="G25" si="5">D25*C25</f>
        <v>2715</v>
      </c>
      <c r="H25" s="226">
        <f t="shared" ref="H25" si="6">(E25-D25)/D25</f>
        <v>-4.9723756906077266E-3</v>
      </c>
      <c r="I25" s="39"/>
      <c r="J25" s="39"/>
      <c r="K25" s="39"/>
      <c r="L25" s="4"/>
      <c r="O25" s="81">
        <v>1.01</v>
      </c>
      <c r="P25" s="81">
        <f t="shared" si="3"/>
        <v>12.089700000000001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7">C26*(E26-D26)</f>
        <v>-240.99999999999966</v>
      </c>
      <c r="G26" s="39">
        <f t="shared" ref="G26" si="8">D26*C26</f>
        <v>4368.5</v>
      </c>
      <c r="H26" s="226">
        <f t="shared" ref="H26" si="9">(E26-D26)/D26</f>
        <v>-5.5167677692571741E-2</v>
      </c>
      <c r="I26" s="39"/>
      <c r="J26" s="39"/>
      <c r="K26" s="39"/>
      <c r="L26" s="4"/>
      <c r="O26" s="81">
        <v>1</v>
      </c>
      <c r="P26" s="81">
        <f t="shared" si="3"/>
        <v>11.97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0">C27*(E27-D27)</f>
        <v>-291.00000000000034</v>
      </c>
      <c r="G27" s="39">
        <f t="shared" ref="G27" si="11">D27*C27</f>
        <v>4368.5</v>
      </c>
      <c r="H27" s="226">
        <f t="shared" ref="H27" si="12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3"/>
        <v>11.850300000000001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3">C28*(E28-D28)</f>
        <v>-143.52000000000018</v>
      </c>
      <c r="G28" s="39">
        <f t="shared" ref="G28:G30" si="14">D28*C28</f>
        <v>3523.52</v>
      </c>
      <c r="H28" s="226">
        <f t="shared" ref="H28:H30" si="15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3"/>
        <v>11.730600000000001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3"/>
        <v>-611.58999999999969</v>
      </c>
      <c r="G29" s="39">
        <f t="shared" si="14"/>
        <v>3371.5899999999997</v>
      </c>
      <c r="H29" s="226">
        <f t="shared" si="15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3"/>
        <v>11.610900000000001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3"/>
        <v>-339.60000000000008</v>
      </c>
      <c r="G30" s="39">
        <f t="shared" si="14"/>
        <v>3371.6</v>
      </c>
      <c r="H30" s="226">
        <f t="shared" si="15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3"/>
        <v>11.491200000000001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6">C31*(E31-D31)</f>
        <v>-551.60000000000014</v>
      </c>
      <c r="G31" s="39">
        <f t="shared" ref="G31:G39" si="17">D31*C31</f>
        <v>3371.6</v>
      </c>
      <c r="H31" s="226">
        <f t="shared" ref="H31:H39" si="18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3"/>
        <v>11.371499999999999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6"/>
        <v>-595.58999999999958</v>
      </c>
      <c r="G32" s="39">
        <f t="shared" si="17"/>
        <v>4759.59</v>
      </c>
      <c r="H32" s="226">
        <f t="shared" si="18"/>
        <v>-0.12513472799127648</v>
      </c>
      <c r="I32" s="39"/>
      <c r="J32" s="39"/>
      <c r="K32" s="39"/>
      <c r="L32" s="4"/>
      <c r="O32" s="81">
        <v>0.94</v>
      </c>
      <c r="P32" s="81">
        <f t="shared" si="3"/>
        <v>11.251799999999999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6"/>
        <v>-402.61999999999995</v>
      </c>
      <c r="G33" s="39">
        <f t="shared" si="17"/>
        <v>3290.62</v>
      </c>
      <c r="H33" s="226">
        <f t="shared" si="18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3"/>
        <v>11.132100000000001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6"/>
        <v>-556.62000000000035</v>
      </c>
      <c r="G34" s="39">
        <f t="shared" si="17"/>
        <v>4588.62</v>
      </c>
      <c r="H34" s="226">
        <f t="shared" si="18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3"/>
        <v>11.012400000000001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6"/>
        <v>-359.65000000000026</v>
      </c>
      <c r="G35" s="39">
        <f t="shared" si="17"/>
        <v>3165.65</v>
      </c>
      <c r="H35" s="226">
        <f t="shared" si="18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3"/>
        <v>10.892700000000001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6"/>
        <v>-493.79999999999973</v>
      </c>
      <c r="G36" s="39">
        <f t="shared" si="17"/>
        <v>4507.8</v>
      </c>
      <c r="H36" s="226">
        <f t="shared" si="18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3"/>
        <v>10.773000000000001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6"/>
        <v>-577.7999999999995</v>
      </c>
      <c r="G37" s="39">
        <f t="shared" si="17"/>
        <v>8371.7999999999993</v>
      </c>
      <c r="H37" s="226">
        <f t="shared" si="18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6"/>
        <v>-403.8</v>
      </c>
      <c r="G38" s="39">
        <f t="shared" si="17"/>
        <v>4387.8</v>
      </c>
      <c r="H38" s="226">
        <f t="shared" si="18"/>
        <v>-9.2027895528510886E-2</v>
      </c>
      <c r="I38" s="523" t="s">
        <v>844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6"/>
        <v>-751.7399999999991</v>
      </c>
      <c r="G39" s="39">
        <f t="shared" si="17"/>
        <v>8035.74</v>
      </c>
      <c r="H39" s="226">
        <f t="shared" si="18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1" si="19">C40*(E40-D40)</f>
        <v>-781.73999999999955</v>
      </c>
      <c r="G40" s="39">
        <f t="shared" ref="G40:G41" si="20">D40*C40</f>
        <v>8035.74</v>
      </c>
      <c r="H40" s="226">
        <f t="shared" ref="H40:H41" si="21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9"/>
        <v>-895.80000000000018</v>
      </c>
      <c r="G41" s="39">
        <f t="shared" si="20"/>
        <v>8035.8</v>
      </c>
      <c r="H41" s="226">
        <f t="shared" si="21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2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3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2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3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2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3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2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3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2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3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2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3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2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3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2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3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2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3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2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2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4">C83*(E83-D83)</f>
        <v>-67.999999999999829</v>
      </c>
      <c r="G83" s="372">
        <f t="shared" ref="G83:G92" si="25">D83*C83</f>
        <v>2110.4</v>
      </c>
      <c r="H83" s="373">
        <f t="shared" ref="H83:H92" si="26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4"/>
        <v>-65.999999999999659</v>
      </c>
      <c r="G84" s="372">
        <f t="shared" si="25"/>
        <v>3129.6</v>
      </c>
      <c r="H84" s="373">
        <f t="shared" si="26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4"/>
        <v>-9.5999999999997954</v>
      </c>
      <c r="G85" s="372">
        <f t="shared" si="25"/>
        <v>3129.6</v>
      </c>
      <c r="H85" s="373">
        <f t="shared" si="26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4"/>
        <v>61.200000000000188</v>
      </c>
      <c r="G86" s="372">
        <f t="shared" si="25"/>
        <v>3129.6</v>
      </c>
      <c r="H86" s="373">
        <f t="shared" si="26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4"/>
        <v>-61.199999999999477</v>
      </c>
      <c r="G87" s="372">
        <f t="shared" si="25"/>
        <v>5103.2</v>
      </c>
      <c r="H87" s="373">
        <f t="shared" si="26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4"/>
        <v>-37.199999999999989</v>
      </c>
      <c r="G88" s="372">
        <f t="shared" si="25"/>
        <v>5103.2</v>
      </c>
      <c r="H88" s="373">
        <f t="shared" si="26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4"/>
        <v>146.80000000000035</v>
      </c>
      <c r="G89" s="372">
        <f t="shared" si="25"/>
        <v>5103.2</v>
      </c>
      <c r="H89" s="373">
        <f t="shared" si="26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4"/>
        <v>180.80000000000069</v>
      </c>
      <c r="G90" s="372">
        <f t="shared" si="25"/>
        <v>5103.2</v>
      </c>
      <c r="H90" s="373">
        <f t="shared" si="26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4"/>
        <v>214.24000000000021</v>
      </c>
      <c r="G91" s="372">
        <f t="shared" si="25"/>
        <v>2454.7599999999998</v>
      </c>
      <c r="H91" s="373">
        <f t="shared" si="26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4"/>
        <v>270.63199999999995</v>
      </c>
      <c r="G92" s="372">
        <f t="shared" si="25"/>
        <v>1908.568</v>
      </c>
      <c r="H92" s="373">
        <f t="shared" si="26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7">C96*(E96-D96)</f>
        <v>382</v>
      </c>
      <c r="G96" s="39">
        <f t="shared" ref="G96:G120" si="28">D96*C96</f>
        <v>4382</v>
      </c>
      <c r="H96" s="226">
        <f t="shared" ref="H96:H120" si="29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7"/>
        <v>-164.99999999999915</v>
      </c>
      <c r="G97" s="39">
        <f t="shared" si="28"/>
        <v>6495</v>
      </c>
      <c r="H97" s="226">
        <f t="shared" si="29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7"/>
        <v>98.440000000000083</v>
      </c>
      <c r="G98" s="39">
        <f t="shared" si="28"/>
        <v>4297.5600000000004</v>
      </c>
      <c r="H98" s="226">
        <f t="shared" si="29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7"/>
        <v>64.440000000000097</v>
      </c>
      <c r="G99" s="39">
        <f t="shared" si="28"/>
        <v>6403.5599999999995</v>
      </c>
      <c r="H99" s="226">
        <f t="shared" si="29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7"/>
        <v>-133.55999999999995</v>
      </c>
      <c r="G100" s="39">
        <f t="shared" si="28"/>
        <v>6403.5599999999995</v>
      </c>
      <c r="H100" s="226">
        <f t="shared" si="29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7"/>
        <v>-229.56000000000003</v>
      </c>
      <c r="G101" s="39">
        <f t="shared" si="28"/>
        <v>6403.5599999999995</v>
      </c>
      <c r="H101" s="226">
        <f t="shared" si="29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7"/>
        <v>-297.55200000000031</v>
      </c>
      <c r="G102" s="39">
        <f t="shared" si="28"/>
        <v>8421.5519999999997</v>
      </c>
      <c r="H102" s="226">
        <f t="shared" si="29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7"/>
        <v>-301.54799999999898</v>
      </c>
      <c r="G103" s="39">
        <f t="shared" si="28"/>
        <v>12457.548000000001</v>
      </c>
      <c r="H103" s="226">
        <f t="shared" si="29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7"/>
        <v>76.452000000000453</v>
      </c>
      <c r="G104" s="39">
        <f t="shared" si="28"/>
        <v>12457.548000000001</v>
      </c>
      <c r="H104" s="226">
        <f t="shared" si="29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7"/>
        <v>-109.54800000000091</v>
      </c>
      <c r="G105" s="39">
        <f t="shared" si="28"/>
        <v>12457.548000000001</v>
      </c>
      <c r="H105" s="226">
        <f t="shared" si="29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7"/>
        <v>342.34799999999979</v>
      </c>
      <c r="G106" s="39">
        <f t="shared" si="28"/>
        <v>8177.652</v>
      </c>
      <c r="H106" s="226">
        <f t="shared" si="29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7"/>
        <v>14.350000000000307</v>
      </c>
      <c r="G107" s="39">
        <f t="shared" si="28"/>
        <v>10245.65</v>
      </c>
      <c r="H107" s="226">
        <f t="shared" si="29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7"/>
        <v>-427.64999999999986</v>
      </c>
      <c r="G108" s="39">
        <f t="shared" si="28"/>
        <v>12193.65</v>
      </c>
      <c r="H108" s="226">
        <f t="shared" si="29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7"/>
        <v>-151.64999999999935</v>
      </c>
      <c r="G109" s="39">
        <f t="shared" si="28"/>
        <v>12193.65</v>
      </c>
      <c r="H109" s="226">
        <f t="shared" si="29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7"/>
        <v>-655.6499999999993</v>
      </c>
      <c r="G110" s="39">
        <f t="shared" si="28"/>
        <v>12193.65</v>
      </c>
      <c r="H110" s="226">
        <f t="shared" si="29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7"/>
        <v>-661.6500000000002</v>
      </c>
      <c r="G111" s="39">
        <f t="shared" si="28"/>
        <v>12193.65</v>
      </c>
      <c r="H111" s="226">
        <f t="shared" si="29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7"/>
        <v>-481.64999999999975</v>
      </c>
      <c r="G112" s="39">
        <f t="shared" si="28"/>
        <v>12193.65</v>
      </c>
      <c r="H112" s="226">
        <f t="shared" si="29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7"/>
        <v>-673.65</v>
      </c>
      <c r="G113" s="39">
        <f t="shared" si="28"/>
        <v>12193.65</v>
      </c>
      <c r="H113" s="226">
        <f t="shared" si="29"/>
        <v>-5.5245968188360334E-2</v>
      </c>
      <c r="I113" s="39"/>
      <c r="J113" s="39">
        <v>-329</v>
      </c>
      <c r="K113" s="39">
        <f t="shared" ref="K113:K120" si="30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7"/>
        <v>-937.68000000000029</v>
      </c>
      <c r="G114" s="39">
        <f t="shared" si="28"/>
        <v>15953.68</v>
      </c>
      <c r="H114" s="226">
        <f t="shared" si="29"/>
        <v>-5.8775154071035667E-2</v>
      </c>
      <c r="I114" s="39"/>
      <c r="J114" s="39">
        <v>-593</v>
      </c>
      <c r="K114" s="39">
        <f t="shared" si="30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7"/>
        <v>363.19999999999908</v>
      </c>
      <c r="G115" s="39">
        <f t="shared" si="28"/>
        <v>7816.8000000000011</v>
      </c>
      <c r="H115" s="226">
        <f t="shared" si="29"/>
        <v>4.6464026199979407E-2</v>
      </c>
      <c r="I115" s="39"/>
      <c r="J115" s="39">
        <v>708</v>
      </c>
      <c r="K115" s="39">
        <f t="shared" si="30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7"/>
        <v>60.000000000000497</v>
      </c>
      <c r="G116" s="39">
        <f t="shared" si="28"/>
        <v>9785</v>
      </c>
      <c r="H116" s="226">
        <f t="shared" si="29"/>
        <v>6.1318344404701578E-3</v>
      </c>
      <c r="I116" s="39"/>
      <c r="J116" s="39">
        <v>405</v>
      </c>
      <c r="K116" s="39">
        <f t="shared" si="30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7"/>
        <v>259.19999999999987</v>
      </c>
      <c r="G117" s="39">
        <f t="shared" si="28"/>
        <v>7780.8000000000011</v>
      </c>
      <c r="H117" s="226">
        <f t="shared" si="29"/>
        <v>3.3312769895126444E-2</v>
      </c>
      <c r="I117" s="39"/>
      <c r="J117" s="39">
        <v>604</v>
      </c>
      <c r="K117" s="39">
        <f t="shared" si="30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7"/>
        <v>834.00000000000034</v>
      </c>
      <c r="G118" s="39">
        <f t="shared" si="28"/>
        <v>5739</v>
      </c>
      <c r="H118" s="226">
        <f t="shared" si="29"/>
        <v>0.14532148457919505</v>
      </c>
      <c r="I118" s="39"/>
      <c r="J118" s="39">
        <v>1179</v>
      </c>
      <c r="K118" s="39">
        <f t="shared" si="30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7"/>
        <v>618.00000000000068</v>
      </c>
      <c r="G119" s="39">
        <f t="shared" si="28"/>
        <v>5739</v>
      </c>
      <c r="H119" s="226">
        <f t="shared" si="29"/>
        <v>0.10768426555148992</v>
      </c>
      <c r="I119" s="39"/>
      <c r="J119" s="39">
        <v>963</v>
      </c>
      <c r="K119" s="39">
        <f t="shared" si="30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7"/>
        <v>825.54000000000019</v>
      </c>
      <c r="G120" s="39">
        <f t="shared" si="28"/>
        <v>3552.46</v>
      </c>
      <c r="H120" s="226">
        <f t="shared" si="29"/>
        <v>0.23238544557855689</v>
      </c>
      <c r="I120" s="39"/>
      <c r="J120" s="39">
        <v>1171</v>
      </c>
      <c r="K120" s="39">
        <f t="shared" si="30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17" priority="73">
      <formula>F32&gt;0</formula>
    </cfRule>
    <cfRule type="expression" dxfId="1616" priority="74">
      <formula>F32&lt;0</formula>
    </cfRule>
  </conditionalFormatting>
  <conditionalFormatting sqref="Q7">
    <cfRule type="expression" dxfId="1615" priority="71">
      <formula>Q7&gt;0</formula>
    </cfRule>
    <cfRule type="expression" dxfId="1614" priority="72">
      <formula>Q7&lt;0</formula>
    </cfRule>
  </conditionalFormatting>
  <conditionalFormatting sqref="Q8">
    <cfRule type="expression" dxfId="1613" priority="69">
      <formula>Q8&gt;0</formula>
    </cfRule>
    <cfRule type="expression" dxfId="1612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11" priority="61">
      <formula>M58&gt;0</formula>
    </cfRule>
    <cfRule type="expression" dxfId="1610" priority="62">
      <formula>M58&lt;0</formula>
    </cfRule>
  </conditionalFormatting>
  <conditionalFormatting sqref="Q10">
    <cfRule type="expression" dxfId="1609" priority="59">
      <formula>Q10&gt;0</formula>
    </cfRule>
    <cfRule type="expression" dxfId="1608" priority="60">
      <formula>Q10&lt;0</formula>
    </cfRule>
  </conditionalFormatting>
  <conditionalFormatting sqref="F29:F31">
    <cfRule type="expression" dxfId="1607" priority="57">
      <formula>F29&gt;0</formula>
    </cfRule>
    <cfRule type="expression" dxfId="1606" priority="58">
      <formula>F29&lt;0</formula>
    </cfRule>
  </conditionalFormatting>
  <conditionalFormatting sqref="H29:H31">
    <cfRule type="expression" dxfId="1605" priority="55">
      <formula>H29&gt;0</formula>
    </cfRule>
    <cfRule type="expression" dxfId="1604" priority="56">
      <formula>H29&lt;0</formula>
    </cfRule>
  </conditionalFormatting>
  <conditionalFormatting sqref="F83:F94">
    <cfRule type="expression" dxfId="1603" priority="53">
      <formula>F83&gt;0</formula>
    </cfRule>
    <cfRule type="expression" dxfId="1602" priority="54">
      <formula>F83&lt;0</formula>
    </cfRule>
  </conditionalFormatting>
  <conditionalFormatting sqref="H83:H94">
    <cfRule type="expression" dxfId="1601" priority="51">
      <formula>H83&gt;0</formula>
    </cfRule>
    <cfRule type="expression" dxfId="1600" priority="52">
      <formula>H83&lt;0</formula>
    </cfRule>
  </conditionalFormatting>
  <conditionalFormatting sqref="J41">
    <cfRule type="expression" dxfId="1599" priority="49">
      <formula>J41&gt;0</formula>
    </cfRule>
    <cfRule type="expression" dxfId="1598" priority="50">
      <formula>J41&lt;0</formula>
    </cfRule>
  </conditionalFormatting>
  <conditionalFormatting sqref="J49 J39:J47">
    <cfRule type="expression" dxfId="1597" priority="47">
      <formula>J39&gt;0</formula>
    </cfRule>
    <cfRule type="expression" dxfId="1596" priority="48">
      <formula>J39&lt;0</formula>
    </cfRule>
  </conditionalFormatting>
  <conditionalFormatting sqref="F48 H48">
    <cfRule type="expression" dxfId="1595" priority="45">
      <formula>F48&gt;0</formula>
    </cfRule>
    <cfRule type="expression" dxfId="1594" priority="46">
      <formula>F48&lt;0</formula>
    </cfRule>
  </conditionalFormatting>
  <conditionalFormatting sqref="J48">
    <cfRule type="expression" dxfId="1593" priority="43">
      <formula>J48&gt;0</formula>
    </cfRule>
    <cfRule type="expression" dxfId="1592" priority="44">
      <formula>J48&lt;0</formula>
    </cfRule>
  </conditionalFormatting>
  <conditionalFormatting sqref="K45:K52">
    <cfRule type="expression" dxfId="1591" priority="41">
      <formula>K45&gt;0</formula>
    </cfRule>
    <cfRule type="expression" dxfId="1590" priority="42">
      <formula>K45&lt;0</formula>
    </cfRule>
  </conditionalFormatting>
  <conditionalFormatting sqref="K45:K52">
    <cfRule type="expression" dxfId="1589" priority="39">
      <formula>K45&gt;0</formula>
    </cfRule>
    <cfRule type="expression" dxfId="1588" priority="40">
      <formula>K45&lt;0</formula>
    </cfRule>
  </conditionalFormatting>
  <conditionalFormatting sqref="F102:F118 H102:H118 H120:H128 F120:F128">
    <cfRule type="expression" dxfId="1587" priority="35">
      <formula>F102&gt;0</formula>
    </cfRule>
    <cfRule type="expression" dxfId="1586" priority="36">
      <formula>F102&lt;0</formula>
    </cfRule>
  </conditionalFormatting>
  <conditionalFormatting sqref="F96:F101">
    <cfRule type="expression" dxfId="1585" priority="33">
      <formula>F96&gt;0</formula>
    </cfRule>
    <cfRule type="expression" dxfId="1584" priority="34">
      <formula>F96&lt;0</formula>
    </cfRule>
  </conditionalFormatting>
  <conditionalFormatting sqref="H96:H101">
    <cfRule type="expression" dxfId="1583" priority="31">
      <formula>H96&gt;0</formula>
    </cfRule>
    <cfRule type="expression" dxfId="1582" priority="32">
      <formula>H96&lt;0</formula>
    </cfRule>
  </conditionalFormatting>
  <conditionalFormatting sqref="J112">
    <cfRule type="expression" dxfId="1581" priority="29">
      <formula>J112&gt;0</formula>
    </cfRule>
    <cfRule type="expression" dxfId="1580" priority="30">
      <formula>J112&lt;0</formula>
    </cfRule>
  </conditionalFormatting>
  <conditionalFormatting sqref="J110:J118 J120">
    <cfRule type="expression" dxfId="1579" priority="27">
      <formula>J110&gt;0</formula>
    </cfRule>
    <cfRule type="expression" dxfId="1578" priority="28">
      <formula>J110&lt;0</formula>
    </cfRule>
  </conditionalFormatting>
  <conditionalFormatting sqref="F119 H119">
    <cfRule type="expression" dxfId="1577" priority="25">
      <formula>F119&gt;0</formula>
    </cfRule>
    <cfRule type="expression" dxfId="1576" priority="26">
      <formula>F119&lt;0</formula>
    </cfRule>
  </conditionalFormatting>
  <conditionalFormatting sqref="J119">
    <cfRule type="expression" dxfId="1575" priority="23">
      <formula>J119&gt;0</formula>
    </cfRule>
    <cfRule type="expression" dxfId="1574" priority="24">
      <formula>J119&lt;0</formula>
    </cfRule>
  </conditionalFormatting>
  <conditionalFormatting sqref="K112:K123">
    <cfRule type="expression" dxfId="1573" priority="21">
      <formula>K112&gt;0</formula>
    </cfRule>
    <cfRule type="expression" dxfId="1572" priority="22">
      <formula>K112&lt;0</formula>
    </cfRule>
  </conditionalFormatting>
  <conditionalFormatting sqref="K110:K123">
    <cfRule type="expression" dxfId="1571" priority="19">
      <formula>K110&gt;0</formula>
    </cfRule>
    <cfRule type="expression" dxfId="1570" priority="20">
      <formula>K110&lt;0</formula>
    </cfRule>
  </conditionalFormatting>
  <conditionalFormatting sqref="J121">
    <cfRule type="expression" dxfId="1569" priority="17">
      <formula>J121&gt;0</formula>
    </cfRule>
    <cfRule type="expression" dxfId="1568" priority="18">
      <formula>J121&lt;0</formula>
    </cfRule>
  </conditionalFormatting>
  <conditionalFormatting sqref="F25:F28">
    <cfRule type="expression" dxfId="1567" priority="15">
      <formula>F25&gt;0</formula>
    </cfRule>
    <cfRule type="expression" dxfId="1566" priority="16">
      <formula>F25&lt;0</formula>
    </cfRule>
  </conditionalFormatting>
  <conditionalFormatting sqref="H25:H28">
    <cfRule type="expression" dxfId="1565" priority="13">
      <formula>H25&gt;0</formula>
    </cfRule>
    <cfRule type="expression" dxfId="1564" priority="14">
      <formula>H25&lt;0</formula>
    </cfRule>
  </conditionalFormatting>
  <conditionalFormatting sqref="J27:J29">
    <cfRule type="expression" dxfId="1563" priority="11">
      <formula>J27&gt;0</formula>
    </cfRule>
    <cfRule type="expression" dxfId="1562" priority="12">
      <formula>J27&lt;0</formula>
    </cfRule>
  </conditionalFormatting>
  <conditionalFormatting sqref="J30:J31">
    <cfRule type="expression" dxfId="1561" priority="9">
      <formula>J30&gt;0</formula>
    </cfRule>
    <cfRule type="expression" dxfId="1560" priority="10">
      <formula>J30&lt;0</formula>
    </cfRule>
  </conditionalFormatting>
  <conditionalFormatting sqref="J33">
    <cfRule type="expression" dxfId="1559" priority="7">
      <formula>J33&gt;0</formula>
    </cfRule>
    <cfRule type="expression" dxfId="1558" priority="8">
      <formula>J33&lt;0</formula>
    </cfRule>
  </conditionalFormatting>
  <conditionalFormatting sqref="J34">
    <cfRule type="expression" dxfId="1557" priority="5">
      <formula>J34&gt;0</formula>
    </cfRule>
    <cfRule type="expression" dxfId="1556" priority="6">
      <formula>J34&lt;0</formula>
    </cfRule>
  </conditionalFormatting>
  <conditionalFormatting sqref="J35:J43">
    <cfRule type="expression" dxfId="1555" priority="3">
      <formula>J35&gt;0</formula>
    </cfRule>
    <cfRule type="expression" dxfId="1554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65.06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65.06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89" t="s">
        <v>78</v>
      </c>
      <c r="P40" s="78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71.566000000000003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70.915400000000005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70.264800000000008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69.614200000000011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68.9636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68.313000000000002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67.662400000000005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67.011800000000008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66.361199999999997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65.710599999999999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65.06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64.409400000000005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63.758800000000001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63.108200000000004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62.457599999999999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61.807000000000002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61.156399999999998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60.505800000000008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59.855200000000004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59.204600000000006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58.554000000000002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53" priority="15">
      <formula>F39&gt;0</formula>
    </cfRule>
    <cfRule type="expression" dxfId="1552" priority="16">
      <formula>F39&lt;0</formula>
    </cfRule>
  </conditionalFormatting>
  <conditionalFormatting sqref="Q7">
    <cfRule type="expression" dxfId="1551" priority="13">
      <formula>Q7&gt;0</formula>
    </cfRule>
    <cfRule type="expression" dxfId="1550" priority="14">
      <formula>Q7&lt;0</formula>
    </cfRule>
  </conditionalFormatting>
  <conditionalFormatting sqref="Q8">
    <cfRule type="expression" dxfId="1549" priority="11">
      <formula>Q8&gt;0</formula>
    </cfRule>
    <cfRule type="expression" dxfId="1548" priority="12">
      <formula>Q8&lt;0</formula>
    </cfRule>
  </conditionalFormatting>
  <conditionalFormatting sqref="F25:F38">
    <cfRule type="expression" dxfId="1547" priority="9">
      <formula>F25&gt;0</formula>
    </cfRule>
    <cfRule type="expression" dxfId="1546" priority="10">
      <formula>F25&lt;0</formula>
    </cfRule>
  </conditionalFormatting>
  <conditionalFormatting sqref="H25:H38">
    <cfRule type="expression" dxfId="1545" priority="7">
      <formula>H25&gt;0</formula>
    </cfRule>
    <cfRule type="expression" dxfId="154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43" priority="3">
      <formula>M55&gt;0</formula>
    </cfRule>
    <cfRule type="expression" dxfId="1542" priority="4">
      <formula>M55&lt;0</formula>
    </cfRule>
  </conditionalFormatting>
  <conditionalFormatting sqref="Q10">
    <cfRule type="expression" dxfId="1541" priority="1">
      <formula>Q10&gt;0</formula>
    </cfRule>
    <cfRule type="expression" dxfId="154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38.85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38.85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89" t="s">
        <v>78</v>
      </c>
      <c r="P40" s="78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42.735000000000007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42.346500000000006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41.958000000000006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41.569500000000005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41.181000000000004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40.792500000000004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40.404000000000003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40.015500000000003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39.627000000000002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39.238500000000002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38.85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38.461500000000001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38.073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37.6845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37.295999999999999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36.907499999999999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36.518999999999998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36.130500000000005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35.742000000000004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35.353500000000004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34.965000000000003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39" priority="27">
      <formula>F27&gt;0</formula>
    </cfRule>
    <cfRule type="expression" dxfId="153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37" priority="15">
      <formula>Q8&gt;0</formula>
    </cfRule>
    <cfRule type="expression" dxfId="1536" priority="16">
      <formula>Q8&lt;0</formula>
    </cfRule>
  </conditionalFormatting>
  <conditionalFormatting sqref="Q7">
    <cfRule type="expression" dxfId="1535" priority="17">
      <formula>Q7&gt;0</formula>
    </cfRule>
    <cfRule type="expression" dxfId="1534" priority="18">
      <formula>Q7&lt;0</formula>
    </cfRule>
  </conditionalFormatting>
  <conditionalFormatting sqref="F37:F38">
    <cfRule type="expression" dxfId="1533" priority="13">
      <formula>F37&gt;0</formula>
    </cfRule>
    <cfRule type="expression" dxfId="1532" priority="14">
      <formula>F37&lt;0</formula>
    </cfRule>
  </conditionalFormatting>
  <conditionalFormatting sqref="H37:H38">
    <cfRule type="expression" dxfId="1531" priority="11">
      <formula>H37&gt;0</formula>
    </cfRule>
    <cfRule type="expression" dxfId="1530" priority="12">
      <formula>H37&lt;0</formula>
    </cfRule>
  </conditionalFormatting>
  <conditionalFormatting sqref="F23:F26 H23:H26">
    <cfRule type="expression" dxfId="1529" priority="9">
      <formula>F23&gt;0</formula>
    </cfRule>
    <cfRule type="expression" dxfId="1528" priority="10">
      <formula>F23&lt;0</formula>
    </cfRule>
  </conditionalFormatting>
  <conditionalFormatting sqref="Q10">
    <cfRule type="expression" dxfId="1527" priority="3">
      <formula>Q10&gt;0</formula>
    </cfRule>
    <cfRule type="expression" dxfId="1526" priority="4">
      <formula>Q10&lt;0</formula>
    </cfRule>
  </conditionalFormatting>
  <conditionalFormatting sqref="F22 H22">
    <cfRule type="expression" dxfId="1525" priority="1">
      <formula>F22&gt;0</formula>
    </cfRule>
    <cfRule type="expression" dxfId="1524" priority="2">
      <formula>F22&lt;0</formula>
    </cfRule>
  </conditionalFormatting>
  <conditionalFormatting sqref="M41">
    <cfRule type="expression" dxfId="1523" priority="5">
      <formula>M41&gt;0</formula>
    </cfRule>
    <cfRule type="expression" dxfId="152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61.83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61.83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68.013000000000005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67.3947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66.77640000000001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66.158100000000005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65.5398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64.921499999999995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64.303200000000004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63.684899999999999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63.066600000000001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62.448299999999996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61.83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61.2117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60.593399999999995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59.975099999999998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59.356799999999993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58.738499999999995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58.120199999999997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57.501899999999999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56.883600000000001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56.265300000000003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55.646999999999998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21" priority="29">
      <formula>F25&gt;0</formula>
    </cfRule>
    <cfRule type="expression" dxfId="1520" priority="30">
      <formula>F25&lt;0</formula>
    </cfRule>
  </conditionalFormatting>
  <conditionalFormatting sqref="Q7">
    <cfRule type="expression" dxfId="1519" priority="27">
      <formula>Q7&gt;0</formula>
    </cfRule>
    <cfRule type="expression" dxfId="1518" priority="28">
      <formula>Q7&lt;0</formula>
    </cfRule>
  </conditionalFormatting>
  <conditionalFormatting sqref="Q8">
    <cfRule type="expression" dxfId="1517" priority="25">
      <formula>Q8&gt;0</formula>
    </cfRule>
    <cfRule type="expression" dxfId="1516" priority="26">
      <formula>Q8&lt;0</formula>
    </cfRule>
  </conditionalFormatting>
  <conditionalFormatting sqref="Q10">
    <cfRule type="expression" dxfId="1515" priority="13">
      <formula>Q10&gt;0</formula>
    </cfRule>
    <cfRule type="expression" dxfId="1514" priority="14">
      <formula>Q10&lt;0</formula>
    </cfRule>
  </conditionalFormatting>
  <conditionalFormatting sqref="M46">
    <cfRule type="expression" dxfId="1513" priority="11">
      <formula>M46&gt;0</formula>
    </cfRule>
    <cfRule type="expression" dxfId="1512" priority="12">
      <formula>M46&lt;0</formula>
    </cfRule>
  </conditionalFormatting>
  <conditionalFormatting sqref="F80:F88 H80:H88">
    <cfRule type="expression" dxfId="1511" priority="9">
      <formula>F80&gt;0</formula>
    </cfRule>
    <cfRule type="expression" dxfId="1510" priority="10">
      <formula>F80&lt;0</formula>
    </cfRule>
  </conditionalFormatting>
  <conditionalFormatting sqref="F75:F79">
    <cfRule type="expression" dxfId="1509" priority="7">
      <formula>F75&gt;0</formula>
    </cfRule>
    <cfRule type="expression" dxfId="1508" priority="8">
      <formula>F75&lt;0</formula>
    </cfRule>
  </conditionalFormatting>
  <conditionalFormatting sqref="H75:H79">
    <cfRule type="expression" dxfId="1507" priority="5">
      <formula>H75&gt;0</formula>
    </cfRule>
    <cfRule type="expression" dxfId="1506" priority="6">
      <formula>H75&lt;0</formula>
    </cfRule>
  </conditionalFormatting>
  <conditionalFormatting sqref="F71:F74">
    <cfRule type="expression" dxfId="1505" priority="3">
      <formula>F71&gt;0</formula>
    </cfRule>
    <cfRule type="expression" dxfId="1504" priority="4">
      <formula>F71&lt;0</formula>
    </cfRule>
  </conditionalFormatting>
  <conditionalFormatting sqref="H71:H74">
    <cfRule type="expression" dxfId="1503" priority="1">
      <formula>H71&gt;0</formula>
    </cfRule>
    <cfRule type="expression" dxfId="150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33.76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33.76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37.136000000000003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36.798400000000001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36.460799999999999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36.123199999999997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35.785600000000002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35.448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35.110399999999998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34.772799999999997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34.435200000000002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34.0976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33.76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33.422399999999996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33.084799999999994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32.747199999999999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32.409599999999998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32.071999999999996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31.734399999999997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31.396799999999999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31.059200000000001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30.721599999999999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30.384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01" priority="21">
      <formula>F47&gt;0</formula>
    </cfRule>
    <cfRule type="expression" dxfId="1500" priority="22">
      <formula>F47&lt;0</formula>
    </cfRule>
  </conditionalFormatting>
  <conditionalFormatting sqref="Q7">
    <cfRule type="expression" dxfId="1499" priority="19">
      <formula>Q7&gt;0</formula>
    </cfRule>
    <cfRule type="expression" dxfId="1498" priority="20">
      <formula>Q7&lt;0</formula>
    </cfRule>
  </conditionalFormatting>
  <conditionalFormatting sqref="Q8">
    <cfRule type="expression" dxfId="1497" priority="17">
      <formula>Q8&gt;0</formula>
    </cfRule>
    <cfRule type="expression" dxfId="1496" priority="18">
      <formula>Q8&lt;0</formula>
    </cfRule>
  </conditionalFormatting>
  <conditionalFormatting sqref="F25:F46">
    <cfRule type="expression" dxfId="1495" priority="15">
      <formula>F25&gt;0</formula>
    </cfRule>
    <cfRule type="expression" dxfId="1494" priority="16">
      <formula>F25&lt;0</formula>
    </cfRule>
  </conditionalFormatting>
  <conditionalFormatting sqref="H25:H46">
    <cfRule type="expression" dxfId="1493" priority="13">
      <formula>H25&gt;0</formula>
    </cfRule>
    <cfRule type="expression" dxfId="1492" priority="14">
      <formula>H25&lt;0</formula>
    </cfRule>
  </conditionalFormatting>
  <conditionalFormatting sqref="F89:F110">
    <cfRule type="expression" dxfId="1491" priority="11">
      <formula>F89&gt;0</formula>
    </cfRule>
    <cfRule type="expression" dxfId="1490" priority="12">
      <formula>F89&lt;0</formula>
    </cfRule>
  </conditionalFormatting>
  <conditionalFormatting sqref="H89:H110">
    <cfRule type="expression" dxfId="1489" priority="9">
      <formula>H89&gt;0</formula>
    </cfRule>
    <cfRule type="expression" dxfId="1488" priority="10">
      <formula>H89&lt;0</formula>
    </cfRule>
  </conditionalFormatting>
  <conditionalFormatting sqref="Q10">
    <cfRule type="expression" dxfId="1487" priority="7">
      <formula>Q10&gt;0</formula>
    </cfRule>
    <cfRule type="expression" dxfId="1486" priority="8">
      <formula>Q10&lt;0</formula>
    </cfRule>
  </conditionalFormatting>
  <conditionalFormatting sqref="J25:J38">
    <cfRule type="expression" dxfId="1485" priority="5">
      <formula>J25&gt;0</formula>
    </cfRule>
    <cfRule type="expression" dxfId="1484" priority="6">
      <formula>J25&lt;0</formula>
    </cfRule>
  </conditionalFormatting>
  <conditionalFormatting sqref="K25:K38">
    <cfRule type="expression" dxfId="1483" priority="3">
      <formula>K25&gt;0</formula>
    </cfRule>
    <cfRule type="expression" dxfId="1482" priority="4">
      <formula>K25&lt;0</formula>
    </cfRule>
  </conditionalFormatting>
  <conditionalFormatting sqref="L25:L38">
    <cfRule type="expression" dxfId="1481" priority="1">
      <formula>L25&gt;0</formula>
    </cfRule>
    <cfRule type="expression" dxfId="148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65.08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65.08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71.588000000000008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70.937200000000004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70.2864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69.635599999999997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68.984800000000007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68.334000000000003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67.683199999999999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67.032399999999996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66.381600000000006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65.730800000000002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65.08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64.429199999999994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63.778399999999998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63.127599999999994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62.476799999999997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61.825999999999993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61.175199999999997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60.5244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59.873600000000003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59.222799999999999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58.572000000000003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79" priority="23">
      <formula>F34&gt;0</formula>
    </cfRule>
    <cfRule type="expression" dxfId="1478" priority="24">
      <formula>F34&lt;0</formula>
    </cfRule>
  </conditionalFormatting>
  <conditionalFormatting sqref="Q7">
    <cfRule type="expression" dxfId="1477" priority="21">
      <formula>Q7&gt;0</formula>
    </cfRule>
    <cfRule type="expression" dxfId="1476" priority="22">
      <formula>Q7&lt;0</formula>
    </cfRule>
  </conditionalFormatting>
  <conditionalFormatting sqref="Q8">
    <cfRule type="expression" dxfId="1475" priority="19">
      <formula>Q8&gt;0</formula>
    </cfRule>
    <cfRule type="expression" dxfId="1474" priority="20">
      <formula>Q8&lt;0</formula>
    </cfRule>
  </conditionalFormatting>
  <conditionalFormatting sqref="F25:F33">
    <cfRule type="expression" dxfId="1473" priority="17">
      <formula>F25&gt;0</formula>
    </cfRule>
    <cfRule type="expression" dxfId="1472" priority="18">
      <formula>F25&lt;0</formula>
    </cfRule>
  </conditionalFormatting>
  <conditionalFormatting sqref="H25:H33">
    <cfRule type="expression" dxfId="1471" priority="15">
      <formula>H25&gt;0</formula>
    </cfRule>
    <cfRule type="expression" dxfId="1470" priority="16">
      <formula>H25&lt;0</formula>
    </cfRule>
  </conditionalFormatting>
  <conditionalFormatting sqref="M46">
    <cfRule type="expression" dxfId="1469" priority="13">
      <formula>M46&gt;0</formula>
    </cfRule>
    <cfRule type="expression" dxfId="1468" priority="14">
      <formula>M46&lt;0</formula>
    </cfRule>
  </conditionalFormatting>
  <conditionalFormatting sqref="F79:F87 H79:H87">
    <cfRule type="expression" dxfId="1467" priority="11">
      <formula>F79&gt;0</formula>
    </cfRule>
    <cfRule type="expression" dxfId="1466" priority="12">
      <formula>F79&lt;0</formula>
    </cfRule>
  </conditionalFormatting>
  <conditionalFormatting sqref="F70:F78">
    <cfRule type="expression" dxfId="1465" priority="9">
      <formula>F70&gt;0</formula>
    </cfRule>
    <cfRule type="expression" dxfId="1464" priority="10">
      <formula>F70&lt;0</formula>
    </cfRule>
  </conditionalFormatting>
  <conditionalFormatting sqref="H70:H78">
    <cfRule type="expression" dxfId="1463" priority="7">
      <formula>H70&gt;0</formula>
    </cfRule>
    <cfRule type="expression" dxfId="1462" priority="8">
      <formula>H70&lt;0</formula>
    </cfRule>
  </conditionalFormatting>
  <conditionalFormatting sqref="J27:K27 J30:K30 J33:K33 J36:K36 J39:K39 J42:K42">
    <cfRule type="expression" dxfId="1461" priority="5">
      <formula>J27&gt;0</formula>
    </cfRule>
    <cfRule type="expression" dxfId="1460" priority="6">
      <formula>J27&lt;0</formula>
    </cfRule>
  </conditionalFormatting>
  <conditionalFormatting sqref="J28:K29 J31:K32 J34:K35 J37:K38 J40:K41">
    <cfRule type="expression" dxfId="1459" priority="3">
      <formula>J28&gt;0</formula>
    </cfRule>
    <cfRule type="expression" dxfId="1458" priority="4">
      <formula>J28&lt;0</formula>
    </cfRule>
  </conditionalFormatting>
  <conditionalFormatting sqref="L27:L42">
    <cfRule type="expression" dxfId="1457" priority="1">
      <formula>L27&gt;0</formula>
    </cfRule>
    <cfRule type="expression" dxfId="145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30.35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30.35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33.385000000000005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33.081500000000005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32.778000000000006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32.474500000000006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32.171000000000006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31.867500000000003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31.564000000000004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31.260500000000004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30.957000000000001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30.653500000000001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30.046500000000002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29.743000000000002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29.439499999999999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29.135999999999999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28.8325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28.529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28.225500000000004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27.922000000000004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27.618500000000001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27.315000000000001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55" priority="9">
      <formula>F57&gt;0</formula>
    </cfRule>
    <cfRule type="expression" dxfId="1454" priority="10">
      <formula>F57&lt;0</formula>
    </cfRule>
  </conditionalFormatting>
  <conditionalFormatting sqref="Q7">
    <cfRule type="expression" dxfId="1453" priority="7">
      <formula>Q7&gt;0</formula>
    </cfRule>
    <cfRule type="expression" dxfId="1452" priority="8">
      <formula>Q7&lt;0</formula>
    </cfRule>
  </conditionalFormatting>
  <conditionalFormatting sqref="Q8">
    <cfRule type="expression" dxfId="1451" priority="5">
      <formula>Q8&gt;0</formula>
    </cfRule>
    <cfRule type="expression" dxfId="1450" priority="6">
      <formula>Q8&lt;0</formula>
    </cfRule>
  </conditionalFormatting>
  <conditionalFormatting sqref="F25:F56">
    <cfRule type="expression" dxfId="1449" priority="3">
      <formula>F25&gt;0</formula>
    </cfRule>
    <cfRule type="expression" dxfId="1448" priority="4">
      <formula>F25&lt;0</formula>
    </cfRule>
  </conditionalFormatting>
  <conditionalFormatting sqref="H25:H56">
    <cfRule type="expression" dxfId="1447" priority="1">
      <formula>H25&gt;0</formula>
    </cfRule>
    <cfRule type="expression" dxfId="144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79.349999999999994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79.349999999999994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87.284999999999997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86.491500000000002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85.697999999999993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84.904499999999999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84.111000000000004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83.317499999999995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82.524000000000001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81.730499999999992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80.936999999999998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80.143499999999989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79.349999999999994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78.5565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77.762999999999991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76.969499999999996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76.175999999999988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75.382499999999993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74.588999999999984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73.795500000000004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73.001999999999995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72.208500000000001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71.414999999999992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45" priority="15">
      <formula>F57&gt;0</formula>
    </cfRule>
    <cfRule type="expression" dxfId="1444" priority="16">
      <formula>F57&lt;0</formula>
    </cfRule>
  </conditionalFormatting>
  <conditionalFormatting sqref="Q7">
    <cfRule type="expression" dxfId="1443" priority="13">
      <formula>Q7&gt;0</formula>
    </cfRule>
    <cfRule type="expression" dxfId="1442" priority="14">
      <formula>Q7&lt;0</formula>
    </cfRule>
  </conditionalFormatting>
  <conditionalFormatting sqref="Q8">
    <cfRule type="expression" dxfId="1441" priority="11">
      <formula>Q8&gt;0</formula>
    </cfRule>
    <cfRule type="expression" dxfId="1440" priority="12">
      <formula>Q8&lt;0</formula>
    </cfRule>
  </conditionalFormatting>
  <conditionalFormatting sqref="F25:F56">
    <cfRule type="expression" dxfId="1439" priority="9">
      <formula>F25&gt;0</formula>
    </cfRule>
    <cfRule type="expression" dxfId="1438" priority="10">
      <formula>F25&lt;0</formula>
    </cfRule>
  </conditionalFormatting>
  <conditionalFormatting sqref="H25:H56">
    <cfRule type="expression" dxfId="1437" priority="7">
      <formula>H25&gt;0</formula>
    </cfRule>
    <cfRule type="expression" dxfId="1436" priority="8">
      <formula>H25&lt;0</formula>
    </cfRule>
  </conditionalFormatting>
  <conditionalFormatting sqref="M58">
    <cfRule type="expression" dxfId="1435" priority="5">
      <formula>M58&gt;0</formula>
    </cfRule>
    <cfRule type="expression" dxfId="1434" priority="6">
      <formula>M58&lt;0</formula>
    </cfRule>
  </conditionalFormatting>
  <conditionalFormatting sqref="F84:F115">
    <cfRule type="expression" dxfId="1433" priority="3">
      <formula>F84&gt;0</formula>
    </cfRule>
    <cfRule type="expression" dxfId="1432" priority="4">
      <formula>F84&lt;0</formula>
    </cfRule>
  </conditionalFormatting>
  <conditionalFormatting sqref="H84:H115">
    <cfRule type="expression" dxfId="1431" priority="1">
      <formula>H84&gt;0</formula>
    </cfRule>
    <cfRule type="expression" dxfId="143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196.2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196.2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215.82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213.858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211.89600000000002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209.934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207.97200000000001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206.01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204.048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202.08599999999998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200.124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198.16199999999998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196.2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194.238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192.27599999999998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190.31399999999999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188.35199999999998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186.39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184.42799999999997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182.46600000000001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180.50399999999999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178.542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176.57999999999998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9" priority="21">
      <formula>F47&gt;0</formula>
    </cfRule>
    <cfRule type="expression" dxfId="1428" priority="22">
      <formula>F47&lt;0</formula>
    </cfRule>
  </conditionalFormatting>
  <conditionalFormatting sqref="Q7">
    <cfRule type="expression" dxfId="1427" priority="19">
      <formula>Q7&gt;0</formula>
    </cfRule>
    <cfRule type="expression" dxfId="1426" priority="20">
      <formula>Q7&lt;0</formula>
    </cfRule>
  </conditionalFormatting>
  <conditionalFormatting sqref="Q8">
    <cfRule type="expression" dxfId="1425" priority="17">
      <formula>Q8&gt;0</formula>
    </cfRule>
    <cfRule type="expression" dxfId="1424" priority="18">
      <formula>Q8&lt;0</formula>
    </cfRule>
  </conditionalFormatting>
  <conditionalFormatting sqref="F25:F46">
    <cfRule type="expression" dxfId="1423" priority="15">
      <formula>F25&gt;0</formula>
    </cfRule>
    <cfRule type="expression" dxfId="1422" priority="16">
      <formula>F25&lt;0</formula>
    </cfRule>
  </conditionalFormatting>
  <conditionalFormatting sqref="H25:H46">
    <cfRule type="expression" dxfId="1421" priority="13">
      <formula>H25&gt;0</formula>
    </cfRule>
    <cfRule type="expression" dxfId="1420" priority="14">
      <formula>H25&lt;0</formula>
    </cfRule>
  </conditionalFormatting>
  <conditionalFormatting sqref="F89:F110">
    <cfRule type="expression" dxfId="1419" priority="11">
      <formula>F89&gt;0</formula>
    </cfRule>
    <cfRule type="expression" dxfId="1418" priority="12">
      <formula>F89&lt;0</formula>
    </cfRule>
  </conditionalFormatting>
  <conditionalFormatting sqref="H89:H110">
    <cfRule type="expression" dxfId="1417" priority="9">
      <formula>H89&gt;0</formula>
    </cfRule>
    <cfRule type="expression" dxfId="1416" priority="10">
      <formula>H89&lt;0</formula>
    </cfRule>
  </conditionalFormatting>
  <conditionalFormatting sqref="Q10">
    <cfRule type="expression" dxfId="1415" priority="7">
      <formula>Q10&gt;0</formula>
    </cfRule>
    <cfRule type="expression" dxfId="1414" priority="8">
      <formula>Q10&lt;0</formula>
    </cfRule>
  </conditionalFormatting>
  <conditionalFormatting sqref="J25:J38">
    <cfRule type="expression" dxfId="1413" priority="5">
      <formula>J25&gt;0</formula>
    </cfRule>
    <cfRule type="expression" dxfId="1412" priority="6">
      <formula>J25&lt;0</formula>
    </cfRule>
  </conditionalFormatting>
  <conditionalFormatting sqref="K25:K38">
    <cfRule type="expression" dxfId="1411" priority="3">
      <formula>K25&gt;0</formula>
    </cfRule>
    <cfRule type="expression" dxfId="1410" priority="4">
      <formula>K25&lt;0</formula>
    </cfRule>
  </conditionalFormatting>
  <conditionalFormatting sqref="L25:L38">
    <cfRule type="expression" dxfId="1409" priority="1">
      <formula>L25&gt;0</formula>
    </cfRule>
    <cfRule type="expression" dxfId="140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38" activePane="bottomLeft" state="frozen"/>
      <selection pane="bottomLeft" activeCell="C54" sqref="C54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4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4000</v>
      </c>
      <c r="Y2" s="62">
        <v>42804</v>
      </c>
      <c r="Z2" s="790" t="s">
        <v>725</v>
      </c>
      <c r="AA2" s="790"/>
      <c r="AB2" s="790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0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15.321007499999984</v>
      </c>
      <c r="Y3" s="62">
        <v>42866</v>
      </c>
      <c r="Z3" s="790" t="s">
        <v>726</v>
      </c>
      <c r="AA3" s="790"/>
      <c r="AB3" s="790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18.690000000000001</v>
      </c>
      <c r="R4" s="487">
        <v>0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74760</v>
      </c>
      <c r="Y5" s="62">
        <v>43096</v>
      </c>
      <c r="Z5" s="755" t="s">
        <v>845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61284.029999999941</v>
      </c>
      <c r="Y6" s="62">
        <v>43103</v>
      </c>
      <c r="Z6" s="755" t="s">
        <v>896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28091.541000001685</v>
      </c>
      <c r="R7">
        <v>3500</v>
      </c>
      <c r="U7" s="179"/>
      <c r="Y7" s="62"/>
      <c r="Z7" s="755" t="s">
        <v>897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13475.970000000059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0.21989366560913295</v>
      </c>
      <c r="Y9" s="62">
        <v>43106</v>
      </c>
      <c r="Z9" s="766" t="s">
        <v>919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1.0700909577314071E-2</v>
      </c>
      <c r="R11">
        <f>0.05</f>
        <v>0.05</v>
      </c>
      <c r="Y11" s="62">
        <v>43117</v>
      </c>
      <c r="Z11" s="755" t="s">
        <v>958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787">
        <v>43145</v>
      </c>
      <c r="Z13" s="755" t="s">
        <v>82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89" t="s">
        <v>78</v>
      </c>
      <c r="P41" s="789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22.8018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22.614900000000002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22.428000000000001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22.241099999999999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22.054200000000002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21.8673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21.680399999999999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21.493500000000001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21.3066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21.119699999999998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20.932800000000004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20.745900000000002</v>
      </c>
    </row>
    <row r="54" spans="1:16" x14ac:dyDescent="0.25">
      <c r="G54" s="29"/>
      <c r="O54" s="81">
        <v>1.1000000000000001</v>
      </c>
      <c r="P54" s="81">
        <f>O54*$Q$4</f>
        <v>20.559000000000005</v>
      </c>
    </row>
    <row r="55" spans="1:16" x14ac:dyDescent="0.25">
      <c r="G55" s="29"/>
      <c r="O55" s="81">
        <v>1.0900000000000001</v>
      </c>
      <c r="P55" s="81">
        <f t="shared" ref="P55:P74" si="3">O55*$Q$4</f>
        <v>20.372100000000003</v>
      </c>
    </row>
    <row r="56" spans="1:16" x14ac:dyDescent="0.25">
      <c r="G56" s="29"/>
      <c r="O56" s="81">
        <v>1.08</v>
      </c>
      <c r="P56" s="81">
        <f t="shared" si="3"/>
        <v>20.185200000000002</v>
      </c>
    </row>
    <row r="57" spans="1:16" x14ac:dyDescent="0.25">
      <c r="G57" s="29"/>
      <c r="O57" s="81">
        <v>1.07</v>
      </c>
      <c r="P57" s="81">
        <f t="shared" si="3"/>
        <v>19.998300000000004</v>
      </c>
    </row>
    <row r="58" spans="1:16" x14ac:dyDescent="0.25">
      <c r="G58" s="29"/>
      <c r="O58" s="81">
        <v>1.06</v>
      </c>
      <c r="P58" s="81">
        <f t="shared" si="3"/>
        <v>19.811400000000003</v>
      </c>
    </row>
    <row r="59" spans="1:16" x14ac:dyDescent="0.25">
      <c r="G59" s="29"/>
      <c r="O59" s="81">
        <v>1.05</v>
      </c>
      <c r="P59" s="81">
        <f t="shared" si="3"/>
        <v>19.624500000000001</v>
      </c>
    </row>
    <row r="60" spans="1:16" x14ac:dyDescent="0.25">
      <c r="A60" s="31" t="s">
        <v>81</v>
      </c>
      <c r="B60" s="490"/>
      <c r="C60" s="71">
        <f>SUM(C2:C59)</f>
        <v>15100</v>
      </c>
      <c r="D60" s="18"/>
      <c r="E60" s="18"/>
      <c r="F60" s="18">
        <f>SUM(F2:F59)</f>
        <v>227418.84999999998</v>
      </c>
      <c r="G60" s="14"/>
      <c r="H60" s="71">
        <f>SUM(H2:H59)</f>
        <v>11100</v>
      </c>
      <c r="I60" s="79"/>
      <c r="J60" s="18"/>
      <c r="K60" s="18">
        <f>SUM(K2:K59)</f>
        <v>164796.57000000004</v>
      </c>
      <c r="L60" s="14"/>
      <c r="M60" s="18">
        <f>SUM(M2:M59)</f>
        <v>1338.25</v>
      </c>
      <c r="O60" s="81">
        <v>1.04</v>
      </c>
      <c r="P60" s="81">
        <f t="shared" si="3"/>
        <v>19.437600000000003</v>
      </c>
    </row>
    <row r="61" spans="1:16" ht="15.75" thickBot="1" x14ac:dyDescent="0.3">
      <c r="A61" s="347" t="s">
        <v>194</v>
      </c>
      <c r="B61" s="491"/>
      <c r="C61" s="349">
        <f>SumByColor($A$61, C2:C59)</f>
        <v>11100</v>
      </c>
      <c r="D61" s="349"/>
      <c r="E61" s="349"/>
      <c r="F61" s="350">
        <f>SumByColor($A$61, F2:F59)</f>
        <v>161787</v>
      </c>
      <c r="G61" s="349"/>
      <c r="H61" s="349">
        <f>SumByColor($A$61, H2:H59)</f>
        <v>11000</v>
      </c>
      <c r="I61" s="349"/>
      <c r="J61" s="350"/>
      <c r="K61" s="350">
        <f>SumByColor($A$61, K2:K59)</f>
        <v>162901</v>
      </c>
      <c r="L61" s="349"/>
      <c r="M61" s="350">
        <f>SumByColor($A$61, M2:M59)</f>
        <v>1338</v>
      </c>
      <c r="O61" s="81">
        <v>1.03</v>
      </c>
      <c r="P61" s="81">
        <f t="shared" si="3"/>
        <v>19.250700000000002</v>
      </c>
    </row>
    <row r="62" spans="1:16" x14ac:dyDescent="0.25">
      <c r="O62" s="81">
        <v>1.02</v>
      </c>
      <c r="P62" s="81">
        <f t="shared" si="3"/>
        <v>19.063800000000001</v>
      </c>
    </row>
    <row r="63" spans="1:16" x14ac:dyDescent="0.25">
      <c r="O63" s="81">
        <v>1.01</v>
      </c>
      <c r="P63" s="81">
        <f t="shared" si="3"/>
        <v>18.876900000000003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18.690000000000001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18.5031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18.316200000000002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18.129300000000001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17.942399999999999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17.755500000000001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17.5686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17.381700000000002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17.194800000000001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17.007900000000003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16.821000000000002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16.6341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16.447200000000002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16.260300000000001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16.073399999999999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15.8865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4" si="88">C138*(E138-D138)</f>
        <v>10350</v>
      </c>
      <c r="G138" s="39">
        <f t="shared" ref="G138:G144" si="89">D138*C138</f>
        <v>72680</v>
      </c>
      <c r="H138" s="226">
        <f t="shared" ref="H138:H144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/>
      <c r="K144" s="39">
        <v>29291</v>
      </c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1">IF(C162=0, 0,D162*C162)</f>
        <v>68120</v>
      </c>
      <c r="H162" s="374">
        <f t="shared" ref="H162:H168" si="92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1"/>
        <v>0</v>
      </c>
      <c r="H163" s="374" t="str">
        <f t="shared" si="92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1"/>
        <v>0</v>
      </c>
      <c r="H164" s="374" t="str">
        <f t="shared" si="92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1"/>
        <v>75600</v>
      </c>
      <c r="H165" s="374">
        <f t="shared" si="92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1"/>
        <v>0</v>
      </c>
      <c r="H166" s="374" t="str">
        <f t="shared" si="92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1"/>
        <v>82367.28</v>
      </c>
      <c r="H167" s="374">
        <f t="shared" si="92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1"/>
        <v>0</v>
      </c>
      <c r="H168" s="374" t="str">
        <f t="shared" si="92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3">C170*(E170-D170)</f>
        <v>-29017.579999999998</v>
      </c>
      <c r="G170" s="372">
        <f t="shared" ref="G170:G199" si="94">D170*C170</f>
        <v>91417.900000000009</v>
      </c>
      <c r="H170" s="373">
        <f t="shared" ref="H170:H199" si="95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3"/>
        <v>-31836.35999999999</v>
      </c>
      <c r="G171" s="372">
        <f t="shared" si="94"/>
        <v>101483.62</v>
      </c>
      <c r="H171" s="373">
        <f t="shared" si="95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3"/>
        <v>-34009.06</v>
      </c>
      <c r="G172" s="372">
        <f t="shared" si="94"/>
        <v>109418.42</v>
      </c>
      <c r="H172" s="373">
        <f t="shared" si="95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3"/>
        <v>-34008.920000000006</v>
      </c>
      <c r="G173" s="372">
        <f t="shared" si="94"/>
        <v>101358.28000000001</v>
      </c>
      <c r="H173" s="373">
        <f t="shared" si="95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3"/>
        <v>-39575.879999999997</v>
      </c>
      <c r="G174" s="372">
        <f t="shared" si="94"/>
        <v>108716.71999999999</v>
      </c>
      <c r="H174" s="373">
        <f t="shared" si="95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3"/>
        <v>-38892.919999999991</v>
      </c>
      <c r="G175" s="372">
        <f t="shared" si="94"/>
        <v>110180.68</v>
      </c>
      <c r="H175" s="373">
        <f t="shared" si="95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3"/>
        <v>-39649.22</v>
      </c>
      <c r="G176" s="372">
        <f t="shared" si="94"/>
        <v>101232.94</v>
      </c>
      <c r="H176" s="373">
        <f t="shared" si="95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3"/>
        <v>-41303.94</v>
      </c>
      <c r="G177" s="372">
        <f t="shared" si="94"/>
        <v>94046.46</v>
      </c>
      <c r="H177" s="373">
        <f t="shared" si="95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3"/>
        <v>-42699.159999999996</v>
      </c>
      <c r="G178" s="372">
        <f t="shared" si="94"/>
        <v>101024.04</v>
      </c>
      <c r="H178" s="373">
        <f t="shared" si="95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3"/>
        <v>-47715.600000000006</v>
      </c>
      <c r="G179" s="372">
        <f t="shared" si="94"/>
        <v>107500.44</v>
      </c>
      <c r="H179" s="373">
        <f t="shared" si="95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3"/>
        <v>-46809.119999999995</v>
      </c>
      <c r="G180" s="372">
        <f t="shared" si="94"/>
        <v>113864.21999999999</v>
      </c>
      <c r="H180" s="373">
        <f t="shared" si="95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3"/>
        <v>-47694.16</v>
      </c>
      <c r="G181" s="372">
        <f t="shared" si="94"/>
        <v>126525.44</v>
      </c>
      <c r="H181" s="373">
        <f t="shared" si="95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3"/>
        <v>-48128</v>
      </c>
      <c r="G182" s="372">
        <f t="shared" si="94"/>
        <v>129280</v>
      </c>
      <c r="H182" s="373">
        <f t="shared" si="95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3"/>
        <v>-48155.4</v>
      </c>
      <c r="G183" s="372">
        <f t="shared" si="94"/>
        <v>113708.88</v>
      </c>
      <c r="H183" s="373">
        <f t="shared" si="95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3"/>
        <v>-42239.579999999994</v>
      </c>
      <c r="G184" s="372">
        <f t="shared" si="94"/>
        <v>100564.46</v>
      </c>
      <c r="H184" s="373">
        <f t="shared" si="95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3"/>
        <v>-42072.46</v>
      </c>
      <c r="G185" s="372">
        <f t="shared" si="94"/>
        <v>100397.34000000001</v>
      </c>
      <c r="H185" s="373">
        <f t="shared" si="95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3"/>
        <v>-45543.96</v>
      </c>
      <c r="G186" s="372">
        <f t="shared" si="94"/>
        <v>132958.98000000001</v>
      </c>
      <c r="H186" s="373">
        <f t="shared" si="95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3"/>
        <v>-45906.62000000001</v>
      </c>
      <c r="G187" s="372">
        <f t="shared" si="94"/>
        <v>158980.96</v>
      </c>
      <c r="H187" s="373">
        <f t="shared" si="95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3"/>
        <v>-51777.299999999996</v>
      </c>
      <c r="G188" s="372">
        <f t="shared" si="94"/>
        <v>171590.94</v>
      </c>
      <c r="H188" s="374">
        <f t="shared" si="95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3"/>
        <v>-49664.193999999989</v>
      </c>
      <c r="G189" s="372">
        <f t="shared" si="94"/>
        <v>158920.21399999998</v>
      </c>
      <c r="H189" s="374">
        <f t="shared" si="95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3"/>
        <v>-47987.500000000015</v>
      </c>
      <c r="G190" s="372">
        <f t="shared" si="94"/>
        <v>145958.78</v>
      </c>
      <c r="H190" s="374">
        <f t="shared" si="95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3"/>
        <v>-47702.966000000015</v>
      </c>
      <c r="G191" s="372">
        <f t="shared" si="94"/>
        <v>158434.24600000001</v>
      </c>
      <c r="H191" s="374">
        <f t="shared" si="95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3"/>
        <v>-60971.399999999987</v>
      </c>
      <c r="G192" s="372">
        <f t="shared" si="94"/>
        <v>170139.24</v>
      </c>
      <c r="H192" s="374">
        <f t="shared" si="95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3"/>
        <v>-77656.859999999986</v>
      </c>
      <c r="G193" s="372">
        <f t="shared" si="94"/>
        <v>166354.54</v>
      </c>
      <c r="H193" s="374">
        <f t="shared" si="95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3"/>
        <v>-85359.959999999992</v>
      </c>
      <c r="G194" s="372">
        <f t="shared" si="94"/>
        <v>169945.68</v>
      </c>
      <c r="H194" s="374">
        <f t="shared" si="95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3"/>
        <v>-100883.47199999999</v>
      </c>
      <c r="G195" s="372">
        <f t="shared" si="94"/>
        <v>169887.61199999999</v>
      </c>
      <c r="H195" s="373">
        <f t="shared" si="95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3"/>
        <v>-97651.02</v>
      </c>
      <c r="G196" s="372">
        <f t="shared" si="94"/>
        <v>169848.9</v>
      </c>
      <c r="H196" s="373">
        <f t="shared" si="95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3"/>
        <v>-97231.731999999989</v>
      </c>
      <c r="G197" s="372">
        <f t="shared" si="94"/>
        <v>165974.95199999999</v>
      </c>
      <c r="H197" s="373">
        <f t="shared" si="95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3"/>
        <v>-97234.865999999995</v>
      </c>
      <c r="G198" s="372">
        <f t="shared" si="94"/>
        <v>169723.08599999998</v>
      </c>
      <c r="H198" s="373">
        <f t="shared" si="95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3"/>
        <v>-104373.632</v>
      </c>
      <c r="G199" s="372">
        <f t="shared" si="94"/>
        <v>197776.17199999999</v>
      </c>
      <c r="H199" s="373">
        <f t="shared" si="95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3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3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6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6"/>
        <v>-94166.28</v>
      </c>
      <c r="G203" s="372">
        <f t="shared" ref="G203:G210" si="97">IF(C203=0, 0,D203*C203)</f>
        <v>165387.56</v>
      </c>
      <c r="H203" s="373">
        <f t="shared" ref="H203:H210" si="98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6"/>
        <v>-91969.787999999986</v>
      </c>
      <c r="G204" s="372">
        <f t="shared" si="97"/>
        <v>157393.788</v>
      </c>
      <c r="H204" s="373">
        <f t="shared" si="98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6"/>
        <v>-91154.7</v>
      </c>
      <c r="G205" s="372">
        <f t="shared" si="97"/>
        <v>145246.5</v>
      </c>
      <c r="H205" s="373">
        <f t="shared" si="98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6"/>
        <v>-92238.461999999985</v>
      </c>
      <c r="G206" s="372">
        <f t="shared" si="97"/>
        <v>161141.78199999998</v>
      </c>
      <c r="H206" s="373">
        <f t="shared" si="98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6"/>
        <v>-89571.54800000001</v>
      </c>
      <c r="G207" s="372">
        <f t="shared" si="97"/>
        <v>152607.92800000001</v>
      </c>
      <c r="H207" s="373">
        <f t="shared" si="98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6"/>
        <v>-89550.534</v>
      </c>
      <c r="G208" s="372">
        <f t="shared" si="97"/>
        <v>169006.91400000002</v>
      </c>
      <c r="H208" s="373">
        <f t="shared" si="98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6"/>
        <v>-89678.238000000012</v>
      </c>
      <c r="G209" s="372">
        <f t="shared" si="97"/>
        <v>165029.61800000002</v>
      </c>
      <c r="H209" s="373">
        <f t="shared" si="98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6"/>
        <v>-89511.821999999986</v>
      </c>
      <c r="G210" s="372">
        <f t="shared" si="97"/>
        <v>168968.20199999999</v>
      </c>
      <c r="H210" s="373">
        <f t="shared" si="98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9">C211*(E211-D211)</f>
        <v>-89632.347999999984</v>
      </c>
      <c r="G211" s="372">
        <f t="shared" ref="G211:G222" si="100">IF(C211=0, 0,D211*C211)</f>
        <v>164983.728</v>
      </c>
      <c r="H211" s="373">
        <f t="shared" ref="H211:H262" si="101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9"/>
        <v>-93372.971999999994</v>
      </c>
      <c r="G212" s="372">
        <f t="shared" si="100"/>
        <v>172761.372</v>
      </c>
      <c r="H212" s="373">
        <f t="shared" si="101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9"/>
        <v>-91747.44</v>
      </c>
      <c r="G213" s="372">
        <f t="shared" si="100"/>
        <v>168784.32</v>
      </c>
      <c r="H213" s="373">
        <f t="shared" si="101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9"/>
        <v>-80757.467999999993</v>
      </c>
      <c r="G214" s="372">
        <f t="shared" si="100"/>
        <v>159727.26799999998</v>
      </c>
      <c r="H214" s="374">
        <f t="shared" si="101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9"/>
        <v>-72386.955999999976</v>
      </c>
      <c r="G215" s="372">
        <f t="shared" si="100"/>
        <v>164888.61599999998</v>
      </c>
      <c r="H215" s="374">
        <f t="shared" si="101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9"/>
        <v>-62830.615999999987</v>
      </c>
      <c r="G216" s="372">
        <f t="shared" si="100"/>
        <v>164888.61599999998</v>
      </c>
      <c r="H216" s="374">
        <f t="shared" si="101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9"/>
        <v>-66133.584000000003</v>
      </c>
      <c r="G217" s="372">
        <f t="shared" si="100"/>
        <v>164387.60399999999</v>
      </c>
      <c r="H217" s="374">
        <f t="shared" si="101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9"/>
        <v>-61160.576000000008</v>
      </c>
      <c r="G218" s="372">
        <f t="shared" si="100"/>
        <v>164331.93599999999</v>
      </c>
      <c r="H218" s="374">
        <f t="shared" si="101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9"/>
        <v>-58033.889999999992</v>
      </c>
      <c r="G219" s="372">
        <f t="shared" si="100"/>
        <v>164266.99</v>
      </c>
      <c r="H219" s="374">
        <f t="shared" si="101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9"/>
        <v>-56328.439999999988</v>
      </c>
      <c r="G220" s="372">
        <f t="shared" si="100"/>
        <v>148531.07999999999</v>
      </c>
      <c r="H220" s="374">
        <f t="shared" si="101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9"/>
        <v>-57894.720000000016</v>
      </c>
      <c r="G221" s="372">
        <f t="shared" si="100"/>
        <v>163942.26</v>
      </c>
      <c r="H221" s="373">
        <f t="shared" si="101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9"/>
        <v>-58904.104000000007</v>
      </c>
      <c r="G222" s="372">
        <f t="shared" si="100"/>
        <v>167796.78400000001</v>
      </c>
      <c r="H222" s="373">
        <f t="shared" si="101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2">C223*(E223-D223)</f>
        <v>-69928.587000000014</v>
      </c>
      <c r="G223" s="372">
        <f t="shared" ref="G223:G262" si="103">IF(C223=0, 0,D223*C223)</f>
        <v>206559.20699999999</v>
      </c>
      <c r="H223" s="373">
        <f t="shared" si="101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2"/>
        <v>-66302.234199999992</v>
      </c>
      <c r="G224" s="372">
        <f t="shared" si="103"/>
        <v>185059.5742</v>
      </c>
      <c r="H224" s="373">
        <f t="shared" si="101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2"/>
        <v>-59729.712599999977</v>
      </c>
      <c r="G225" s="372">
        <f t="shared" si="103"/>
        <v>167542.63259999998</v>
      </c>
      <c r="H225" s="373">
        <f t="shared" si="101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2"/>
        <v>-65233.308000000005</v>
      </c>
      <c r="G226" s="372">
        <f t="shared" si="103"/>
        <v>188202.64799999999</v>
      </c>
      <c r="H226" s="373">
        <f t="shared" si="101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2"/>
        <v>-64902.603600000009</v>
      </c>
      <c r="G227" s="372">
        <f t="shared" si="103"/>
        <v>167102.28360000002</v>
      </c>
      <c r="H227" s="373">
        <f t="shared" si="101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2"/>
        <v>-66452.265800000008</v>
      </c>
      <c r="G228" s="372">
        <f t="shared" si="103"/>
        <v>168143.46580000001</v>
      </c>
      <c r="H228" s="373">
        <f t="shared" si="101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2"/>
        <v>-64191.270599999982</v>
      </c>
      <c r="G229" s="372">
        <f t="shared" si="103"/>
        <v>167068.4106</v>
      </c>
      <c r="H229" s="373">
        <f t="shared" si="101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2"/>
        <v>-53072.044600000016</v>
      </c>
      <c r="G230" s="372">
        <f t="shared" si="103"/>
        <v>155298.88460000002</v>
      </c>
      <c r="H230" s="373">
        <f t="shared" si="101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2"/>
        <v>-54016.789200000007</v>
      </c>
      <c r="G231" s="372">
        <f t="shared" si="103"/>
        <v>166959.04920000001</v>
      </c>
      <c r="H231" s="373">
        <f t="shared" si="101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2"/>
        <v>-40694.080000000002</v>
      </c>
      <c r="G232" s="372">
        <f t="shared" si="103"/>
        <v>148852.48000000001</v>
      </c>
      <c r="H232" s="373">
        <f t="shared" si="101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2"/>
        <v>-41622.116400000006</v>
      </c>
      <c r="G233" s="372">
        <f t="shared" si="103"/>
        <v>161235.47640000001</v>
      </c>
      <c r="H233" s="373">
        <f t="shared" si="101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2"/>
        <v>-39713.673000000003</v>
      </c>
      <c r="G234" s="372">
        <f t="shared" si="103"/>
        <v>166592.253</v>
      </c>
      <c r="H234" s="373">
        <f t="shared" si="101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2"/>
        <v>-39679.2474</v>
      </c>
      <c r="G235" s="372">
        <f t="shared" si="103"/>
        <v>160002.82739999998</v>
      </c>
      <c r="H235" s="373">
        <f t="shared" si="101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2"/>
        <v>-40600.177800000019</v>
      </c>
      <c r="G236" s="372">
        <f t="shared" si="103"/>
        <v>166510.9578</v>
      </c>
      <c r="H236" s="373">
        <f t="shared" si="101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2"/>
        <v>-37192.92720000002</v>
      </c>
      <c r="G237" s="372">
        <f t="shared" si="103"/>
        <v>159811.00720000002</v>
      </c>
      <c r="H237" s="373">
        <f t="shared" si="101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2"/>
        <v>-28198.487200000018</v>
      </c>
      <c r="G238" s="372">
        <f t="shared" si="103"/>
        <v>159811.00720000002</v>
      </c>
      <c r="H238" s="373">
        <f t="shared" si="101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2"/>
        <v>-32939.072999999997</v>
      </c>
      <c r="G239" s="372">
        <f t="shared" si="103"/>
        <v>166785.81299999999</v>
      </c>
      <c r="H239" s="373">
        <f t="shared" si="101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2"/>
        <v>-27080.606799999998</v>
      </c>
      <c r="G240" s="372">
        <f t="shared" si="103"/>
        <v>159610.92679999999</v>
      </c>
      <c r="H240" s="374">
        <f t="shared" si="101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2"/>
        <v>-23278.161400000005</v>
      </c>
      <c r="G241" s="372">
        <f t="shared" si="103"/>
        <v>159479.6814</v>
      </c>
      <c r="H241" s="374">
        <f t="shared" si="101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2"/>
        <v>-27860.058600000004</v>
      </c>
      <c r="G242" s="372">
        <f t="shared" si="103"/>
        <v>166739.35860000001</v>
      </c>
      <c r="H242" s="374">
        <f t="shared" si="101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2"/>
        <v>-29897.277600000016</v>
      </c>
      <c r="G243" s="372">
        <f t="shared" si="103"/>
        <v>166260.29760000002</v>
      </c>
      <c r="H243" s="374">
        <f t="shared" si="101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2"/>
        <v>-34709.179199999977</v>
      </c>
      <c r="G244" s="372">
        <f t="shared" si="103"/>
        <v>165846.07919999998</v>
      </c>
      <c r="H244" s="374">
        <f t="shared" si="101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2"/>
        <v>-41926.063800000004</v>
      </c>
      <c r="G245" s="372">
        <f t="shared" si="103"/>
        <v>165707.6838</v>
      </c>
      <c r="H245" s="374">
        <f t="shared" si="101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2"/>
        <v>-48426.330400000006</v>
      </c>
      <c r="G246" s="372">
        <f t="shared" si="103"/>
        <v>190547.59040000002</v>
      </c>
      <c r="H246" s="374">
        <f t="shared" si="101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2"/>
        <v>-48374.515200000002</v>
      </c>
      <c r="G247" s="372">
        <f t="shared" si="103"/>
        <v>165187.97520000002</v>
      </c>
      <c r="H247" s="373">
        <f t="shared" si="101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2"/>
        <v>-54432.172800000015</v>
      </c>
      <c r="G248" s="372">
        <f t="shared" si="103"/>
        <v>176588.49280000001</v>
      </c>
      <c r="H248" s="373">
        <f t="shared" si="101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2"/>
        <v>-49378.123800000016</v>
      </c>
      <c r="G249" s="372">
        <f t="shared" si="103"/>
        <v>164933.44380000001</v>
      </c>
      <c r="H249" s="373">
        <f t="shared" si="101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2"/>
        <v>-45614.280400000011</v>
      </c>
      <c r="G250" s="372">
        <f t="shared" si="103"/>
        <v>177274.02040000001</v>
      </c>
      <c r="H250" s="373">
        <f t="shared" si="101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2"/>
        <v>-45519.5052</v>
      </c>
      <c r="G251" s="372">
        <f t="shared" si="103"/>
        <v>164849.2452</v>
      </c>
      <c r="H251" s="373">
        <f t="shared" si="101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2"/>
        <v>-45770.165399999983</v>
      </c>
      <c r="G252" s="372">
        <f t="shared" si="103"/>
        <v>164809.56539999999</v>
      </c>
      <c r="H252" s="373">
        <f t="shared" si="101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2"/>
        <v>-41109.240599999997</v>
      </c>
      <c r="G253" s="372">
        <f t="shared" si="103"/>
        <v>164794.08059999999</v>
      </c>
      <c r="H253" s="373">
        <f t="shared" si="101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2"/>
        <v>-37211.283199999991</v>
      </c>
      <c r="G254" s="372">
        <f t="shared" si="103"/>
        <v>158269.10319999998</v>
      </c>
      <c r="H254" s="373">
        <f t="shared" si="101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2"/>
        <v>-38770.067999999999</v>
      </c>
      <c r="G255" s="372">
        <f t="shared" si="103"/>
        <v>164777.628</v>
      </c>
      <c r="H255" s="373">
        <f t="shared" si="101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2"/>
        <v>-33653.890400000018</v>
      </c>
      <c r="G256" s="372">
        <f t="shared" si="103"/>
        <v>157924.0104</v>
      </c>
      <c r="H256" s="373">
        <f t="shared" si="101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2"/>
        <v>-37103.516399999986</v>
      </c>
      <c r="G257" s="372">
        <f t="shared" si="103"/>
        <v>164562.77639999997</v>
      </c>
      <c r="H257" s="373">
        <f t="shared" si="101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2"/>
        <v>-39676.8966</v>
      </c>
      <c r="G258" s="372">
        <f t="shared" si="103"/>
        <v>164523.09660000002</v>
      </c>
      <c r="H258" s="373">
        <f t="shared" si="101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2"/>
        <v>-35572.456799999993</v>
      </c>
      <c r="G259" s="372">
        <f t="shared" si="103"/>
        <v>164483.41680000001</v>
      </c>
      <c r="H259" s="373">
        <f t="shared" si="101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2"/>
        <v>-29514.401999999984</v>
      </c>
      <c r="G260" s="372">
        <f t="shared" si="103"/>
        <v>143679.28200000001</v>
      </c>
      <c r="H260" s="373">
        <f t="shared" si="101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2"/>
        <v>-24105.848799999996</v>
      </c>
      <c r="G261" s="372">
        <f t="shared" si="103"/>
        <v>136358.20879999999</v>
      </c>
      <c r="H261" s="373">
        <f t="shared" si="101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2"/>
        <v>-24823.50120000001</v>
      </c>
      <c r="G262" s="372">
        <f t="shared" si="103"/>
        <v>143649.8412</v>
      </c>
      <c r="H262" s="373">
        <f t="shared" si="101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4">C263*(E263-D263)</f>
        <v>-33713.287800000006</v>
      </c>
      <c r="G263" s="372">
        <f t="shared" ref="G263:G271" si="105">IF(C263=0, 0,D263*C263)</f>
        <v>154198.0478</v>
      </c>
      <c r="H263" s="373">
        <f t="shared" ref="H263:H271" si="106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4"/>
        <v>-34191.285600000003</v>
      </c>
      <c r="G264" s="372">
        <f t="shared" si="105"/>
        <v>158702.04560000001</v>
      </c>
      <c r="H264" s="373">
        <f t="shared" si="106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4"/>
        <v>-33706.974000000009</v>
      </c>
      <c r="G265" s="372">
        <f t="shared" si="105"/>
        <v>158217.734</v>
      </c>
      <c r="H265" s="373">
        <f t="shared" si="106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4"/>
        <v>-35317.9254</v>
      </c>
      <c r="G266" s="372">
        <f t="shared" si="105"/>
        <v>163357.86540000001</v>
      </c>
      <c r="H266" s="373">
        <f t="shared" si="106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4"/>
        <v>-36815.103999999985</v>
      </c>
      <c r="G267" s="372">
        <f t="shared" si="105"/>
        <v>157985.78399999999</v>
      </c>
      <c r="H267" s="373">
        <f t="shared" si="106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4"/>
        <v>-40329.610399999998</v>
      </c>
      <c r="G268" s="372">
        <f t="shared" si="105"/>
        <v>157881.87039999999</v>
      </c>
      <c r="H268" s="373">
        <f t="shared" si="106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4"/>
        <v>-35684.1158</v>
      </c>
      <c r="G269" s="372">
        <f t="shared" si="105"/>
        <v>157782.59580000001</v>
      </c>
      <c r="H269" s="373">
        <f t="shared" si="106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4"/>
        <v>-23709.664000000008</v>
      </c>
      <c r="G270" s="372">
        <f t="shared" si="105"/>
        <v>134887.10400000002</v>
      </c>
      <c r="H270" s="374">
        <f t="shared" si="106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4"/>
        <v>-19054.279999999995</v>
      </c>
      <c r="G271" s="372">
        <f t="shared" si="105"/>
        <v>121666.28</v>
      </c>
      <c r="H271" s="374">
        <f t="shared" si="106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7">C272*(E272-D272)</f>
        <v>-21366.37</v>
      </c>
      <c r="G272" s="372">
        <f t="shared" ref="G272:G280" si="108">IF(C272=0, 0,D272*C272)</f>
        <v>129041.37</v>
      </c>
      <c r="H272" s="374">
        <f t="shared" ref="H272:H280" si="109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7"/>
        <v>-17585.480000000014</v>
      </c>
      <c r="G273" s="372">
        <f t="shared" si="108"/>
        <v>121421.48000000001</v>
      </c>
      <c r="H273" s="374">
        <f t="shared" si="109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7"/>
        <v>-23433.255999999998</v>
      </c>
      <c r="G274" s="372">
        <f t="shared" si="108"/>
        <v>134073.236</v>
      </c>
      <c r="H274" s="374">
        <f t="shared" si="109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7"/>
        <v>-21154.320000000003</v>
      </c>
      <c r="G275" s="372">
        <f t="shared" si="108"/>
        <v>138785.16</v>
      </c>
      <c r="H275" s="374">
        <f t="shared" si="109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7"/>
        <v>-29477.467400000005</v>
      </c>
      <c r="G276" s="372">
        <f t="shared" si="108"/>
        <v>152116.9474</v>
      </c>
      <c r="H276" s="374">
        <f t="shared" si="109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7"/>
        <v>-29453.938799999982</v>
      </c>
      <c r="G277" s="372">
        <f t="shared" si="108"/>
        <v>156191.41879999998</v>
      </c>
      <c r="H277" s="373">
        <f t="shared" si="109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7"/>
        <v>-19172.503200000017</v>
      </c>
      <c r="G278" s="372">
        <f t="shared" si="108"/>
        <v>140043.3432</v>
      </c>
      <c r="H278" s="373">
        <f t="shared" si="109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7"/>
        <v>-13448.017</v>
      </c>
      <c r="G279" s="372">
        <f t="shared" si="108"/>
        <v>132303.45699999999</v>
      </c>
      <c r="H279" s="373">
        <f t="shared" si="109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7"/>
        <v>-12142.820000000009</v>
      </c>
      <c r="G280" s="372">
        <f t="shared" si="108"/>
        <v>126387.82</v>
      </c>
      <c r="H280" s="373">
        <f t="shared" si="109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0">C281*(E281-D281)</f>
        <v>-11873.480000000014</v>
      </c>
      <c r="G281" s="372">
        <f t="shared" ref="G281:G302" si="111">IF(C281=0, 0,D281*C281)</f>
        <v>118633.48000000001</v>
      </c>
      <c r="H281" s="373">
        <f t="shared" ref="H281:H302" si="112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0"/>
        <v>-11929.199999999995</v>
      </c>
      <c r="G282" s="372">
        <f t="shared" si="111"/>
        <v>106009.2</v>
      </c>
      <c r="H282" s="373">
        <f t="shared" si="112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0"/>
        <v>-18473.284199999991</v>
      </c>
      <c r="G283" s="372">
        <f t="shared" si="111"/>
        <v>138853.4442</v>
      </c>
      <c r="H283" s="373">
        <f t="shared" si="112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0"/>
        <v>-18423.393999999993</v>
      </c>
      <c r="G284" s="372">
        <f t="shared" si="111"/>
        <v>146163.554</v>
      </c>
      <c r="H284" s="373">
        <f t="shared" si="112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0"/>
        <v>-17342.266799999998</v>
      </c>
      <c r="G285" s="372">
        <f t="shared" si="111"/>
        <v>138703.7868</v>
      </c>
      <c r="H285" s="373">
        <f t="shared" si="112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0"/>
        <v>-17312.610000000008</v>
      </c>
      <c r="G286" s="372">
        <f t="shared" si="111"/>
        <v>146094.13</v>
      </c>
      <c r="H286" s="373">
        <f t="shared" si="112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0"/>
        <v>-16618.370000000006</v>
      </c>
      <c r="G287" s="372">
        <f t="shared" si="111"/>
        <v>146094.13</v>
      </c>
      <c r="H287" s="373">
        <f t="shared" si="112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0"/>
        <v>-18614.310000000012</v>
      </c>
      <c r="G288" s="372">
        <f t="shared" si="111"/>
        <v>146094.13</v>
      </c>
      <c r="H288" s="373">
        <f t="shared" si="112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0"/>
        <v>-10717.330000000011</v>
      </c>
      <c r="G289" s="372">
        <f t="shared" si="111"/>
        <v>146094.13</v>
      </c>
      <c r="H289" s="373">
        <f t="shared" si="112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0"/>
        <v>-13335.061799999996</v>
      </c>
      <c r="G290" s="372">
        <f t="shared" si="111"/>
        <v>146939.08179999999</v>
      </c>
      <c r="H290" s="373">
        <f t="shared" si="112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0"/>
        <v>-14034.101799999982</v>
      </c>
      <c r="G291" s="372">
        <f t="shared" si="111"/>
        <v>146939.08179999999</v>
      </c>
      <c r="H291" s="373">
        <f t="shared" si="112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0"/>
        <v>-18125.222999999994</v>
      </c>
      <c r="G292" s="372">
        <f t="shared" si="111"/>
        <v>152910.723</v>
      </c>
      <c r="H292" s="373">
        <f t="shared" si="112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0"/>
        <v>-17204.112599999997</v>
      </c>
      <c r="G293" s="372">
        <f t="shared" si="111"/>
        <v>152812.03260000001</v>
      </c>
      <c r="H293" s="373">
        <f t="shared" si="112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0"/>
        <v>-21007.348200000015</v>
      </c>
      <c r="G294" s="372">
        <f t="shared" si="111"/>
        <v>152777.3082</v>
      </c>
      <c r="H294" s="373">
        <f t="shared" si="112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0"/>
        <v>-23836.109799999987</v>
      </c>
      <c r="G295" s="372">
        <f t="shared" si="111"/>
        <v>154748.68979999999</v>
      </c>
      <c r="H295" s="373">
        <f t="shared" si="112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0"/>
        <v>-28747.721799999992</v>
      </c>
      <c r="G296" s="372">
        <f t="shared" si="111"/>
        <v>157458.96179999999</v>
      </c>
      <c r="H296" s="373">
        <f t="shared" si="112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0"/>
        <v>-26852.387599999998</v>
      </c>
      <c r="G297" s="372">
        <f t="shared" si="111"/>
        <v>154703.22759999998</v>
      </c>
      <c r="H297" s="373">
        <f t="shared" si="112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0"/>
        <v>-32892.451199999996</v>
      </c>
      <c r="G298" s="372">
        <f t="shared" si="111"/>
        <v>157338.5912</v>
      </c>
      <c r="H298" s="373">
        <f t="shared" si="112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0"/>
        <v>-28045.401999999998</v>
      </c>
      <c r="G299" s="372">
        <f t="shared" si="111"/>
        <v>157325.32200000001</v>
      </c>
      <c r="H299" s="374">
        <f t="shared" si="112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0"/>
        <v>-28056.67200000001</v>
      </c>
      <c r="G300" s="372">
        <f t="shared" si="111"/>
        <v>154608.592</v>
      </c>
      <c r="H300" s="374">
        <f t="shared" si="112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0"/>
        <v>-34756.773799999995</v>
      </c>
      <c r="G301" s="372">
        <f t="shared" si="111"/>
        <v>157212.5338</v>
      </c>
      <c r="H301" s="374">
        <f t="shared" si="112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0"/>
        <v>-34901.771399999991</v>
      </c>
      <c r="G302" s="372">
        <f t="shared" si="111"/>
        <v>159747.97140000001</v>
      </c>
      <c r="H302" s="374">
        <f t="shared" si="112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3">C303*(E303-D303)</f>
        <v>-36344.291399999995</v>
      </c>
      <c r="G303" s="372">
        <f t="shared" ref="G303:G318" si="114">IF(C303=0, 0,D303*C303)</f>
        <v>166350.4914</v>
      </c>
      <c r="H303" s="374">
        <f t="shared" ref="H303:H318" si="115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3"/>
        <v>-29806.304399999986</v>
      </c>
      <c r="G304" s="372">
        <f t="shared" si="114"/>
        <v>159588.28439999997</v>
      </c>
      <c r="H304" s="374">
        <f t="shared" si="115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3"/>
        <v>-27362.67760000001</v>
      </c>
      <c r="G305" s="372">
        <f t="shared" si="114"/>
        <v>154100.15760000001</v>
      </c>
      <c r="H305" s="374">
        <f t="shared" si="115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3"/>
        <v>-25413.691800000004</v>
      </c>
      <c r="G306" s="372">
        <f t="shared" si="114"/>
        <v>152157.7518</v>
      </c>
      <c r="H306" s="373">
        <f t="shared" si="115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3"/>
        <v>-18660.303400000012</v>
      </c>
      <c r="G307" s="372">
        <f t="shared" si="114"/>
        <v>145445.88340000002</v>
      </c>
      <c r="H307" s="373">
        <f t="shared" si="115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3"/>
        <v>-16029.133799999994</v>
      </c>
      <c r="G308" s="372">
        <f t="shared" si="114"/>
        <v>145331.33379999999</v>
      </c>
      <c r="H308" s="373">
        <f t="shared" si="115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3"/>
        <v>-13680.976200000003</v>
      </c>
      <c r="G309" s="372">
        <f t="shared" si="114"/>
        <v>137741.23620000001</v>
      </c>
      <c r="H309" s="373">
        <f t="shared" si="115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3"/>
        <v>-9402.4621999999927</v>
      </c>
      <c r="G310" s="372">
        <f t="shared" si="114"/>
        <v>122097.06219999999</v>
      </c>
      <c r="H310" s="373">
        <f t="shared" si="115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3"/>
        <v>-2780.8000000000065</v>
      </c>
      <c r="G311" s="372">
        <f t="shared" si="114"/>
        <v>94520.8</v>
      </c>
      <c r="H311" s="373">
        <f t="shared" si="115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3"/>
        <v>-2111.0000000000005</v>
      </c>
      <c r="G312" s="372">
        <f t="shared" si="114"/>
        <v>86111</v>
      </c>
      <c r="H312" s="373">
        <f t="shared" si="115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3"/>
        <v>-7950.599999999994</v>
      </c>
      <c r="G313" s="372">
        <f t="shared" si="114"/>
        <v>101790.59999999999</v>
      </c>
      <c r="H313" s="373">
        <f t="shared" si="115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3"/>
        <v>-7870.8499999999922</v>
      </c>
      <c r="G314" s="372">
        <f t="shared" si="114"/>
        <v>109530.84999999999</v>
      </c>
      <c r="H314" s="373">
        <f t="shared" si="115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3"/>
        <v>-2961.0000000000055</v>
      </c>
      <c r="G315" s="372">
        <f t="shared" si="114"/>
        <v>101541</v>
      </c>
      <c r="H315" s="373">
        <f t="shared" si="115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3"/>
        <v>-3051.400000000001</v>
      </c>
      <c r="G316" s="372">
        <f t="shared" si="114"/>
        <v>93416.4</v>
      </c>
      <c r="H316" s="373">
        <f t="shared" si="115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3"/>
        <v>-3026.4999999999986</v>
      </c>
      <c r="G317" s="372">
        <f t="shared" si="114"/>
        <v>85176.5</v>
      </c>
      <c r="H317" s="373">
        <f t="shared" si="115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3"/>
        <v>-4876.1226000000042</v>
      </c>
      <c r="G318" s="372">
        <f t="shared" si="114"/>
        <v>88034.802599999995</v>
      </c>
      <c r="H318" s="373">
        <f t="shared" si="115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6">C321*(E321-D321)</f>
        <v>-5163.5724000000046</v>
      </c>
      <c r="G321" s="372">
        <f t="shared" ref="G321:G326" si="117">IF(C321=0, 0,D321*C321)</f>
        <v>103949.79240000001</v>
      </c>
      <c r="H321" s="373">
        <f t="shared" ref="H321:H326" si="118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6"/>
        <v>-7946.8199999999852</v>
      </c>
      <c r="G322" s="372">
        <f t="shared" si="117"/>
        <v>111789.71999999999</v>
      </c>
      <c r="H322" s="374">
        <f t="shared" si="118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6"/>
        <v>-7946.7637999999934</v>
      </c>
      <c r="G323" s="372">
        <f t="shared" si="117"/>
        <v>119564.66379999999</v>
      </c>
      <c r="H323" s="373">
        <f t="shared" si="118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6"/>
        <v>-11864.04560000001</v>
      </c>
      <c r="G324" s="372">
        <f t="shared" si="117"/>
        <v>127187.60560000001</v>
      </c>
      <c r="H324" s="373">
        <f t="shared" si="118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6"/>
        <v>-11894.083199999997</v>
      </c>
      <c r="G325" s="372">
        <f t="shared" si="117"/>
        <v>134727.64319999999</v>
      </c>
      <c r="H325" s="373">
        <f t="shared" si="118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6"/>
        <v>-7970.5317999999861</v>
      </c>
      <c r="G326" s="372">
        <f t="shared" si="117"/>
        <v>126902.75179999998</v>
      </c>
      <c r="H326" s="373">
        <f t="shared" si="118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9">C332*(E332-D332)</f>
        <v>-5839.4414759999936</v>
      </c>
      <c r="G332" s="372">
        <f t="shared" ref="G332:G338" si="120">IF(C332=0, 0,D332*C332)</f>
        <v>126153.70147599999</v>
      </c>
      <c r="H332" s="373">
        <f t="shared" ref="H332:H338" si="121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9"/>
        <v>-7235.2097400000011</v>
      </c>
      <c r="G333" s="372">
        <f t="shared" si="120"/>
        <v>126013.86974000001</v>
      </c>
      <c r="H333" s="373">
        <f t="shared" si="121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9"/>
        <v>-6801.3106039999893</v>
      </c>
      <c r="G334" s="372">
        <f t="shared" si="120"/>
        <v>125579.970604</v>
      </c>
      <c r="H334" s="373">
        <f t="shared" si="121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9"/>
        <v>-15816.44348</v>
      </c>
      <c r="G335" s="372">
        <f t="shared" si="120"/>
        <v>134522.96348000001</v>
      </c>
      <c r="H335" s="374">
        <f t="shared" si="121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9"/>
        <v>-15980.450220000002</v>
      </c>
      <c r="G336" s="372">
        <f t="shared" si="120"/>
        <v>140422.97021999999</v>
      </c>
      <c r="H336" s="374">
        <f t="shared" si="121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9"/>
        <v>-16022.453030000013</v>
      </c>
      <c r="G337" s="372">
        <f t="shared" si="120"/>
        <v>144766.97303000002</v>
      </c>
      <c r="H337" s="374">
        <f t="shared" si="121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9"/>
        <v>-15995.457559999995</v>
      </c>
      <c r="G338" s="372">
        <f t="shared" si="120"/>
        <v>149041.97756</v>
      </c>
      <c r="H338" s="374">
        <f t="shared" si="121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2">C339*(E339-D339)</f>
        <v>-19058.277097999995</v>
      </c>
      <c r="G339" s="372">
        <f t="shared" ref="G339:G346" si="123">IF(C339=0, 0,D339*C339)</f>
        <v>151845.05709799999</v>
      </c>
      <c r="H339" s="374">
        <f t="shared" ref="H339:H346" si="124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2"/>
        <v>-16640.780505999985</v>
      </c>
      <c r="G340" s="372">
        <f t="shared" si="123"/>
        <v>151797.06050599998</v>
      </c>
      <c r="H340" s="374">
        <f t="shared" si="124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2"/>
        <v>-16830.340505999982</v>
      </c>
      <c r="G341" s="372">
        <f t="shared" si="123"/>
        <v>151797.06050599998</v>
      </c>
      <c r="H341" s="374">
        <f t="shared" si="124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2"/>
        <v>-18246.039857999996</v>
      </c>
      <c r="G342" s="372">
        <f t="shared" si="123"/>
        <v>154609.05985799999</v>
      </c>
      <c r="H342" s="373">
        <f t="shared" si="124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2"/>
        <v>-20423.199632000014</v>
      </c>
      <c r="G343" s="372">
        <f t="shared" si="123"/>
        <v>157431.05963200002</v>
      </c>
      <c r="H343" s="373">
        <f t="shared" si="124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2"/>
        <v>-20451.260000000017</v>
      </c>
      <c r="G344" s="372">
        <f t="shared" si="123"/>
        <v>159151.26</v>
      </c>
      <c r="H344" s="373">
        <f t="shared" si="124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2"/>
        <v>-12770.498441999989</v>
      </c>
      <c r="G345" s="372">
        <f t="shared" si="123"/>
        <v>154553.19844199999</v>
      </c>
      <c r="H345" s="373">
        <f t="shared" si="124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2"/>
        <v>-12774.627693999981</v>
      </c>
      <c r="G346" s="372">
        <f t="shared" si="123"/>
        <v>148697.32769399998</v>
      </c>
      <c r="H346" s="373">
        <f t="shared" si="124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5">C347*(E347-D347)</f>
        <v>-10733.467693999992</v>
      </c>
      <c r="G347" s="372">
        <f t="shared" ref="G347:G358" si="126">IF(C347=0, 0,D347*C347)</f>
        <v>148697.32769399998</v>
      </c>
      <c r="H347" s="373">
        <f t="shared" ref="H347:H358" si="127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5"/>
        <v>-14237.112315999999</v>
      </c>
      <c r="G348" s="372">
        <f t="shared" si="126"/>
        <v>151573.33231600001</v>
      </c>
      <c r="H348" s="373">
        <f t="shared" si="127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5"/>
        <v>-14933.404899999989</v>
      </c>
      <c r="G349" s="372">
        <f t="shared" si="126"/>
        <v>148629.38489999998</v>
      </c>
      <c r="H349" s="373">
        <f t="shared" si="127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5"/>
        <v>-14951.241703999996</v>
      </c>
      <c r="G350" s="372">
        <f t="shared" si="126"/>
        <v>151529.221704</v>
      </c>
      <c r="H350" s="373">
        <f t="shared" si="127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5"/>
        <v>-14945.406348000004</v>
      </c>
      <c r="G351" s="372">
        <f t="shared" si="126"/>
        <v>154405.386348</v>
      </c>
      <c r="H351" s="373">
        <f t="shared" si="127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5"/>
        <v>-18303.73</v>
      </c>
      <c r="G352" s="372">
        <f t="shared" si="126"/>
        <v>158903.73000000001</v>
      </c>
      <c r="H352" s="373">
        <f t="shared" si="127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5"/>
        <v>-7311.0640000000021</v>
      </c>
      <c r="G353" s="372">
        <f t="shared" si="126"/>
        <v>148151.10399999999</v>
      </c>
      <c r="H353" s="373">
        <f t="shared" si="127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5"/>
        <v>-7285.3417480000098</v>
      </c>
      <c r="G354" s="372">
        <f t="shared" si="126"/>
        <v>143571.38174800001</v>
      </c>
      <c r="H354" s="373">
        <f t="shared" si="127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5"/>
        <v>-1007.5158000000105</v>
      </c>
      <c r="G355" s="372">
        <f t="shared" si="126"/>
        <v>138987.71580000001</v>
      </c>
      <c r="H355" s="373">
        <f t="shared" si="127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5"/>
        <v>-1091.5898499999998</v>
      </c>
      <c r="G356" s="372">
        <f t="shared" si="126"/>
        <v>127941.78985</v>
      </c>
      <c r="H356" s="373">
        <f t="shared" si="127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5"/>
        <v>-1074.5375999999919</v>
      </c>
      <c r="G357" s="372">
        <f t="shared" si="126"/>
        <v>124522.1376</v>
      </c>
      <c r="H357" s="373">
        <f t="shared" si="127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5"/>
        <v>-975.11200799999187</v>
      </c>
      <c r="G358" s="372">
        <f t="shared" si="126"/>
        <v>131005.31200799999</v>
      </c>
      <c r="H358" s="373">
        <f t="shared" si="127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8">C360*(E360-D360)</f>
        <v>-320.8720079999913</v>
      </c>
      <c r="G360" s="372">
        <f t="shared" ref="G360:G369" si="129">IF(C360=0, 0,D360*C360)</f>
        <v>131005.31200799999</v>
      </c>
      <c r="H360" s="373">
        <f t="shared" ref="H360:H369" si="130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8"/>
        <v>-3298.169357999996</v>
      </c>
      <c r="G361" s="372">
        <f t="shared" si="129"/>
        <v>138935.309358</v>
      </c>
      <c r="H361" s="373">
        <f t="shared" si="130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8"/>
        <v>-3293.1673579999938</v>
      </c>
      <c r="G362" s="372">
        <f t="shared" si="129"/>
        <v>146745.30735799999</v>
      </c>
      <c r="H362" s="373">
        <f t="shared" si="130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8"/>
        <v>1163.524950000012</v>
      </c>
      <c r="G363" s="372">
        <f t="shared" si="129"/>
        <v>130665.83504999999</v>
      </c>
      <c r="H363" s="373">
        <f t="shared" si="130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8"/>
        <v>1293.5203380000021</v>
      </c>
      <c r="G364" s="372">
        <f t="shared" si="129"/>
        <v>122475.839662</v>
      </c>
      <c r="H364" s="373">
        <f t="shared" si="130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8"/>
        <v>1201.2174379999781</v>
      </c>
      <c r="G365" s="372">
        <f t="shared" si="129"/>
        <v>138341.022562</v>
      </c>
      <c r="H365" s="373">
        <f t="shared" si="130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8"/>
        <v>-3368.3391059999908</v>
      </c>
      <c r="G366" s="372">
        <f t="shared" si="129"/>
        <v>143066.01910599999</v>
      </c>
      <c r="H366" s="373">
        <f t="shared" si="130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8"/>
        <v>-3374.3343760000034</v>
      </c>
      <c r="G367" s="372">
        <f t="shared" si="129"/>
        <v>147740.01437600001</v>
      </c>
      <c r="H367" s="373">
        <f t="shared" si="130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8"/>
        <v>-1890.1133999999961</v>
      </c>
      <c r="G368" s="372">
        <f t="shared" si="129"/>
        <v>154028.27340000001</v>
      </c>
      <c r="H368" s="373">
        <f t="shared" si="130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8"/>
        <v>-17012.580000000009</v>
      </c>
      <c r="G369" s="372">
        <f t="shared" si="129"/>
        <v>159012.58000000002</v>
      </c>
      <c r="H369" s="373">
        <f t="shared" si="130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1">C373*(E373-D373)</f>
        <v>-19935.600000000009</v>
      </c>
      <c r="G373" s="372">
        <f t="shared" ref="G373:G380" si="132">IF(C373=0, 0,D373*C373)</f>
        <v>187335.6</v>
      </c>
      <c r="H373" s="374">
        <f t="shared" ref="H373:H380" si="133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1"/>
        <v>-19900.075000000015</v>
      </c>
      <c r="G374" s="372">
        <f t="shared" si="132"/>
        <v>194275.07500000001</v>
      </c>
      <c r="H374" s="374">
        <f t="shared" si="133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1"/>
        <v>-22705.387499999997</v>
      </c>
      <c r="G375" s="372">
        <f t="shared" si="132"/>
        <v>194205.38750000001</v>
      </c>
      <c r="H375" s="374">
        <f t="shared" si="133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1"/>
        <v>-29391.250000000004</v>
      </c>
      <c r="G376" s="372">
        <f t="shared" si="132"/>
        <v>194141.25</v>
      </c>
      <c r="H376" s="374">
        <f t="shared" si="133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1"/>
        <v>-34359.325000000004</v>
      </c>
      <c r="G377" s="372">
        <f t="shared" si="132"/>
        <v>194109.32500000001</v>
      </c>
      <c r="H377" s="373">
        <f t="shared" si="133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1"/>
        <v>-16630.000000000004</v>
      </c>
      <c r="G378" s="372">
        <f t="shared" si="132"/>
        <v>158130</v>
      </c>
      <c r="H378" s="373">
        <f t="shared" si="133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1"/>
        <v>-21229.999999999996</v>
      </c>
      <c r="G379" s="372">
        <f t="shared" si="132"/>
        <v>171820</v>
      </c>
      <c r="H379" s="373">
        <f t="shared" si="133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1"/>
        <v>6109.9988400000047</v>
      </c>
      <c r="G380" s="372">
        <f t="shared" si="132"/>
        <v>118887.84116000001</v>
      </c>
      <c r="H380" s="373">
        <f t="shared" si="133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4">C381*(E381-D381)</f>
        <v>822.70680000000016</v>
      </c>
      <c r="G381" s="372">
        <f t="shared" ref="G381:G398" si="135">IF(C381=0, 0,D381*C381)</f>
        <v>126917.6532</v>
      </c>
      <c r="H381" s="373">
        <f t="shared" ref="H381:H398" si="136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4"/>
        <v>83.308799999990825</v>
      </c>
      <c r="G382" s="372">
        <f t="shared" si="135"/>
        <v>134772.8112</v>
      </c>
      <c r="H382" s="373">
        <f t="shared" si="136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4"/>
        <v>-4985.4834000000074</v>
      </c>
      <c r="G383" s="372">
        <f t="shared" si="135"/>
        <v>139206.5834</v>
      </c>
      <c r="H383" s="373">
        <f t="shared" si="136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4"/>
        <v>18978.923399999992</v>
      </c>
      <c r="G384" s="372">
        <f t="shared" si="135"/>
        <v>74535.756600000008</v>
      </c>
      <c r="H384" s="373">
        <f t="shared" si="136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4"/>
        <v>18638.087600000006</v>
      </c>
      <c r="G385" s="372">
        <f t="shared" si="135"/>
        <v>65051.332399999999</v>
      </c>
      <c r="H385" s="373">
        <f t="shared" si="136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4"/>
        <v>18627.5</v>
      </c>
      <c r="G386" s="372">
        <f t="shared" si="135"/>
        <v>70822.5</v>
      </c>
      <c r="H386" s="373">
        <f t="shared" si="136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4"/>
        <v>20177.499999999996</v>
      </c>
      <c r="G387" s="372">
        <f t="shared" si="135"/>
        <v>70822.5</v>
      </c>
      <c r="H387" s="373">
        <f t="shared" si="136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4"/>
        <v>21382.430000000011</v>
      </c>
      <c r="G388" s="372">
        <f t="shared" si="135"/>
        <v>70717.569999999992</v>
      </c>
      <c r="H388" s="373">
        <f t="shared" si="136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4"/>
        <v>20612.23</v>
      </c>
      <c r="G389" s="372">
        <f t="shared" si="135"/>
        <v>70637.77</v>
      </c>
      <c r="H389" s="373">
        <f t="shared" si="136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4"/>
        <v>22311.999999999993</v>
      </c>
      <c r="G390" s="372">
        <f t="shared" si="135"/>
        <v>70138</v>
      </c>
      <c r="H390" s="373">
        <f t="shared" si="136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4"/>
        <v>20873</v>
      </c>
      <c r="G391" s="372">
        <f t="shared" si="135"/>
        <v>70127</v>
      </c>
      <c r="H391" s="373">
        <f t="shared" si="136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4"/>
        <v>20073</v>
      </c>
      <c r="G392" s="372">
        <f t="shared" si="135"/>
        <v>70127</v>
      </c>
      <c r="H392" s="373">
        <f t="shared" si="136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4"/>
        <v>17654.651999999998</v>
      </c>
      <c r="G393" s="372">
        <f t="shared" si="135"/>
        <v>87765.347999999998</v>
      </c>
      <c r="H393" s="374">
        <f t="shared" si="136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4"/>
        <v>16484.261999999992</v>
      </c>
      <c r="G394" s="372">
        <f t="shared" si="135"/>
        <v>87375.737999999998</v>
      </c>
      <c r="H394" s="374">
        <f t="shared" si="136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4"/>
        <v>20939.061000000002</v>
      </c>
      <c r="G395" s="372">
        <f t="shared" si="135"/>
        <v>78335.938999999998</v>
      </c>
      <c r="H395" s="374">
        <f t="shared" si="136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4"/>
        <v>20604.060000000005</v>
      </c>
      <c r="G396" s="372">
        <f t="shared" si="135"/>
        <v>87275.94</v>
      </c>
      <c r="H396" s="374">
        <f t="shared" si="136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4"/>
        <v>17593.872000000007</v>
      </c>
      <c r="G397" s="372">
        <f t="shared" si="135"/>
        <v>87166.127999999997</v>
      </c>
      <c r="H397" s="374">
        <f t="shared" si="136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4"/>
        <v>16453.871999999999</v>
      </c>
      <c r="G398" s="372">
        <f t="shared" si="135"/>
        <v>87166.127999999997</v>
      </c>
      <c r="H398" s="374">
        <f t="shared" si="136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7">C399*(E399-D399)</f>
        <v>19333.872000000003</v>
      </c>
      <c r="G399" s="372">
        <f t="shared" ref="G399:G413" si="138">IF(C399=0, 0,D399*C399)</f>
        <v>87166.127999999997</v>
      </c>
      <c r="H399" s="374">
        <f t="shared" ref="H399:H413" si="139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7"/>
        <v>19450.98</v>
      </c>
      <c r="G400" s="372">
        <f t="shared" si="138"/>
        <v>87049.02</v>
      </c>
      <c r="H400" s="374">
        <f t="shared" si="139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7"/>
        <v>17423.978999999996</v>
      </c>
      <c r="G401" s="372">
        <f t="shared" si="138"/>
        <v>88777.021000000008</v>
      </c>
      <c r="H401" s="374">
        <f t="shared" si="139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7"/>
        <v>11978.979600000011</v>
      </c>
      <c r="G402" s="372">
        <f t="shared" si="138"/>
        <v>102078.02039999999</v>
      </c>
      <c r="H402" s="374">
        <f t="shared" si="139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7"/>
        <v>13568.870699999996</v>
      </c>
      <c r="G403" s="372">
        <f t="shared" si="138"/>
        <v>102006.1293</v>
      </c>
      <c r="H403" s="374">
        <f t="shared" si="139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7"/>
        <v>12886.949999999995</v>
      </c>
      <c r="G404" s="372">
        <f t="shared" si="138"/>
        <v>86653.05</v>
      </c>
      <c r="H404" s="374">
        <f t="shared" si="139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7"/>
        <v>13051.947999999999</v>
      </c>
      <c r="G405" s="372">
        <f t="shared" si="138"/>
        <v>103078.052</v>
      </c>
      <c r="H405" s="374">
        <f t="shared" si="139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7"/>
        <v>13089.952800000001</v>
      </c>
      <c r="G406" s="372">
        <f t="shared" si="138"/>
        <v>106358.0472</v>
      </c>
      <c r="H406" s="374">
        <f t="shared" si="139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7"/>
        <v>13075.699000000004</v>
      </c>
      <c r="G407" s="372">
        <f t="shared" si="138"/>
        <v>94759.300999999992</v>
      </c>
      <c r="H407" s="374">
        <f t="shared" si="139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7"/>
        <v>13867.271999999995</v>
      </c>
      <c r="G408" s="372">
        <f>IF(C408=0, 0,D408*C408)</f>
        <v>86212.728000000003</v>
      </c>
      <c r="H408" s="374">
        <f t="shared" si="139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7"/>
        <v>17083.611900000004</v>
      </c>
      <c r="G409" s="372">
        <f t="shared" si="138"/>
        <v>74235.388099999996</v>
      </c>
      <c r="H409" s="374">
        <f t="shared" si="139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7"/>
        <v>13252.614000000001</v>
      </c>
      <c r="G410" s="372">
        <f t="shared" si="138"/>
        <v>85867.385999999999</v>
      </c>
      <c r="H410" s="374">
        <f t="shared" si="139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7"/>
        <v>10351.611600000004</v>
      </c>
      <c r="G411" s="372">
        <f t="shared" si="138"/>
        <v>95446.388400000011</v>
      </c>
      <c r="H411" s="374">
        <f t="shared" si="139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7"/>
        <v>12307.2804</v>
      </c>
      <c r="G412" s="372">
        <f t="shared" si="138"/>
        <v>80602.719600000011</v>
      </c>
      <c r="H412" s="374">
        <f t="shared" si="139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7"/>
        <v>11781.900000000011</v>
      </c>
      <c r="G413" s="372">
        <f t="shared" si="138"/>
        <v>80387.100000000006</v>
      </c>
      <c r="H413" s="374">
        <f t="shared" si="139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0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1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0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1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0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1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0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1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0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1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0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1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0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1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0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1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0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1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0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1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0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1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0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1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0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1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0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1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0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1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0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1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0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1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0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1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0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1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0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1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0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1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0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1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0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1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0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1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0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1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0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1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0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1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0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1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0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0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0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2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0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2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0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2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0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2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0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2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0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2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0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2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0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2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0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2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0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2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0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2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0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2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0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2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0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0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0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3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0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3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0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3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0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3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0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3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0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3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0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3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0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3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0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3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0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3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0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3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0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3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0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3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0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3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0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3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0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3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0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3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0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3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0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3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4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3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4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3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4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3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4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3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4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3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4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3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4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3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4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3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4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3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4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3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4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3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4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3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4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3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4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3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4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3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4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3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4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3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4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3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4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3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4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3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4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3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4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3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4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3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4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3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4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3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4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3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4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3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4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3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4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3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4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3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4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3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4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3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4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3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4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3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4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3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4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3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4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3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4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3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4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3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4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3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4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3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4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4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4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4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4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4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4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4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4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4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4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4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4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4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4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4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4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4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4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4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4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4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4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5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5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5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5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5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5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5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5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5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5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5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5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5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5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5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5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6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5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6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5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6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5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6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5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6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5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6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5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6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5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6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5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6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5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6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5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6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5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6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5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6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5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6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5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6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5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6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5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6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5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6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5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6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5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6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5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6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5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6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5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6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5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6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5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6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5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6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5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6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5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6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5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6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5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6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5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6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5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6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5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6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5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6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5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6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5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6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5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6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5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6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5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6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5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6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5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6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5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6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5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6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5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6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5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6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5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6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5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6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5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6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5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6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7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6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7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6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7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6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7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6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7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6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7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6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7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6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7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6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7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6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7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6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7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6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7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6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7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6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7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6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7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6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6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6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8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6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8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6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8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6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8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6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8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6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8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6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8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6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8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6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8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6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8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6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6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9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6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9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6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9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6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9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6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9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6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9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6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9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6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9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6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9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6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9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9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9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9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9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9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9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9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07" priority="109">
      <formula>F169&gt;0</formula>
    </cfRule>
    <cfRule type="expression" dxfId="1406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05" priority="102">
      <formula>F162&gt;0</formula>
    </cfRule>
    <cfRule type="expression" dxfId="1404" priority="103">
      <formula>F162&lt;0</formula>
    </cfRule>
  </conditionalFormatting>
  <conditionalFormatting sqref="H162:H168">
    <cfRule type="expression" dxfId="1403" priority="98">
      <formula>H162&gt;0</formula>
    </cfRule>
    <cfRule type="expression" dxfId="1402" priority="99">
      <formula>H162&lt;0</formula>
    </cfRule>
  </conditionalFormatting>
  <conditionalFormatting sqref="Q8">
    <cfRule type="expression" dxfId="1401" priority="84">
      <formula>Q8&gt;0</formula>
    </cfRule>
    <cfRule type="expression" dxfId="1400" priority="85">
      <formula>Q8&lt;0</formula>
    </cfRule>
  </conditionalFormatting>
  <conditionalFormatting sqref="Q7">
    <cfRule type="expression" dxfId="1399" priority="86">
      <formula>Q7&gt;0</formula>
    </cfRule>
    <cfRule type="expression" dxfId="1398" priority="87">
      <formula>Q7&lt;0</formula>
    </cfRule>
  </conditionalFormatting>
  <conditionalFormatting sqref="F270:F276">
    <cfRule type="expression" dxfId="1397" priority="58">
      <formula>F270&gt;0</formula>
    </cfRule>
    <cfRule type="expression" dxfId="1396" priority="59">
      <formula>F270&lt;0</formula>
    </cfRule>
  </conditionalFormatting>
  <conditionalFormatting sqref="F195:F213 H195:H213">
    <cfRule type="expression" dxfId="1395" priority="80">
      <formula>F195&gt;0</formula>
    </cfRule>
    <cfRule type="expression" dxfId="1394" priority="81">
      <formula>F195&lt;0</formula>
    </cfRule>
  </conditionalFormatting>
  <conditionalFormatting sqref="F188:F194">
    <cfRule type="expression" dxfId="1393" priority="78">
      <formula>F188&gt;0</formula>
    </cfRule>
    <cfRule type="expression" dxfId="1392" priority="79">
      <formula>F188&lt;0</formula>
    </cfRule>
  </conditionalFormatting>
  <conditionalFormatting sqref="H188:H194">
    <cfRule type="expression" dxfId="1391" priority="76">
      <formula>H188&gt;0</formula>
    </cfRule>
    <cfRule type="expression" dxfId="1390" priority="77">
      <formula>H188&lt;0</formula>
    </cfRule>
  </conditionalFormatting>
  <conditionalFormatting sqref="F221:F239 H221:H239">
    <cfRule type="expression" dxfId="1389" priority="74">
      <formula>F221&gt;0</formula>
    </cfRule>
    <cfRule type="expression" dxfId="1388" priority="75">
      <formula>F221&lt;0</formula>
    </cfRule>
  </conditionalFormatting>
  <conditionalFormatting sqref="F214:F220">
    <cfRule type="expression" dxfId="1387" priority="72">
      <formula>F214&gt;0</formula>
    </cfRule>
    <cfRule type="expression" dxfId="1386" priority="73">
      <formula>F214&lt;0</formula>
    </cfRule>
  </conditionalFormatting>
  <conditionalFormatting sqref="H214:H220">
    <cfRule type="expression" dxfId="1385" priority="70">
      <formula>H214&gt;0</formula>
    </cfRule>
    <cfRule type="expression" dxfId="1384" priority="71">
      <formula>H214&lt;0</formula>
    </cfRule>
  </conditionalFormatting>
  <conditionalFormatting sqref="F247:F264 H247:H264">
    <cfRule type="expression" dxfId="1383" priority="68">
      <formula>F247&gt;0</formula>
    </cfRule>
    <cfRule type="expression" dxfId="1382" priority="69">
      <formula>F247&lt;0</formula>
    </cfRule>
  </conditionalFormatting>
  <conditionalFormatting sqref="F240:F246">
    <cfRule type="expression" dxfId="1381" priority="66">
      <formula>F240&gt;0</formula>
    </cfRule>
    <cfRule type="expression" dxfId="1380" priority="67">
      <formula>F240&lt;0</formula>
    </cfRule>
  </conditionalFormatting>
  <conditionalFormatting sqref="H240:H246">
    <cfRule type="expression" dxfId="1379" priority="64">
      <formula>H240&gt;0</formula>
    </cfRule>
    <cfRule type="expression" dxfId="1378" priority="65">
      <formula>H240&lt;0</formula>
    </cfRule>
  </conditionalFormatting>
  <conditionalFormatting sqref="F265:F269 H265:H269">
    <cfRule type="expression" dxfId="1377" priority="62">
      <formula>F265&gt;0</formula>
    </cfRule>
    <cfRule type="expression" dxfId="1376" priority="63">
      <formula>F265&lt;0</formula>
    </cfRule>
  </conditionalFormatting>
  <conditionalFormatting sqref="F277:F292 H277:H292">
    <cfRule type="expression" dxfId="1375" priority="60">
      <formula>F277&gt;0</formula>
    </cfRule>
    <cfRule type="expression" dxfId="1374" priority="61">
      <formula>F277&lt;0</formula>
    </cfRule>
  </conditionalFormatting>
  <conditionalFormatting sqref="H270:H276">
    <cfRule type="expression" dxfId="1373" priority="56">
      <formula>H270&gt;0</formula>
    </cfRule>
    <cfRule type="expression" dxfId="1372" priority="57">
      <formula>H270&lt;0</formula>
    </cfRule>
  </conditionalFormatting>
  <conditionalFormatting sqref="F293 H293">
    <cfRule type="expression" dxfId="1371" priority="54">
      <formula>F293&gt;0</formula>
    </cfRule>
    <cfRule type="expression" dxfId="1370" priority="55">
      <formula>F293&lt;0</formula>
    </cfRule>
  </conditionalFormatting>
  <conditionalFormatting sqref="F294:F298 H294:H298">
    <cfRule type="expression" dxfId="1369" priority="52">
      <formula>F294&gt;0</formula>
    </cfRule>
    <cfRule type="expression" dxfId="1368" priority="53">
      <formula>F294&lt;0</formula>
    </cfRule>
  </conditionalFormatting>
  <conditionalFormatting sqref="F306:F321 H306:H321">
    <cfRule type="expression" dxfId="1367" priority="50">
      <formula>F306&gt;0</formula>
    </cfRule>
    <cfRule type="expression" dxfId="1366" priority="51">
      <formula>F306&lt;0</formula>
    </cfRule>
  </conditionalFormatting>
  <conditionalFormatting sqref="F299:F305">
    <cfRule type="expression" dxfId="1365" priority="48">
      <formula>F299&gt;0</formula>
    </cfRule>
    <cfRule type="expression" dxfId="1364" priority="49">
      <formula>F299&lt;0</formula>
    </cfRule>
  </conditionalFormatting>
  <conditionalFormatting sqref="H299:H305">
    <cfRule type="expression" dxfId="1363" priority="46">
      <formula>H299&gt;0</formula>
    </cfRule>
    <cfRule type="expression" dxfId="1362" priority="47">
      <formula>H299&lt;0</formula>
    </cfRule>
  </conditionalFormatting>
  <conditionalFormatting sqref="F323:F328 H323:H328">
    <cfRule type="expression" dxfId="1361" priority="44">
      <formula>F323&gt;0</formula>
    </cfRule>
    <cfRule type="expression" dxfId="1360" priority="45">
      <formula>F323&lt;0</formula>
    </cfRule>
  </conditionalFormatting>
  <conditionalFormatting sqref="F329 H329">
    <cfRule type="expression" dxfId="1359" priority="42">
      <formula>F329&gt;0</formula>
    </cfRule>
    <cfRule type="expression" dxfId="1358" priority="43">
      <formula>F329&lt;0</formula>
    </cfRule>
  </conditionalFormatting>
  <conditionalFormatting sqref="F330:F334 H330:H334">
    <cfRule type="expression" dxfId="1357" priority="40">
      <formula>F330&gt;0</formula>
    </cfRule>
    <cfRule type="expression" dxfId="1356" priority="41">
      <formula>F330&lt;0</formula>
    </cfRule>
  </conditionalFormatting>
  <conditionalFormatting sqref="F342:F357 H342:H357">
    <cfRule type="expression" dxfId="1355" priority="38">
      <formula>F342&gt;0</formula>
    </cfRule>
    <cfRule type="expression" dxfId="1354" priority="39">
      <formula>F342&lt;0</formula>
    </cfRule>
  </conditionalFormatting>
  <conditionalFormatting sqref="F335:F341">
    <cfRule type="expression" dxfId="1353" priority="36">
      <formula>F335&gt;0</formula>
    </cfRule>
    <cfRule type="expression" dxfId="1352" priority="37">
      <formula>F335&lt;0</formula>
    </cfRule>
  </conditionalFormatting>
  <conditionalFormatting sqref="H335:H341">
    <cfRule type="expression" dxfId="1351" priority="34">
      <formula>H335&gt;0</formula>
    </cfRule>
    <cfRule type="expression" dxfId="1350" priority="35">
      <formula>H335&lt;0</formula>
    </cfRule>
  </conditionalFormatting>
  <conditionalFormatting sqref="F358:F363 H358:H363">
    <cfRule type="expression" dxfId="1349" priority="32">
      <formula>F358&gt;0</formula>
    </cfRule>
    <cfRule type="expression" dxfId="1348" priority="33">
      <formula>F358&lt;0</formula>
    </cfRule>
  </conditionalFormatting>
  <conditionalFormatting sqref="F364 H364">
    <cfRule type="expression" dxfId="1347" priority="30">
      <formula>F364&gt;0</formula>
    </cfRule>
    <cfRule type="expression" dxfId="1346" priority="31">
      <formula>F364&lt;0</formula>
    </cfRule>
  </conditionalFormatting>
  <conditionalFormatting sqref="F365:F369 H365:H369">
    <cfRule type="expression" dxfId="1345" priority="28">
      <formula>F365&gt;0</formula>
    </cfRule>
    <cfRule type="expression" dxfId="1344" priority="29">
      <formula>F365&lt;0</formula>
    </cfRule>
  </conditionalFormatting>
  <conditionalFormatting sqref="F377:F392 H377:H392">
    <cfRule type="expression" dxfId="1343" priority="26">
      <formula>F377&gt;0</formula>
    </cfRule>
    <cfRule type="expression" dxfId="1342" priority="27">
      <formula>F377&lt;0</formula>
    </cfRule>
  </conditionalFormatting>
  <conditionalFormatting sqref="F370:F376">
    <cfRule type="expression" dxfId="1341" priority="24">
      <formula>F370&gt;0</formula>
    </cfRule>
    <cfRule type="expression" dxfId="1340" priority="25">
      <formula>F370&lt;0</formula>
    </cfRule>
  </conditionalFormatting>
  <conditionalFormatting sqref="H370:H376">
    <cfRule type="expression" dxfId="1339" priority="22">
      <formula>H370&gt;0</formula>
    </cfRule>
    <cfRule type="expression" dxfId="1338" priority="23">
      <formula>H370&lt;0</formula>
    </cfRule>
  </conditionalFormatting>
  <conditionalFormatting sqref="M421">
    <cfRule type="expression" dxfId="1337" priority="20">
      <formula>M421&gt;0</formula>
    </cfRule>
    <cfRule type="expression" dxfId="1336" priority="21">
      <formula>M421&lt;0</formula>
    </cfRule>
  </conditionalFormatting>
  <conditionalFormatting sqref="F83:F156 H83:H156">
    <cfRule type="expression" dxfId="1335" priority="18">
      <formula>F83&gt;0</formula>
    </cfRule>
    <cfRule type="expression" dxfId="1334" priority="19">
      <formula>F83&lt;0</formula>
    </cfRule>
  </conditionalFormatting>
  <conditionalFormatting sqref="F71:F82">
    <cfRule type="expression" dxfId="1333" priority="16">
      <formula>F71&gt;0</formula>
    </cfRule>
    <cfRule type="expression" dxfId="1332" priority="17">
      <formula>F71&lt;0</formula>
    </cfRule>
  </conditionalFormatting>
  <conditionalFormatting sqref="H71:H82">
    <cfRule type="expression" dxfId="1331" priority="14">
      <formula>H71&gt;0</formula>
    </cfRule>
    <cfRule type="expression" dxfId="1330" priority="15">
      <formula>H71&lt;0</formula>
    </cfRule>
  </conditionalFormatting>
  <conditionalFormatting sqref="F65:F70 H65:H70">
    <cfRule type="expression" dxfId="1329" priority="12">
      <formula>F65&gt;0</formula>
    </cfRule>
    <cfRule type="expression" dxfId="1328" priority="13">
      <formula>F65&lt;0</formula>
    </cfRule>
  </conditionalFormatting>
  <conditionalFormatting sqref="J67:K67">
    <cfRule type="expression" dxfId="1327" priority="10">
      <formula>J67&gt;0</formula>
    </cfRule>
    <cfRule type="expression" dxfId="1326" priority="11">
      <formula>J67&lt;0</formula>
    </cfRule>
  </conditionalFormatting>
  <conditionalFormatting sqref="J68:K74 K73:K156">
    <cfRule type="expression" dxfId="1325" priority="8">
      <formula>J68&gt;0</formula>
    </cfRule>
    <cfRule type="expression" dxfId="1324" priority="9">
      <formula>J68&lt;0</formula>
    </cfRule>
  </conditionalFormatting>
  <conditionalFormatting sqref="L67:L156">
    <cfRule type="expression" dxfId="1323" priority="4">
      <formula>L67&gt;0</formula>
    </cfRule>
    <cfRule type="expression" dxfId="1322" priority="5">
      <formula>L67&lt;0</formula>
    </cfRule>
  </conditionalFormatting>
  <conditionalFormatting sqref="Q10">
    <cfRule type="expression" dxfId="1321" priority="2">
      <formula>Q10&gt;0</formula>
    </cfRule>
    <cfRule type="expression" dxfId="1320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16.77</v>
      </c>
      <c r="R4" s="509">
        <v>0</v>
      </c>
      <c r="T4" s="159"/>
      <c r="U4" s="1" t="s">
        <v>957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3354</v>
      </c>
      <c r="T5" s="1">
        <v>43112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-136</v>
      </c>
      <c r="R7" s="29">
        <v>43126</v>
      </c>
      <c r="T7" s="1">
        <v>43117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-136</v>
      </c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-3.8968481375358167E-2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2.8622540250447227E-2</v>
      </c>
      <c r="R11">
        <f>0.12</f>
        <v>0.12</v>
      </c>
      <c r="T11" s="1">
        <v>43124</v>
      </c>
      <c r="U11" t="s">
        <v>956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" si="9">C28*(E28-D28)</f>
        <v>-19.999999999999574</v>
      </c>
      <c r="G28" s="39">
        <f t="shared" ref="G28" si="10">D28*C28</f>
        <v>3490</v>
      </c>
      <c r="H28" s="226">
        <f t="shared" ref="H28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18.447000000000003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18.279299999999999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18.111599999999999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17.943899999999999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17.776199999999999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17.608499999999999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17.440799999999999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17.273099999999999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17.105399999999999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16.9377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16.77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16.6023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16.4346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16.2669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16.0992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15.931499999999998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15.763799999999998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15.5961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15.4284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15.2607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15.093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9" priority="21">
      <formula>F47&gt;0</formula>
    </cfRule>
    <cfRule type="expression" dxfId="1318" priority="22">
      <formula>F47&lt;0</formula>
    </cfRule>
  </conditionalFormatting>
  <conditionalFormatting sqref="Q7">
    <cfRule type="expression" dxfId="1317" priority="19">
      <formula>Q7&gt;0</formula>
    </cfRule>
    <cfRule type="expression" dxfId="1316" priority="20">
      <formula>Q7&lt;0</formula>
    </cfRule>
  </conditionalFormatting>
  <conditionalFormatting sqref="Q8">
    <cfRule type="expression" dxfId="1315" priority="17">
      <formula>Q8&gt;0</formula>
    </cfRule>
    <cfRule type="expression" dxfId="1314" priority="18">
      <formula>Q8&lt;0</formula>
    </cfRule>
  </conditionalFormatting>
  <conditionalFormatting sqref="F25:F46">
    <cfRule type="expression" dxfId="1313" priority="15">
      <formula>F25&gt;0</formula>
    </cfRule>
    <cfRule type="expression" dxfId="1312" priority="16">
      <formula>F25&lt;0</formula>
    </cfRule>
  </conditionalFormatting>
  <conditionalFormatting sqref="H25:H46">
    <cfRule type="expression" dxfId="1311" priority="13">
      <formula>H25&gt;0</formula>
    </cfRule>
    <cfRule type="expression" dxfId="1310" priority="14">
      <formula>H25&lt;0</formula>
    </cfRule>
  </conditionalFormatting>
  <conditionalFormatting sqref="F89:F110">
    <cfRule type="expression" dxfId="1309" priority="11">
      <formula>F89&gt;0</formula>
    </cfRule>
    <cfRule type="expression" dxfId="1308" priority="12">
      <formula>F89&lt;0</formula>
    </cfRule>
  </conditionalFormatting>
  <conditionalFormatting sqref="H89:H110">
    <cfRule type="expression" dxfId="1307" priority="9">
      <formula>H89&gt;0</formula>
    </cfRule>
    <cfRule type="expression" dxfId="1306" priority="10">
      <formula>H89&lt;0</formula>
    </cfRule>
  </conditionalFormatting>
  <conditionalFormatting sqref="Q10">
    <cfRule type="expression" dxfId="1305" priority="7">
      <formula>Q10&gt;0</formula>
    </cfRule>
    <cfRule type="expression" dxfId="1304" priority="8">
      <formula>Q10&lt;0</formula>
    </cfRule>
  </conditionalFormatting>
  <conditionalFormatting sqref="J25:J38">
    <cfRule type="expression" dxfId="1303" priority="5">
      <formula>J25&gt;0</formula>
    </cfRule>
    <cfRule type="expression" dxfId="1302" priority="6">
      <formula>J25&lt;0</formula>
    </cfRule>
  </conditionalFormatting>
  <conditionalFormatting sqref="K25:K38">
    <cfRule type="expression" dxfId="1301" priority="3">
      <formula>K25&gt;0</formula>
    </cfRule>
    <cfRule type="expression" dxfId="1300" priority="4">
      <formula>K25&lt;0</formula>
    </cfRule>
  </conditionalFormatting>
  <conditionalFormatting sqref="L25:L38">
    <cfRule type="expression" dxfId="1299" priority="1">
      <formula>L25&gt;0</formula>
    </cfRule>
    <cfRule type="expression" dxfId="1298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846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5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5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30.892599999999998</v>
      </c>
      <c r="T3" s="1" t="s">
        <v>474</v>
      </c>
      <c r="W3" s="134"/>
      <c r="Y3" s="29">
        <v>43095</v>
      </c>
      <c r="Z3" t="s">
        <v>847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29.06</v>
      </c>
      <c r="R4" s="226">
        <v>0</v>
      </c>
      <c r="T4" s="159"/>
      <c r="W4" s="134"/>
      <c r="Z4" t="s">
        <v>853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37778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40160.379999999997</v>
      </c>
      <c r="T6" t="s">
        <v>537</v>
      </c>
      <c r="W6" s="134"/>
      <c r="Y6" s="29">
        <v>43102</v>
      </c>
      <c r="Z6" t="s">
        <v>912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-634.41000000001077</v>
      </c>
      <c r="R7">
        <v>700</v>
      </c>
      <c r="W7" s="134"/>
      <c r="Z7" t="s">
        <v>898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-2382.3800000000047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-5.9321649844946804E-2</v>
      </c>
      <c r="W9" s="134"/>
      <c r="Y9" s="29">
        <v>43104</v>
      </c>
      <c r="Z9" t="s">
        <v>910</v>
      </c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911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1.7205781142463867E-2</v>
      </c>
      <c r="R11">
        <f>0.125</f>
        <v>0.125</v>
      </c>
      <c r="W11" s="134"/>
      <c r="Y11" s="29">
        <v>43105</v>
      </c>
      <c r="Z11" t="s">
        <v>916</v>
      </c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924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925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2:26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2:26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899</v>
      </c>
    </row>
    <row r="21" spans="2:26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89" t="s">
        <v>78</v>
      </c>
      <c r="P22" s="789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31.966000000000001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31.6754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31.384800000000002</v>
      </c>
      <c r="Q25" s="2"/>
      <c r="T25" s="125" t="s">
        <v>97</v>
      </c>
      <c r="U25" s="96">
        <v>29.69</v>
      </c>
      <c r="W25" s="134"/>
    </row>
    <row r="26" spans="2:26" x14ac:dyDescent="0.25">
      <c r="B26" s="29"/>
      <c r="C26" s="4"/>
      <c r="D26" s="78"/>
      <c r="O26" s="81">
        <v>1.07</v>
      </c>
      <c r="P26" s="81">
        <f t="shared" si="2"/>
        <v>31.094200000000001</v>
      </c>
      <c r="Q26" s="2"/>
      <c r="T26" s="91" t="s">
        <v>98</v>
      </c>
      <c r="U26" s="86">
        <v>29.69</v>
      </c>
      <c r="W26" s="134"/>
    </row>
    <row r="27" spans="2:26" x14ac:dyDescent="0.25">
      <c r="O27" s="81">
        <v>1.06</v>
      </c>
      <c r="P27" s="81">
        <f t="shared" si="2"/>
        <v>30.803599999999999</v>
      </c>
      <c r="Q27" s="2"/>
      <c r="T27" s="91" t="s">
        <v>99</v>
      </c>
      <c r="U27" s="86" t="s">
        <v>128</v>
      </c>
      <c r="W27" s="134"/>
    </row>
    <row r="28" spans="2:26" x14ac:dyDescent="0.25">
      <c r="O28" s="81">
        <v>1.05</v>
      </c>
      <c r="P28" s="81">
        <f t="shared" si="2"/>
        <v>30.513000000000002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30.2224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29.931799999999999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29.641199999999998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29.3506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29.06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28.769399999999997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28.4788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28.188199999999998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27.897599999999997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27.606999999999996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27.316399999999998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27.0258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SUM(C2:C26)</f>
        <v>4300</v>
      </c>
      <c r="D41" s="18"/>
      <c r="E41" s="18"/>
      <c r="F41" s="18">
        <f>SUM(F2:F26)</f>
        <v>115982.24</v>
      </c>
      <c r="G41" s="14"/>
      <c r="H41" s="14">
        <f>SUM(H2:H40)</f>
        <v>3000</v>
      </c>
      <c r="I41" s="18"/>
      <c r="J41" s="18"/>
      <c r="K41" s="18">
        <f>SUM(K2:K40)</f>
        <v>75078.460000000006</v>
      </c>
      <c r="L41" s="14"/>
      <c r="M41" s="18">
        <f>SUM(M2:M40)</f>
        <v>743.4</v>
      </c>
      <c r="O41" s="81">
        <v>0.92</v>
      </c>
      <c r="P41" s="81">
        <f t="shared" si="2"/>
        <v>26.735199999999999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3000</v>
      </c>
      <c r="D42" s="349"/>
      <c r="E42" s="349"/>
      <c r="F42" s="350">
        <f>SumByColor($A$42,F2:F40)</f>
        <v>73951</v>
      </c>
      <c r="G42" s="350"/>
      <c r="H42" s="765">
        <f>SumByColor($A$42,H2:H40)</f>
        <v>3000</v>
      </c>
      <c r="I42" s="349"/>
      <c r="J42" s="349"/>
      <c r="K42" s="350">
        <f>SumByColor($A$42,K2:K40)</f>
        <v>75080</v>
      </c>
      <c r="L42" s="349"/>
      <c r="M42" s="350">
        <f>SumByColor($A$42,M2:M40)</f>
        <v>744</v>
      </c>
      <c r="O42" s="81">
        <v>0.91</v>
      </c>
      <c r="P42" s="81">
        <f t="shared" si="2"/>
        <v>26.444600000000001</v>
      </c>
      <c r="W42" s="134"/>
    </row>
    <row r="43" spans="1:23" x14ac:dyDescent="0.25">
      <c r="O43" s="81">
        <v>0.9</v>
      </c>
      <c r="P43" s="81">
        <f t="shared" si="2"/>
        <v>26.154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783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10">
        <v>1500</v>
      </c>
      <c r="D89" s="3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913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B95" s="10"/>
      <c r="C95" s="10"/>
      <c r="D95" s="39"/>
      <c r="E95" s="39"/>
      <c r="F95" s="39"/>
      <c r="G95" s="10"/>
      <c r="H95" s="10"/>
      <c r="I95" s="39"/>
      <c r="J95" s="39"/>
      <c r="K95" s="39"/>
      <c r="L95" s="39"/>
    </row>
    <row r="96" spans="1:13" x14ac:dyDescent="0.25">
      <c r="B96" s="10"/>
      <c r="C96" s="10"/>
      <c r="D96" s="39"/>
      <c r="E96" s="39"/>
      <c r="F96" s="39"/>
      <c r="G96" s="10"/>
      <c r="H96" s="10"/>
      <c r="I96" s="39"/>
      <c r="J96" s="39"/>
      <c r="K96" s="39"/>
      <c r="L96" s="39"/>
    </row>
    <row r="97" spans="2:12" x14ac:dyDescent="0.25">
      <c r="B97" s="10"/>
      <c r="C97" s="10"/>
      <c r="D97" s="39"/>
      <c r="E97" s="39"/>
      <c r="F97" s="39"/>
      <c r="G97" s="10"/>
      <c r="H97" s="10"/>
      <c r="I97" s="39"/>
      <c r="J97" s="39"/>
      <c r="K97" s="39"/>
      <c r="L97" s="39"/>
    </row>
    <row r="98" spans="2:12" x14ac:dyDescent="0.25">
      <c r="B98" s="10"/>
      <c r="C98" s="10"/>
      <c r="D98" s="39"/>
      <c r="E98" s="39"/>
      <c r="F98" s="39"/>
      <c r="G98" s="10"/>
      <c r="H98" s="10"/>
      <c r="I98" s="39"/>
      <c r="J98" s="39"/>
      <c r="K98" s="39"/>
      <c r="L98" s="39"/>
    </row>
    <row r="99" spans="2:12" x14ac:dyDescent="0.25">
      <c r="B99" s="10"/>
      <c r="C99" s="10"/>
      <c r="D99" s="39"/>
      <c r="E99" s="39"/>
      <c r="F99" s="39"/>
      <c r="G99" s="10"/>
      <c r="H99" s="10"/>
      <c r="I99" s="39"/>
      <c r="J99" s="39"/>
      <c r="K99" s="39"/>
      <c r="L99" s="39"/>
    </row>
    <row r="100" spans="2:12" x14ac:dyDescent="0.25">
      <c r="B100" s="10"/>
      <c r="C100" s="10"/>
      <c r="D100" s="39"/>
      <c r="E100" s="39"/>
      <c r="F100" s="39"/>
      <c r="G100" s="10"/>
      <c r="H100" s="10"/>
      <c r="I100" s="39"/>
      <c r="J100" s="39"/>
      <c r="K100" s="39"/>
      <c r="L100" s="39"/>
    </row>
    <row r="101" spans="2:12" x14ac:dyDescent="0.25">
      <c r="B101" s="10"/>
      <c r="C101" s="10"/>
      <c r="D101" s="39"/>
      <c r="E101" s="39"/>
      <c r="F101" s="39"/>
      <c r="G101" s="10"/>
      <c r="H101" s="10"/>
      <c r="I101" s="39"/>
      <c r="J101" s="39"/>
      <c r="K101" s="39"/>
      <c r="L101" s="39"/>
    </row>
    <row r="102" spans="2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2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2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2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20">C107*(E107-D107)</f>
        <v>-33.800000000000097</v>
      </c>
      <c r="G107" s="372">
        <f t="shared" ref="G107:G120" si="121">D107*C107</f>
        <v>3591.7999999999997</v>
      </c>
      <c r="H107" s="373">
        <f t="shared" ref="H107:H120" si="122">(E107-D107)/D107</f>
        <v>-9.410323514672336E-3</v>
      </c>
      <c r="I107" s="372"/>
    </row>
    <row r="108" spans="2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20"/>
        <v>85.200000000000387</v>
      </c>
      <c r="G108" s="372">
        <f t="shared" si="121"/>
        <v>3591.7999999999997</v>
      </c>
      <c r="H108" s="373">
        <f t="shared" si="122"/>
        <v>2.3720697143493622E-2</v>
      </c>
      <c r="I108" s="372"/>
    </row>
    <row r="109" spans="2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20"/>
        <v>-136.80000000000021</v>
      </c>
      <c r="G109" s="372">
        <f t="shared" si="121"/>
        <v>3591.7999999999997</v>
      </c>
      <c r="H109" s="373">
        <f t="shared" si="122"/>
        <v>-3.8086753159975562E-2</v>
      </c>
      <c r="I109" s="372"/>
    </row>
    <row r="110" spans="2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20"/>
        <v>-147.56000000000029</v>
      </c>
      <c r="G110" s="372">
        <f t="shared" si="121"/>
        <v>4959.3599999999997</v>
      </c>
      <c r="H110" s="373">
        <f t="shared" si="122"/>
        <v>-2.9753839205058776E-2</v>
      </c>
      <c r="I110" s="372"/>
    </row>
    <row r="111" spans="2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20"/>
        <v>-49.199999999999591</v>
      </c>
      <c r="G111" s="372">
        <f t="shared" si="121"/>
        <v>8408.4</v>
      </c>
      <c r="H111" s="373">
        <f t="shared" si="122"/>
        <v>-5.8512915655772315E-3</v>
      </c>
      <c r="I111" s="372"/>
    </row>
    <row r="112" spans="2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20"/>
        <v>109.60000000000036</v>
      </c>
      <c r="G112" s="372">
        <f t="shared" si="121"/>
        <v>6994.4000000000005</v>
      </c>
      <c r="H112" s="373">
        <f t="shared" si="122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20"/>
        <v>-6.4000000000007162</v>
      </c>
      <c r="G113" s="372">
        <f t="shared" si="121"/>
        <v>6994.4000000000005</v>
      </c>
      <c r="H113" s="373">
        <f t="shared" si="122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20"/>
        <v>166.71999999999912</v>
      </c>
      <c r="G114" s="372">
        <f t="shared" si="121"/>
        <v>5554.880000000001</v>
      </c>
      <c r="H114" s="373">
        <f t="shared" si="122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20"/>
        <v>218.88000000000034</v>
      </c>
      <c r="G115" s="372">
        <f t="shared" si="121"/>
        <v>5544.32</v>
      </c>
      <c r="H115" s="373">
        <f t="shared" si="122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20"/>
        <v>298.88000000000034</v>
      </c>
      <c r="G116" s="372">
        <f t="shared" si="121"/>
        <v>5544.32</v>
      </c>
      <c r="H116" s="373">
        <f t="shared" si="122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20"/>
        <v>363.18000000000006</v>
      </c>
      <c r="G117" s="372">
        <f t="shared" si="121"/>
        <v>1845.42</v>
      </c>
      <c r="H117" s="373">
        <f t="shared" si="122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20"/>
        <v>329.12000000000035</v>
      </c>
      <c r="G118" s="372">
        <f t="shared" si="121"/>
        <v>5384.48</v>
      </c>
      <c r="H118" s="373">
        <f t="shared" si="122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20"/>
        <v>169.60000000000036</v>
      </c>
      <c r="G119" s="372">
        <f t="shared" si="121"/>
        <v>5384</v>
      </c>
      <c r="H119" s="373">
        <f t="shared" si="122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20"/>
        <v>474.7199999999998</v>
      </c>
      <c r="G120" s="372">
        <f t="shared" si="121"/>
        <v>5384.48</v>
      </c>
      <c r="H120" s="373">
        <f t="shared" si="122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23">C121*(E121-D121)</f>
        <v>588.31999999999994</v>
      </c>
      <c r="G121" s="372">
        <f t="shared" ref="G121:G134" si="124">D121*C121</f>
        <v>5384.48</v>
      </c>
      <c r="H121" s="373">
        <f t="shared" ref="H121:H163" si="125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23"/>
        <v>673.12000000000012</v>
      </c>
      <c r="G122" s="372">
        <f t="shared" si="124"/>
        <v>5384.48</v>
      </c>
      <c r="H122" s="373">
        <f t="shared" si="125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23"/>
        <v>597.9200000000003</v>
      </c>
      <c r="G123" s="372">
        <f t="shared" si="124"/>
        <v>5384.48</v>
      </c>
      <c r="H123" s="373">
        <f t="shared" si="125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23"/>
        <v>489.12000000000035</v>
      </c>
      <c r="G124" s="372">
        <f t="shared" si="124"/>
        <v>5384.48</v>
      </c>
      <c r="H124" s="373">
        <f t="shared" si="125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23"/>
        <v>409.12000000000035</v>
      </c>
      <c r="G125" s="372">
        <f t="shared" si="124"/>
        <v>5384.48</v>
      </c>
      <c r="H125" s="373">
        <f t="shared" si="125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23"/>
        <v>439.52</v>
      </c>
      <c r="G126" s="372">
        <f t="shared" si="124"/>
        <v>5384.48</v>
      </c>
      <c r="H126" s="373">
        <f t="shared" si="125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23"/>
        <v>369.12000000000035</v>
      </c>
      <c r="G127" s="372">
        <f t="shared" si="124"/>
        <v>5384.48</v>
      </c>
      <c r="H127" s="373">
        <f t="shared" si="125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23"/>
        <v>341.92000000000007</v>
      </c>
      <c r="G128" s="372">
        <f t="shared" si="124"/>
        <v>5384.48</v>
      </c>
      <c r="H128" s="373">
        <f t="shared" si="125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23"/>
        <v>442.72000000000048</v>
      </c>
      <c r="G129" s="372">
        <f t="shared" si="124"/>
        <v>5384.48</v>
      </c>
      <c r="H129" s="373">
        <f t="shared" si="125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23"/>
        <v>90.619999999999621</v>
      </c>
      <c r="G130" s="372">
        <f t="shared" si="124"/>
        <v>7821.38</v>
      </c>
      <c r="H130" s="373">
        <f t="shared" si="125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23"/>
        <v>51.480000000000103</v>
      </c>
      <c r="G131" s="372">
        <f t="shared" si="124"/>
        <v>8837.92</v>
      </c>
      <c r="H131" s="373">
        <f t="shared" si="125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23"/>
        <v>-376.80000000000007</v>
      </c>
      <c r="G132" s="372">
        <f t="shared" si="124"/>
        <v>10159.799999999999</v>
      </c>
      <c r="H132" s="373">
        <f t="shared" si="125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23"/>
        <v>-388.00000000000239</v>
      </c>
      <c r="G133" s="372">
        <f t="shared" si="124"/>
        <v>13408.000000000002</v>
      </c>
      <c r="H133" s="373">
        <f t="shared" si="125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23"/>
        <v>-262.9400000000004</v>
      </c>
      <c r="G134" s="372">
        <f t="shared" si="124"/>
        <v>13354.939999999999</v>
      </c>
      <c r="H134" s="373">
        <f t="shared" si="125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23"/>
        <v>-514.93999999999858</v>
      </c>
      <c r="G135" s="372">
        <f t="shared" ref="G135:G140" si="126">D135*C135</f>
        <v>13354.939999999999</v>
      </c>
      <c r="H135" s="373">
        <f t="shared" si="125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23"/>
        <v>-582.93999999999892</v>
      </c>
      <c r="G136" s="372">
        <f t="shared" si="126"/>
        <v>16522.939999999999</v>
      </c>
      <c r="H136" s="373">
        <f t="shared" si="125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23"/>
        <v>-292.93999999999801</v>
      </c>
      <c r="G137" s="372">
        <f t="shared" si="126"/>
        <v>16522.939999999999</v>
      </c>
      <c r="H137" s="373">
        <f t="shared" si="125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23"/>
        <v>-217.93999999999869</v>
      </c>
      <c r="G138" s="372">
        <f t="shared" si="126"/>
        <v>16522.939999999999</v>
      </c>
      <c r="H138" s="373">
        <f t="shared" si="125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23"/>
        <v>-92.93999999999869</v>
      </c>
      <c r="G139" s="372">
        <f t="shared" si="126"/>
        <v>16522.939999999999</v>
      </c>
      <c r="H139" s="373">
        <f t="shared" si="125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23"/>
        <v>-397.93999999999841</v>
      </c>
      <c r="G140" s="372">
        <f t="shared" si="126"/>
        <v>16522.939999999999</v>
      </c>
      <c r="H140" s="373">
        <f t="shared" si="125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23"/>
        <v>-27.939999999997411</v>
      </c>
      <c r="G141" s="372">
        <f t="shared" ref="G141:G163" si="127">D141*C141</f>
        <v>16522.939999999999</v>
      </c>
      <c r="H141" s="373">
        <f t="shared" si="125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23"/>
        <v>-142.9399999999994</v>
      </c>
      <c r="G142" s="372">
        <f t="shared" si="127"/>
        <v>16522.939999999999</v>
      </c>
      <c r="H142" s="373">
        <f t="shared" si="125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23"/>
        <v>-357.93999999999926</v>
      </c>
      <c r="G143" s="372">
        <f t="shared" si="127"/>
        <v>16522.939999999999</v>
      </c>
      <c r="H143" s="373">
        <f t="shared" si="125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23"/>
        <v>-442.94000000000011</v>
      </c>
      <c r="G144" s="372">
        <f t="shared" si="127"/>
        <v>16522.939999999999</v>
      </c>
      <c r="H144" s="373">
        <f t="shared" si="125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23"/>
        <v>-542.93999999999801</v>
      </c>
      <c r="G145" s="372">
        <f t="shared" si="127"/>
        <v>16522.939999999999</v>
      </c>
      <c r="H145" s="373">
        <f t="shared" si="125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23"/>
        <v>-224.94000000000014</v>
      </c>
      <c r="G146" s="372">
        <f t="shared" si="127"/>
        <v>16474.939999999999</v>
      </c>
      <c r="H146" s="373">
        <f t="shared" si="125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23"/>
        <v>-139.93999999999929</v>
      </c>
      <c r="G147" s="372">
        <f t="shared" si="127"/>
        <v>16474.939999999999</v>
      </c>
      <c r="H147" s="373">
        <f t="shared" si="125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23"/>
        <v>-847.93799999999919</v>
      </c>
      <c r="G148" s="372">
        <f t="shared" si="127"/>
        <v>19639.937999999998</v>
      </c>
      <c r="H148" s="373">
        <f t="shared" si="125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23"/>
        <v>-833.93799999999771</v>
      </c>
      <c r="G149" s="372">
        <f t="shared" si="127"/>
        <v>22757.937999999998</v>
      </c>
      <c r="H149" s="373">
        <f t="shared" si="125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23"/>
        <v>-840.93799999999885</v>
      </c>
      <c r="G150" s="372">
        <f t="shared" si="127"/>
        <v>22757.937999999998</v>
      </c>
      <c r="H150" s="373">
        <f t="shared" si="125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23"/>
        <v>-700.9379999999968</v>
      </c>
      <c r="G151" s="372">
        <f t="shared" si="127"/>
        <v>22757.937999999998</v>
      </c>
      <c r="H151" s="373">
        <f t="shared" si="125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23"/>
        <v>-1125.9439999999984</v>
      </c>
      <c r="G152" s="372">
        <f t="shared" si="127"/>
        <v>25837.944</v>
      </c>
      <c r="H152" s="373">
        <f t="shared" si="125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23"/>
        <v>-1205.9439999999995</v>
      </c>
      <c r="G153" s="372">
        <f t="shared" si="127"/>
        <v>25837.944</v>
      </c>
      <c r="H153" s="373">
        <f t="shared" si="125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23"/>
        <v>-965.94399999999894</v>
      </c>
      <c r="G154" s="372">
        <f t="shared" si="127"/>
        <v>25837.944</v>
      </c>
      <c r="H154" s="373">
        <f t="shared" si="125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23"/>
        <v>-1477.9439999999995</v>
      </c>
      <c r="G155" s="372">
        <f t="shared" si="127"/>
        <v>25837.944</v>
      </c>
      <c r="H155" s="373">
        <f t="shared" si="125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23"/>
        <v>-1773.936000000002</v>
      </c>
      <c r="G156" s="372">
        <f t="shared" si="127"/>
        <v>28845.936000000002</v>
      </c>
      <c r="H156" s="373">
        <f t="shared" si="125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23"/>
        <v>-1935.9360000000017</v>
      </c>
      <c r="G157" s="372">
        <f t="shared" si="127"/>
        <v>28845.936000000002</v>
      </c>
      <c r="H157" s="373">
        <f t="shared" si="125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23"/>
        <v>-1989.9360000000006</v>
      </c>
      <c r="G158" s="372">
        <f t="shared" si="127"/>
        <v>28845.936000000002</v>
      </c>
      <c r="H158" s="373">
        <f t="shared" si="125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23"/>
        <v>-2133.9360000000006</v>
      </c>
      <c r="G159" s="372">
        <f t="shared" si="127"/>
        <v>28845.936000000002</v>
      </c>
      <c r="H159" s="373">
        <f t="shared" si="125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23"/>
        <v>-2505.9399999999991</v>
      </c>
      <c r="G160" s="372">
        <f t="shared" si="127"/>
        <v>31785.94</v>
      </c>
      <c r="H160" s="373">
        <f t="shared" si="125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23"/>
        <v>-2945.94</v>
      </c>
      <c r="G161" s="372">
        <f t="shared" si="127"/>
        <v>31785.94</v>
      </c>
      <c r="H161" s="373">
        <f t="shared" si="125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23"/>
        <v>-2415.9399999999991</v>
      </c>
      <c r="G162" s="372">
        <f t="shared" si="127"/>
        <v>31785.94</v>
      </c>
      <c r="H162" s="373">
        <f t="shared" si="125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23"/>
        <v>-2785.94</v>
      </c>
      <c r="G163" s="372">
        <f t="shared" si="127"/>
        <v>31785.94</v>
      </c>
      <c r="H163" s="373">
        <f t="shared" si="125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28">C164*(E164-D164)</f>
        <v>-1145.9399999999996</v>
      </c>
      <c r="G164" s="372">
        <f t="shared" ref="G164:G169" si="129">D164*C164</f>
        <v>31785.94</v>
      </c>
      <c r="H164" s="373">
        <f t="shared" ref="H164:H169" si="130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28"/>
        <v>-520.01099999999701</v>
      </c>
      <c r="G165" s="372">
        <f t="shared" si="129"/>
        <v>28654.010999999999</v>
      </c>
      <c r="H165" s="373">
        <f t="shared" si="130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28"/>
        <v>-783.99999999999886</v>
      </c>
      <c r="G166" s="372">
        <f t="shared" si="129"/>
        <v>31764</v>
      </c>
      <c r="H166" s="373">
        <f t="shared" si="130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28"/>
        <v>350.64000000000027</v>
      </c>
      <c r="G167" s="372">
        <f t="shared" si="129"/>
        <v>15759.359999999999</v>
      </c>
      <c r="H167" s="373">
        <f t="shared" si="130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28"/>
        <v>-398.86400000000037</v>
      </c>
      <c r="G168" s="372">
        <f t="shared" si="129"/>
        <v>25214.864000000001</v>
      </c>
      <c r="H168" s="373">
        <f t="shared" si="130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28"/>
        <v>1280.8600000000013</v>
      </c>
      <c r="G169" s="372">
        <f t="shared" si="129"/>
        <v>12271.14</v>
      </c>
      <c r="H169" s="373">
        <f t="shared" si="130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31">C170*(E170-D170)</f>
        <v>648.8599999999991</v>
      </c>
      <c r="G170" s="372">
        <f t="shared" ref="G170:G176" si="132">D170*C170</f>
        <v>12271.14</v>
      </c>
      <c r="H170" s="373">
        <f t="shared" ref="H170:H176" si="133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31"/>
        <v>1108.8599999999985</v>
      </c>
      <c r="G171" s="372">
        <f t="shared" si="132"/>
        <v>12211.14</v>
      </c>
      <c r="H171" s="373">
        <f t="shared" si="133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31"/>
        <v>1467.7889999999991</v>
      </c>
      <c r="G172" s="372">
        <f t="shared" si="132"/>
        <v>8789.2109999999993</v>
      </c>
      <c r="H172" s="373">
        <f t="shared" si="133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31"/>
        <v>1645.7100000000005</v>
      </c>
      <c r="G173" s="372">
        <f t="shared" si="132"/>
        <v>5310.29</v>
      </c>
      <c r="H173" s="373">
        <f t="shared" si="133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31"/>
        <v>1537.7099999999996</v>
      </c>
      <c r="G174" s="372">
        <f t="shared" si="132"/>
        <v>8728.2900000000009</v>
      </c>
      <c r="H174" s="373">
        <f t="shared" si="133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31"/>
        <v>1754.0499999999997</v>
      </c>
      <c r="G175" s="372">
        <f t="shared" si="132"/>
        <v>1717.95</v>
      </c>
      <c r="H175" s="373">
        <f t="shared" si="133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31"/>
        <v>1742.0399999999997</v>
      </c>
      <c r="G176" s="372">
        <f t="shared" si="132"/>
        <v>8673.9599999999991</v>
      </c>
      <c r="H176" s="373">
        <f t="shared" si="133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34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34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34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35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34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35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34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35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34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35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34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35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34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35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34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35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34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35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34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35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34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35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34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35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34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35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34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35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34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35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34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35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34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35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34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34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34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297" priority="65">
      <formula>F111&gt;0</formula>
    </cfRule>
    <cfRule type="expression" dxfId="1296" priority="66">
      <formula>F111&lt;0</formula>
    </cfRule>
  </conditionalFormatting>
  <conditionalFormatting sqref="F116:F129 F132:F176 F179:F180">
    <cfRule type="expression" dxfId="1295" priority="61">
      <formula>F116&gt;0</formula>
    </cfRule>
    <cfRule type="expression" dxfId="1294" priority="62">
      <formula>F116&lt;0</formula>
    </cfRule>
  </conditionalFormatting>
  <conditionalFormatting sqref="F116:F129 F132:F176 F179:F180">
    <cfRule type="expression" dxfId="1293" priority="63">
      <formula>F116&gt;0</formula>
    </cfRule>
    <cfRule type="expression" dxfId="1292" priority="64">
      <formula>F116&lt;0</formula>
    </cfRule>
  </conditionalFormatting>
  <conditionalFormatting sqref="H111:H129 H132:H176 H179:H180">
    <cfRule type="expression" dxfId="1291" priority="59">
      <formula>H111&gt;0</formula>
    </cfRule>
    <cfRule type="expression" dxfId="1290" priority="60">
      <formula>H111&lt;0</formula>
    </cfRule>
  </conditionalFormatting>
  <conditionalFormatting sqref="F107:F110">
    <cfRule type="expression" dxfId="1289" priority="53">
      <formula>F107&gt;0</formula>
    </cfRule>
    <cfRule type="expression" dxfId="1288" priority="54">
      <formula>F107&lt;0</formula>
    </cfRule>
  </conditionalFormatting>
  <conditionalFormatting sqref="H107:H110">
    <cfRule type="expression" dxfId="1287" priority="51">
      <formula>H107&gt;0</formula>
    </cfRule>
    <cfRule type="expression" dxfId="1286" priority="52">
      <formula>H107&lt;0</formula>
    </cfRule>
  </conditionalFormatting>
  <conditionalFormatting sqref="Q8">
    <cfRule type="expression" dxfId="1285" priority="47">
      <formula>Q8&gt;0</formula>
    </cfRule>
    <cfRule type="expression" dxfId="1284" priority="48">
      <formula>Q8&lt;0</formula>
    </cfRule>
  </conditionalFormatting>
  <conditionalFormatting sqref="Q7">
    <cfRule type="expression" dxfId="1283" priority="49">
      <formula>Q7&gt;0</formula>
    </cfRule>
    <cfRule type="expression" dxfId="1282" priority="50">
      <formula>Q7&lt;0</formula>
    </cfRule>
  </conditionalFormatting>
  <conditionalFormatting sqref="F130">
    <cfRule type="expression" dxfId="1281" priority="43">
      <formula>F130&gt;0</formula>
    </cfRule>
    <cfRule type="expression" dxfId="1280" priority="44">
      <formula>F130&lt;0</formula>
    </cfRule>
  </conditionalFormatting>
  <conditionalFormatting sqref="F130">
    <cfRule type="expression" dxfId="1279" priority="45">
      <formula>F130&gt;0</formula>
    </cfRule>
    <cfRule type="expression" dxfId="1278" priority="46">
      <formula>F130&lt;0</formula>
    </cfRule>
  </conditionalFormatting>
  <conditionalFormatting sqref="H130">
    <cfRule type="expression" dxfId="1277" priority="41">
      <formula>H130&gt;0</formula>
    </cfRule>
    <cfRule type="expression" dxfId="1276" priority="42">
      <formula>H130&lt;0</formula>
    </cfRule>
  </conditionalFormatting>
  <conditionalFormatting sqref="F131">
    <cfRule type="expression" dxfId="1275" priority="37">
      <formula>F131&gt;0</formula>
    </cfRule>
    <cfRule type="expression" dxfId="1274" priority="38">
      <formula>F131&lt;0</formula>
    </cfRule>
  </conditionalFormatting>
  <conditionalFormatting sqref="F131">
    <cfRule type="expression" dxfId="1273" priority="39">
      <formula>F131&gt;0</formula>
    </cfRule>
    <cfRule type="expression" dxfId="1272" priority="40">
      <formula>F131&lt;0</formula>
    </cfRule>
  </conditionalFormatting>
  <conditionalFormatting sqref="H131">
    <cfRule type="expression" dxfId="1271" priority="35">
      <formula>H131&gt;0</formula>
    </cfRule>
    <cfRule type="expression" dxfId="1270" priority="36">
      <formula>H131&lt;0</formula>
    </cfRule>
  </conditionalFormatting>
  <conditionalFormatting sqref="F177:F178">
    <cfRule type="expression" dxfId="1269" priority="31">
      <formula>F177&gt;0</formula>
    </cfRule>
    <cfRule type="expression" dxfId="1268" priority="32">
      <formula>F177&lt;0</formula>
    </cfRule>
  </conditionalFormatting>
  <conditionalFormatting sqref="F177:F178">
    <cfRule type="expression" dxfId="1267" priority="33">
      <formula>F177&gt;0</formula>
    </cfRule>
    <cfRule type="expression" dxfId="1266" priority="34">
      <formula>F177&lt;0</formula>
    </cfRule>
  </conditionalFormatting>
  <conditionalFormatting sqref="H177:H178">
    <cfRule type="expression" dxfId="1265" priority="29">
      <formula>H177&gt;0</formula>
    </cfRule>
    <cfRule type="expression" dxfId="1264" priority="30">
      <formula>H177&lt;0</formula>
    </cfRule>
  </conditionalFormatting>
  <conditionalFormatting sqref="F48:F63">
    <cfRule type="expression" dxfId="1263" priority="27">
      <formula>F48&gt;0</formula>
    </cfRule>
    <cfRule type="expression" dxfId="1262" priority="28">
      <formula>F48&lt;0</formula>
    </cfRule>
  </conditionalFormatting>
  <conditionalFormatting sqref="H48:H63">
    <cfRule type="expression" dxfId="1261" priority="25">
      <formula>H48&gt;0</formula>
    </cfRule>
    <cfRule type="expression" dxfId="1260" priority="26">
      <formula>H48&lt;0</formula>
    </cfRule>
  </conditionalFormatting>
  <conditionalFormatting sqref="Q10">
    <cfRule type="expression" dxfId="1259" priority="23">
      <formula>Q10&gt;0</formula>
    </cfRule>
    <cfRule type="expression" dxfId="1258" priority="24">
      <formula>Q10&lt;0</formula>
    </cfRule>
  </conditionalFormatting>
  <conditionalFormatting sqref="J58:K58">
    <cfRule type="expression" dxfId="1257" priority="21">
      <formula>J58&gt;0</formula>
    </cfRule>
    <cfRule type="expression" dxfId="1256" priority="22">
      <formula>J58&lt;0</formula>
    </cfRule>
  </conditionalFormatting>
  <conditionalFormatting sqref="K59">
    <cfRule type="expression" dxfId="1255" priority="19">
      <formula>K59&gt;0</formula>
    </cfRule>
    <cfRule type="expression" dxfId="1254" priority="20">
      <formula>K59&lt;0</formula>
    </cfRule>
  </conditionalFormatting>
  <conditionalFormatting sqref="K60:K73 K78:K104">
    <cfRule type="expression" dxfId="1253" priority="17">
      <formula>K60&gt;0</formula>
    </cfRule>
    <cfRule type="expression" dxfId="1252" priority="18">
      <formula>K60&lt;0</formula>
    </cfRule>
  </conditionalFormatting>
  <conditionalFormatting sqref="F65:F73">
    <cfRule type="expression" dxfId="1251" priority="15">
      <formula>F65&gt;0</formula>
    </cfRule>
    <cfRule type="expression" dxfId="1250" priority="16">
      <formula>F65&lt;0</formula>
    </cfRule>
  </conditionalFormatting>
  <conditionalFormatting sqref="H65:H73">
    <cfRule type="expression" dxfId="1249" priority="13">
      <formula>H65&gt;0</formula>
    </cfRule>
    <cfRule type="expression" dxfId="1248" priority="14">
      <formula>H65&lt;0</formula>
    </cfRule>
  </conditionalFormatting>
  <conditionalFormatting sqref="R4">
    <cfRule type="expression" dxfId="1247" priority="11">
      <formula>R4&gt;0</formula>
    </cfRule>
    <cfRule type="expression" dxfId="1246" priority="12">
      <formula>R4&lt;0</formula>
    </cfRule>
  </conditionalFormatting>
  <conditionalFormatting sqref="Q9">
    <cfRule type="expression" dxfId="1245" priority="9">
      <formula>Q9&gt;0</formula>
    </cfRule>
    <cfRule type="expression" dxfId="1244" priority="10">
      <formula>Q9&lt;0</formula>
    </cfRule>
  </conditionalFormatting>
  <conditionalFormatting sqref="K74:K77">
    <cfRule type="expression" dxfId="1243" priority="7">
      <formula>K74&gt;0</formula>
    </cfRule>
    <cfRule type="expression" dxfId="1242" priority="8">
      <formula>K74&lt;0</formula>
    </cfRule>
  </conditionalFormatting>
  <conditionalFormatting sqref="F74:F94">
    <cfRule type="expression" dxfId="1241" priority="5">
      <formula>F74&gt;0</formula>
    </cfRule>
    <cfRule type="expression" dxfId="1240" priority="6">
      <formula>F74&lt;0</formula>
    </cfRule>
  </conditionalFormatting>
  <conditionalFormatting sqref="H74:H94">
    <cfRule type="expression" dxfId="1239" priority="3">
      <formula>H74&gt;0</formula>
    </cfRule>
    <cfRule type="expression" dxfId="1238" priority="4">
      <formula>H74&lt;0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12.07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12.07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13.277000000000001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13.156300000000002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13.035600000000001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12.914900000000001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12.794200000000002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12.673500000000001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12.552800000000001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12.4321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12.311400000000001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12.1907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12.07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11.949300000000001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11.8286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11.7079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11.587199999999999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11.4665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11.345799999999999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11.225100000000001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11.1044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10.983700000000001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10.863000000000001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37" priority="31">
      <formula>Q7&gt;0</formula>
    </cfRule>
    <cfRule type="expression" dxfId="1236" priority="32">
      <formula>Q7&lt;0</formula>
    </cfRule>
  </conditionalFormatting>
  <conditionalFormatting sqref="Q8">
    <cfRule type="expression" dxfId="1235" priority="29">
      <formula>Q8&gt;0</formula>
    </cfRule>
    <cfRule type="expression" dxfId="1234" priority="30">
      <formula>Q8&lt;0</formula>
    </cfRule>
  </conditionalFormatting>
  <conditionalFormatting sqref="F62:F65">
    <cfRule type="expression" dxfId="1233" priority="21">
      <formula>F62&gt;0</formula>
    </cfRule>
    <cfRule type="expression" dxfId="1232" priority="22">
      <formula>F62&lt;0</formula>
    </cfRule>
  </conditionalFormatting>
  <conditionalFormatting sqref="F66:F74 F78:F98 F102:F106">
    <cfRule type="expression" dxfId="1231" priority="17">
      <formula>F66&gt;0</formula>
    </cfRule>
    <cfRule type="expression" dxfId="1230" priority="18">
      <formula>F66&lt;0</formula>
    </cfRule>
  </conditionalFormatting>
  <conditionalFormatting sqref="F66:F74 F78:F98 F102:F106">
    <cfRule type="expression" dxfId="1229" priority="19">
      <formula>F66&gt;0</formula>
    </cfRule>
    <cfRule type="expression" dxfId="1228" priority="20">
      <formula>F66&lt;0</formula>
    </cfRule>
  </conditionalFormatting>
  <conditionalFormatting sqref="H62:H74 H78:H98 H102:H106">
    <cfRule type="expression" dxfId="1227" priority="15">
      <formula>H62&gt;0</formula>
    </cfRule>
    <cfRule type="expression" dxfId="1226" priority="16">
      <formula>H62&lt;0</formula>
    </cfRule>
  </conditionalFormatting>
  <conditionalFormatting sqref="F57:F61">
    <cfRule type="expression" dxfId="1225" priority="13">
      <formula>F57&gt;0</formula>
    </cfRule>
    <cfRule type="expression" dxfId="1224" priority="14">
      <formula>F57&lt;0</formula>
    </cfRule>
  </conditionalFormatting>
  <conditionalFormatting sqref="H57:H61">
    <cfRule type="expression" dxfId="1223" priority="11">
      <formula>H57&gt;0</formula>
    </cfRule>
    <cfRule type="expression" dxfId="1222" priority="12">
      <formula>H57&lt;0</formula>
    </cfRule>
  </conditionalFormatting>
  <conditionalFormatting sqref="F75:F77">
    <cfRule type="expression" dxfId="1221" priority="7">
      <formula>F75&gt;0</formula>
    </cfRule>
    <cfRule type="expression" dxfId="1220" priority="8">
      <formula>F75&lt;0</formula>
    </cfRule>
  </conditionalFormatting>
  <conditionalFormatting sqref="F75:F77">
    <cfRule type="expression" dxfId="1219" priority="9">
      <formula>F75&gt;0</formula>
    </cfRule>
    <cfRule type="expression" dxfId="1218" priority="10">
      <formula>F75&lt;0</formula>
    </cfRule>
  </conditionalFormatting>
  <conditionalFormatting sqref="H75:H77">
    <cfRule type="expression" dxfId="1217" priority="5">
      <formula>H75&gt;0</formula>
    </cfRule>
    <cfRule type="expression" dxfId="1216" priority="6">
      <formula>H75&lt;0</formula>
    </cfRule>
  </conditionalFormatting>
  <conditionalFormatting sqref="F22:F30">
    <cfRule type="expression" dxfId="1215" priority="3">
      <formula>F22&gt;0</formula>
    </cfRule>
    <cfRule type="expression" dxfId="1214" priority="4">
      <formula>F22&lt;0</formula>
    </cfRule>
  </conditionalFormatting>
  <conditionalFormatting sqref="F99:F101">
    <cfRule type="expression" dxfId="1213" priority="1">
      <formula>F99&gt;0</formula>
    </cfRule>
    <cfRule type="expression" dxfId="121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146.91999999999999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146.91999999999999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161.61199999999999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160.14279999999999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158.67359999999999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157.20439999999999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155.73519999999999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154.26599999999999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152.79679999999999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151.32759999999999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149.85839999999999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148.38919999999999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146.91999999999999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145.45079999999999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143.98159999999999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142.51239999999999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141.04319999999998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139.57399999999998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138.10479999999998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136.63559999999998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135.16639999999998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133.69719999999998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132.22799999999998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11" priority="19">
      <formula>F25&gt;0</formula>
    </cfRule>
    <cfRule type="expression" dxfId="1210" priority="20">
      <formula>F25&lt;0</formula>
    </cfRule>
  </conditionalFormatting>
  <conditionalFormatting sqref="Q7">
    <cfRule type="expression" dxfId="1209" priority="17">
      <formula>Q7&gt;0</formula>
    </cfRule>
    <cfRule type="expression" dxfId="1208" priority="18">
      <formula>Q7&lt;0</formula>
    </cfRule>
  </conditionalFormatting>
  <conditionalFormatting sqref="Q8">
    <cfRule type="expression" dxfId="1207" priority="15">
      <formula>Q8&gt;0</formula>
    </cfRule>
    <cfRule type="expression" dxfId="1206" priority="16">
      <formula>Q8&lt;0</formula>
    </cfRule>
  </conditionalFormatting>
  <conditionalFormatting sqref="M74">
    <cfRule type="expression" dxfId="1205" priority="9">
      <formula>M74&gt;0</formula>
    </cfRule>
    <cfRule type="expression" dxfId="1204" priority="10">
      <formula>M74&lt;0</formula>
    </cfRule>
  </conditionalFormatting>
  <conditionalFormatting sqref="F113:F149 H113:H149">
    <cfRule type="expression" dxfId="1203" priority="7">
      <formula>F113&gt;0</formula>
    </cfRule>
    <cfRule type="expression" dxfId="1202" priority="8">
      <formula>F113&lt;0</formula>
    </cfRule>
  </conditionalFormatting>
  <conditionalFormatting sqref="F105:F112">
    <cfRule type="expression" dxfId="1201" priority="5">
      <formula>F105&gt;0</formula>
    </cfRule>
    <cfRule type="expression" dxfId="1200" priority="6">
      <formula>F105&lt;0</formula>
    </cfRule>
  </conditionalFormatting>
  <conditionalFormatting sqref="H105:H112">
    <cfRule type="expression" dxfId="1199" priority="3">
      <formula>H105&gt;0</formula>
    </cfRule>
    <cfRule type="expression" dxfId="1198" priority="4">
      <formula>H105&lt;0</formula>
    </cfRule>
  </conditionalFormatting>
  <conditionalFormatting sqref="Q10">
    <cfRule type="expression" dxfId="1197" priority="1">
      <formula>Q10&gt;0</formula>
    </cfRule>
    <cfRule type="expression" dxfId="119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20</v>
      </c>
      <c r="T2" s="1">
        <v>43080</v>
      </c>
      <c r="U2" t="s">
        <v>880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>C3*D3+E3</f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162.96150000000006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>C4*D4+E4</f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243.15</v>
      </c>
      <c r="R4" s="509">
        <v>0</v>
      </c>
      <c r="T4" s="159">
        <v>43103</v>
      </c>
      <c r="U4" s="30" t="s">
        <v>905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>C5*D5+E5</f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4863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3259.2300000000014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1828.5399999999991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1603.7699999999986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0.49207021290304703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45</v>
      </c>
      <c r="D18" s="18"/>
      <c r="E18" s="18"/>
      <c r="F18" s="18">
        <f>SUM(F2:F6)</f>
        <v>9162.3000000000011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10</v>
      </c>
      <c r="I19" s="349"/>
      <c r="J19" s="349"/>
      <c r="K19" s="350">
        <f>SumByColor($A$19,K3:K17)</f>
        <v>3523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1" si="12">C29*(E29-D29)</f>
        <v>1459.5500000000004</v>
      </c>
      <c r="G29" s="39">
        <f t="shared" ref="G29:G31" si="13">D29*C29</f>
        <v>3299.6499999999996</v>
      </c>
      <c r="H29" s="226">
        <f t="shared" ref="H29:H31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2"/>
        <v>1487.77</v>
      </c>
      <c r="G31" s="39">
        <f t="shared" si="13"/>
        <v>3259.23</v>
      </c>
      <c r="H31" s="226">
        <f t="shared" si="14"/>
        <v>0.45647898429997263</v>
      </c>
      <c r="I31" s="39"/>
      <c r="J31" s="39">
        <v>1712.54</v>
      </c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267.46500000000003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265.0335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262.60200000000003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260.1705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257.73900000000003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255.3075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252.876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250.44450000000001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248.01300000000001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245.58150000000001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243.15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240.71850000000001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238.28700000000001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235.85550000000001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233.42400000000001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230.99250000000001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228.56099999999998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226.12950000000001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223.69800000000001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221.26650000000001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218.83500000000001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5" priority="35">
      <formula>F47&gt;0</formula>
    </cfRule>
    <cfRule type="expression" dxfId="1194" priority="36">
      <formula>F47&lt;0</formula>
    </cfRule>
  </conditionalFormatting>
  <conditionalFormatting sqref="Q7">
    <cfRule type="expression" dxfId="1193" priority="33">
      <formula>Q7&gt;0</formula>
    </cfRule>
    <cfRule type="expression" dxfId="1192" priority="34">
      <formula>Q7&lt;0</formula>
    </cfRule>
  </conditionalFormatting>
  <conditionalFormatting sqref="Q8">
    <cfRule type="expression" dxfId="1191" priority="31">
      <formula>Q8&gt;0</formula>
    </cfRule>
    <cfRule type="expression" dxfId="1190" priority="32">
      <formula>Q8&lt;0</formula>
    </cfRule>
  </conditionalFormatting>
  <conditionalFormatting sqref="F30:F46">
    <cfRule type="expression" dxfId="1189" priority="29">
      <formula>F30&gt;0</formula>
    </cfRule>
    <cfRule type="expression" dxfId="1188" priority="30">
      <formula>F30&lt;0</formula>
    </cfRule>
  </conditionalFormatting>
  <conditionalFormatting sqref="H30:H46">
    <cfRule type="expression" dxfId="1187" priority="27">
      <formula>H30&gt;0</formula>
    </cfRule>
    <cfRule type="expression" dxfId="1186" priority="28">
      <formula>H30&lt;0</formula>
    </cfRule>
  </conditionalFormatting>
  <conditionalFormatting sqref="Q10">
    <cfRule type="expression" dxfId="1185" priority="21">
      <formula>Q10&gt;0</formula>
    </cfRule>
    <cfRule type="expression" dxfId="1184" priority="22">
      <formula>Q10&lt;0</formula>
    </cfRule>
  </conditionalFormatting>
  <conditionalFormatting sqref="J25:J38">
    <cfRule type="expression" dxfId="1183" priority="19">
      <formula>J25&gt;0</formula>
    </cfRule>
    <cfRule type="expression" dxfId="1182" priority="20">
      <formula>J25&lt;0</formula>
    </cfRule>
  </conditionalFormatting>
  <conditionalFormatting sqref="K25:K38">
    <cfRule type="expression" dxfId="1181" priority="17">
      <formula>K25&gt;0</formula>
    </cfRule>
    <cfRule type="expression" dxfId="1180" priority="18">
      <formula>K25&lt;0</formula>
    </cfRule>
  </conditionalFormatting>
  <conditionalFormatting sqref="L25:L38">
    <cfRule type="expression" dxfId="1179" priority="15">
      <formula>L25&gt;0</formula>
    </cfRule>
    <cfRule type="expression" dxfId="1178" priority="16">
      <formula>L25&lt;0</formula>
    </cfRule>
  </conditionalFormatting>
  <conditionalFormatting sqref="F89:F110">
    <cfRule type="expression" dxfId="1177" priority="13">
      <formula>F89&gt;0</formula>
    </cfRule>
    <cfRule type="expression" dxfId="1176" priority="14">
      <formula>F89&lt;0</formula>
    </cfRule>
  </conditionalFormatting>
  <conditionalFormatting sqref="H89:H110">
    <cfRule type="expression" dxfId="1175" priority="11">
      <formula>H89&gt;0</formula>
    </cfRule>
    <cfRule type="expression" dxfId="1174" priority="12">
      <formula>H89&lt;0</formula>
    </cfRule>
  </conditionalFormatting>
  <conditionalFormatting sqref="J89:J102">
    <cfRule type="expression" dxfId="1173" priority="9">
      <formula>J89&gt;0</formula>
    </cfRule>
    <cfRule type="expression" dxfId="1172" priority="10">
      <formula>J89&lt;0</formula>
    </cfRule>
  </conditionalFormatting>
  <conditionalFormatting sqref="K89:K102">
    <cfRule type="expression" dxfId="1171" priority="7">
      <formula>K89&gt;0</formula>
    </cfRule>
    <cfRule type="expression" dxfId="1170" priority="8">
      <formula>K89&lt;0</formula>
    </cfRule>
  </conditionalFormatting>
  <conditionalFormatting sqref="L89:L102">
    <cfRule type="expression" dxfId="1169" priority="5">
      <formula>L89&gt;0</formula>
    </cfRule>
    <cfRule type="expression" dxfId="1168" priority="6">
      <formula>L89&lt;0</formula>
    </cfRule>
  </conditionalFormatting>
  <conditionalFormatting sqref="F25:F29">
    <cfRule type="expression" dxfId="1167" priority="3">
      <formula>F25&gt;0</formula>
    </cfRule>
    <cfRule type="expression" dxfId="1166" priority="4">
      <formula>F25&lt;0</formula>
    </cfRule>
  </conditionalFormatting>
  <conditionalFormatting sqref="H25:H29">
    <cfRule type="expression" dxfId="1165" priority="1">
      <formula>H25&gt;0</formula>
    </cfRule>
    <cfRule type="expression" dxfId="11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85.97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5158.2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-19.199999999999818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-19.199999999999818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-3.7084250782245566E-3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7.9097359544026986E-3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89" t="s">
        <v>78</v>
      </c>
      <c r="P15" s="789"/>
      <c r="W15" s="134"/>
    </row>
    <row r="16" spans="1:23" ht="15.75" thickTop="1" x14ac:dyDescent="0.25">
      <c r="H16" s="70"/>
      <c r="O16" s="81">
        <v>1.1000000000000001</v>
      </c>
      <c r="P16" s="81">
        <f>O16*$Q$4</f>
        <v>94.567000000000007</v>
      </c>
      <c r="W16" s="134"/>
    </row>
    <row r="17" spans="1:23" x14ac:dyDescent="0.25">
      <c r="O17" s="81">
        <v>1.0900000000000001</v>
      </c>
      <c r="P17" s="81">
        <f t="shared" ref="P17:P36" si="0">O17*$Q$4</f>
        <v>93.707300000000004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92.8476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91.98790000000001</v>
      </c>
      <c r="W19" s="134"/>
    </row>
    <row r="20" spans="1:23" x14ac:dyDescent="0.25">
      <c r="O20" s="81">
        <v>1.06</v>
      </c>
      <c r="P20" s="81">
        <f t="shared" si="0"/>
        <v>91.128200000000007</v>
      </c>
      <c r="W20" s="134"/>
    </row>
    <row r="21" spans="1:23" x14ac:dyDescent="0.25">
      <c r="O21" s="81">
        <v>1.05</v>
      </c>
      <c r="P21" s="81">
        <f t="shared" si="0"/>
        <v>90.268500000000003</v>
      </c>
      <c r="W21" s="134"/>
    </row>
    <row r="22" spans="1:23" x14ac:dyDescent="0.25">
      <c r="O22" s="81">
        <v>1.04</v>
      </c>
      <c r="P22" s="81">
        <f t="shared" si="0"/>
        <v>89.408799999999999</v>
      </c>
      <c r="W22" s="134"/>
    </row>
    <row r="23" spans="1:23" x14ac:dyDescent="0.25">
      <c r="O23" s="81">
        <v>1.03</v>
      </c>
      <c r="P23" s="81">
        <f t="shared" si="0"/>
        <v>88.549099999999996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87.689400000000006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86.829700000000003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85.97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85.110299999999995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84.250599999999991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83.390900000000002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82.531199999999998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81.671499999999995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80.811799999999991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79.952100000000002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79.092399999999998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78.232700000000008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77.373000000000005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63" priority="21">
      <formula>F47&gt;0</formula>
    </cfRule>
    <cfRule type="expression" dxfId="1162" priority="22">
      <formula>F47&lt;0</formula>
    </cfRule>
  </conditionalFormatting>
  <conditionalFormatting sqref="Q7">
    <cfRule type="expression" dxfId="1161" priority="19">
      <formula>Q7&gt;0</formula>
    </cfRule>
    <cfRule type="expression" dxfId="1160" priority="20">
      <formula>Q7&lt;0</formula>
    </cfRule>
  </conditionalFormatting>
  <conditionalFormatting sqref="Q8">
    <cfRule type="expression" dxfId="1159" priority="17">
      <formula>Q8&gt;0</formula>
    </cfRule>
    <cfRule type="expression" dxfId="1158" priority="18">
      <formula>Q8&lt;0</formula>
    </cfRule>
  </conditionalFormatting>
  <conditionalFormatting sqref="F25:F46">
    <cfRule type="expression" dxfId="1157" priority="15">
      <formula>F25&gt;0</formula>
    </cfRule>
    <cfRule type="expression" dxfId="1156" priority="16">
      <formula>F25&lt;0</formula>
    </cfRule>
  </conditionalFormatting>
  <conditionalFormatting sqref="H25:H46">
    <cfRule type="expression" dxfId="1155" priority="13">
      <formula>H25&gt;0</formula>
    </cfRule>
    <cfRule type="expression" dxfId="1154" priority="14">
      <formula>H25&lt;0</formula>
    </cfRule>
  </conditionalFormatting>
  <conditionalFormatting sqref="F89:F110">
    <cfRule type="expression" dxfId="1153" priority="11">
      <formula>F89&gt;0</formula>
    </cfRule>
    <cfRule type="expression" dxfId="1152" priority="12">
      <formula>F89&lt;0</formula>
    </cfRule>
  </conditionalFormatting>
  <conditionalFormatting sqref="H89:H110">
    <cfRule type="expression" dxfId="1151" priority="9">
      <formula>H89&gt;0</formula>
    </cfRule>
    <cfRule type="expression" dxfId="1150" priority="10">
      <formula>H89&lt;0</formula>
    </cfRule>
  </conditionalFormatting>
  <conditionalFormatting sqref="Q10">
    <cfRule type="expression" dxfId="1149" priority="7">
      <formula>Q10&gt;0</formula>
    </cfRule>
    <cfRule type="expression" dxfId="1148" priority="8">
      <formula>Q10&lt;0</formula>
    </cfRule>
  </conditionalFormatting>
  <conditionalFormatting sqref="J25:J38">
    <cfRule type="expression" dxfId="1147" priority="5">
      <formula>J25&gt;0</formula>
    </cfRule>
    <cfRule type="expression" dxfId="1146" priority="6">
      <formula>J25&lt;0</formula>
    </cfRule>
  </conditionalFormatting>
  <conditionalFormatting sqref="K25:K38">
    <cfRule type="expression" dxfId="1145" priority="3">
      <formula>K25&gt;0</formula>
    </cfRule>
    <cfRule type="expression" dxfId="1144" priority="4">
      <formula>K25&lt;0</formula>
    </cfRule>
  </conditionalFormatting>
  <conditionalFormatting sqref="L25:L38">
    <cfRule type="expression" dxfId="1143" priority="1">
      <formula>L25&gt;0</formula>
    </cfRule>
    <cfRule type="expression" dxfId="11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889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92.672666666666672</v>
      </c>
    </row>
    <row r="4" spans="1:21" x14ac:dyDescent="0.25">
      <c r="B4" s="445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115.53</v>
      </c>
      <c r="R4" s="509">
        <v>0</v>
      </c>
      <c r="T4" s="1">
        <v>42738</v>
      </c>
      <c r="U4" t="s">
        <v>888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8664.75</v>
      </c>
      <c r="T5" s="1">
        <v>43105</v>
      </c>
      <c r="U5" t="s">
        <v>917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>H6*I6-J6</f>
        <v>1724.96</v>
      </c>
      <c r="L6" s="4"/>
      <c r="M6" s="4"/>
      <c r="O6" s="11" t="s">
        <v>64</v>
      </c>
      <c r="Q6" s="2">
        <f>Q3*Q2</f>
        <v>6950.4500000000007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1714.2999999999993</v>
      </c>
      <c r="R7">
        <v>75</v>
      </c>
      <c r="T7" s="1">
        <v>43112</v>
      </c>
      <c r="U7" t="s">
        <v>923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1714.2999999999993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0.24664590062513925</v>
      </c>
      <c r="T9" s="1">
        <v>43114</v>
      </c>
      <c r="U9" t="s">
        <v>945</v>
      </c>
    </row>
    <row r="10" spans="1:2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U10" t="s">
        <v>946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89" t="s">
        <v>78</v>
      </c>
      <c r="P17" s="789"/>
    </row>
    <row r="18" spans="1:17" ht="15.75" thickTop="1" x14ac:dyDescent="0.25">
      <c r="A18" s="31" t="s">
        <v>81</v>
      </c>
      <c r="B18" s="14"/>
      <c r="C18" s="14">
        <f>SUM(C2:C10)</f>
        <v>250</v>
      </c>
      <c r="D18" s="18"/>
      <c r="E18" s="18"/>
      <c r="F18" s="18">
        <f>SUM(F2:F10)</f>
        <v>23974.600000000002</v>
      </c>
      <c r="G18" s="14"/>
      <c r="H18" s="71">
        <f>SUM(H2:H6)</f>
        <v>175</v>
      </c>
      <c r="I18" s="18"/>
      <c r="J18" s="18"/>
      <c r="K18" s="18">
        <f>SUM(K2:K6)</f>
        <v>17012.150000000001</v>
      </c>
      <c r="L18" s="14"/>
      <c r="M18" s="18">
        <f>SUM(M2:M10)</f>
        <v>12</v>
      </c>
      <c r="O18" s="81">
        <v>1.1000000000000001</v>
      </c>
      <c r="P18" s="81">
        <f>O18*$Q$4</f>
        <v>127.08300000000001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175</v>
      </c>
      <c r="D19" s="349"/>
      <c r="E19" s="349"/>
      <c r="F19" s="350">
        <f>SumByColor($A$19,F2:F17)</f>
        <v>16849</v>
      </c>
      <c r="G19" s="349"/>
      <c r="H19" s="349">
        <f>SumByColor($A$19,H2:H17)</f>
        <v>175</v>
      </c>
      <c r="I19" s="349"/>
      <c r="J19" s="349"/>
      <c r="K19" s="350">
        <f>SumByColor($A$19,K2:K17)</f>
        <v>17012</v>
      </c>
      <c r="L19" s="349"/>
      <c r="M19" s="350">
        <f>SumByColor($A$19,M2:M17)</f>
        <v>12</v>
      </c>
      <c r="O19" s="81">
        <v>1.0900000000000001</v>
      </c>
      <c r="P19" s="81">
        <f t="shared" ref="P19:P38" si="2">O19*$Q$4</f>
        <v>125.92770000000002</v>
      </c>
      <c r="Q19" s="2"/>
    </row>
    <row r="20" spans="1:17" x14ac:dyDescent="0.25">
      <c r="O20" s="81">
        <v>1.08</v>
      </c>
      <c r="P20" s="81">
        <f t="shared" si="2"/>
        <v>124.7724</v>
      </c>
      <c r="Q20" s="2"/>
    </row>
    <row r="21" spans="1:17" x14ac:dyDescent="0.25">
      <c r="O21" s="81">
        <v>1.07</v>
      </c>
      <c r="P21" s="81">
        <f t="shared" si="2"/>
        <v>123.61710000000001</v>
      </c>
      <c r="Q21" s="2"/>
    </row>
    <row r="22" spans="1:17" x14ac:dyDescent="0.25">
      <c r="O22" s="81">
        <v>1.06</v>
      </c>
      <c r="P22" s="81">
        <f t="shared" si="2"/>
        <v>122.46180000000001</v>
      </c>
      <c r="Q22" s="2"/>
    </row>
    <row r="23" spans="1:17" x14ac:dyDescent="0.25">
      <c r="O23" s="81">
        <v>1.05</v>
      </c>
      <c r="P23" s="81">
        <f t="shared" si="2"/>
        <v>121.3065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2"/>
        <v>120.1512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3">C25*(E25-D25)</f>
        <v>-39.499999999999602</v>
      </c>
      <c r="G25" s="39">
        <f t="shared" ref="G25" si="4">D25*C25</f>
        <v>3322</v>
      </c>
      <c r="H25" s="226">
        <f t="shared" ref="H25" si="5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2"/>
        <v>118.99590000000001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6">C26*(E26-D26)</f>
        <v>-735.06500000000017</v>
      </c>
      <c r="G26" s="39">
        <f t="shared" ref="G26" si="7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2"/>
        <v>117.84060000000001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8">C27*(E27-D27)</f>
        <v>-270.84749999999997</v>
      </c>
      <c r="G27" s="39">
        <f t="shared" ref="G27" si="9">D27*C27</f>
        <v>8671.5974999999999</v>
      </c>
      <c r="H27" s="226">
        <f t="shared" ref="H27" si="10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2"/>
        <v>116.6853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1">C28*(E28-D28)</f>
        <v>-2286.6</v>
      </c>
      <c r="G28" s="39">
        <f t="shared" ref="G28" si="12">D28*C28</f>
        <v>13171.6</v>
      </c>
      <c r="H28" s="226">
        <f t="shared" ref="H28" si="13">(E28-D28)/D28</f>
        <v>-0.17360077743022867</v>
      </c>
      <c r="I28" s="39"/>
      <c r="J28" s="39"/>
      <c r="K28" s="39"/>
      <c r="L28" s="158"/>
      <c r="O28" s="81">
        <v>1</v>
      </c>
      <c r="P28" s="81">
        <f t="shared" si="2"/>
        <v>115.53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4">C29*(E29-D29)</f>
        <v>-2016.75</v>
      </c>
      <c r="G29" s="39">
        <f t="shared" ref="G29" si="15">D29*C29</f>
        <v>8547.75</v>
      </c>
      <c r="H29" s="226">
        <f t="shared" ref="H29" si="16">(E29-D29)/D29</f>
        <v>-0.23593928226726332</v>
      </c>
      <c r="I29" s="39"/>
      <c r="J29" s="39"/>
      <c r="K29" s="39"/>
      <c r="L29" s="158"/>
      <c r="O29" s="81">
        <v>0.99</v>
      </c>
      <c r="P29" s="81">
        <f t="shared" si="2"/>
        <v>114.3747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7">C30*(E30-D30)</f>
        <v>-1362.7500000000002</v>
      </c>
      <c r="G30" s="39">
        <f t="shared" ref="G30" si="18">D30*C30</f>
        <v>8547.75</v>
      </c>
      <c r="H30" s="226">
        <f t="shared" ref="H30" si="19">(E30-D30)/D30</f>
        <v>-0.15942791962797229</v>
      </c>
      <c r="I30" s="39"/>
      <c r="J30" s="39"/>
      <c r="K30" s="39"/>
      <c r="L30" s="158"/>
      <c r="O30" s="81">
        <v>0.98</v>
      </c>
      <c r="P30" s="81">
        <f t="shared" si="2"/>
        <v>113.21939999999999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0">C31*(E31-D31)</f>
        <v>-1292.9999999999995</v>
      </c>
      <c r="G31" s="39">
        <f t="shared" ref="G31:G35" si="21">D31*C31</f>
        <v>8547.75</v>
      </c>
      <c r="H31" s="226">
        <f t="shared" ref="H31:H35" si="22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2"/>
        <v>112.0641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0"/>
        <v>-1495.4999999999998</v>
      </c>
      <c r="G32" s="39">
        <f t="shared" si="21"/>
        <v>8547.75</v>
      </c>
      <c r="H32" s="226">
        <f t="shared" si="22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2"/>
        <v>110.9088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0"/>
        <v>-1107.7124999999996</v>
      </c>
      <c r="G33" s="39">
        <f t="shared" si="21"/>
        <v>8547.7124999999996</v>
      </c>
      <c r="H33" s="226">
        <f t="shared" si="22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2"/>
        <v>109.7535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0"/>
        <v>-1743.7124999999992</v>
      </c>
      <c r="G34" s="39">
        <f t="shared" si="21"/>
        <v>13133.7125</v>
      </c>
      <c r="H34" s="226">
        <f t="shared" si="22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2"/>
        <v>108.59819999999999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0"/>
        <v>-2118.7049999999986</v>
      </c>
      <c r="G35" s="39">
        <f t="shared" si="21"/>
        <v>15315.705</v>
      </c>
      <c r="H35" s="226">
        <f t="shared" si="22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2"/>
        <v>107.44290000000001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3">C36*(E36-D36)</f>
        <v>-2489.2049999999981</v>
      </c>
      <c r="G36" s="39">
        <f t="shared" ref="G36" si="24">D36*C36</f>
        <v>15315.705</v>
      </c>
      <c r="H36" s="226">
        <f t="shared" ref="H36" si="25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2"/>
        <v>106.28760000000001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6">C37*(E37-D37)</f>
        <v>-2298.704999999999</v>
      </c>
      <c r="G37" s="39">
        <f t="shared" ref="G37" si="27">D37*C37</f>
        <v>15315.705</v>
      </c>
      <c r="H37" s="226">
        <f t="shared" ref="H37" si="28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2"/>
        <v>105.1323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9">C38*(E38-D38)</f>
        <v>-2429.2049999999995</v>
      </c>
      <c r="G38" s="39">
        <f t="shared" ref="G38:G41" si="30">D38*C38</f>
        <v>15315.705</v>
      </c>
      <c r="H38" s="226">
        <f t="shared" ref="H38:H41" si="31">(E38-D38)/D38</f>
        <v>-0.15860876139883862</v>
      </c>
      <c r="I38" s="39"/>
      <c r="J38" s="39"/>
      <c r="K38" s="39"/>
      <c r="L38" s="39"/>
      <c r="O38" s="81">
        <v>0.9</v>
      </c>
      <c r="P38" s="81">
        <f t="shared" si="2"/>
        <v>103.977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9"/>
        <v>-3045.7049999999995</v>
      </c>
      <c r="G39" s="39">
        <f t="shared" si="30"/>
        <v>15315.705</v>
      </c>
      <c r="H39" s="226">
        <f t="shared" si="31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9"/>
        <v>-3202.800000000002</v>
      </c>
      <c r="G40" s="39">
        <f t="shared" si="30"/>
        <v>19344.8</v>
      </c>
      <c r="H40" s="226">
        <f t="shared" si="31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9"/>
        <v>-286.2500000000008</v>
      </c>
      <c r="G41" s="39">
        <f t="shared" si="30"/>
        <v>12251.25</v>
      </c>
      <c r="H41" s="226">
        <f t="shared" si="31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2">C42*(E42-D42)</f>
        <v>-1092.5000000000011</v>
      </c>
      <c r="G42" s="39">
        <f t="shared" ref="G42:G44" si="33">D42*C42</f>
        <v>12251.25</v>
      </c>
      <c r="H42" s="226">
        <f t="shared" ref="H42:H44" si="34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2"/>
        <v>189.00000000000006</v>
      </c>
      <c r="G43" s="39">
        <f t="shared" si="33"/>
        <v>9780</v>
      </c>
      <c r="H43" s="226">
        <f t="shared" si="34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2"/>
        <v>829.00000000000068</v>
      </c>
      <c r="G44" s="39">
        <f t="shared" si="33"/>
        <v>9780</v>
      </c>
      <c r="H44" s="226">
        <f t="shared" si="34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7" si="38">C46*(E46-D46)</f>
        <v>1420.7940000000006</v>
      </c>
      <c r="G46" s="39">
        <f t="shared" ref="G46:G47" si="39">D46*C46</f>
        <v>8675.4060000000009</v>
      </c>
      <c r="H46" s="226">
        <f t="shared" ref="H46:H47" si="40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8"/>
        <v>1745.0474999999994</v>
      </c>
      <c r="G47" s="39">
        <f t="shared" si="39"/>
        <v>6950.4525000000003</v>
      </c>
      <c r="H47" s="226">
        <f t="shared" si="40"/>
        <v>0.25106962460357785</v>
      </c>
      <c r="I47" s="197" t="s">
        <v>922</v>
      </c>
      <c r="J47" s="39"/>
      <c r="K47" s="39"/>
      <c r="L47" s="39">
        <v>74.34</v>
      </c>
      <c r="M47" t="s">
        <v>944</v>
      </c>
    </row>
    <row r="48" spans="1:16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41" priority="23">
      <formula>F56&gt;0</formula>
    </cfRule>
    <cfRule type="expression" dxfId="1140" priority="24">
      <formula>F56&lt;0</formula>
    </cfRule>
  </conditionalFormatting>
  <conditionalFormatting sqref="Q7">
    <cfRule type="expression" dxfId="1139" priority="21">
      <formula>Q7&gt;0</formula>
    </cfRule>
    <cfRule type="expression" dxfId="1138" priority="22">
      <formula>Q7&lt;0</formula>
    </cfRule>
  </conditionalFormatting>
  <conditionalFormatting sqref="Q8">
    <cfRule type="expression" dxfId="1137" priority="19">
      <formula>Q8&gt;0</formula>
    </cfRule>
    <cfRule type="expression" dxfId="1136" priority="20">
      <formula>Q8&lt;0</formula>
    </cfRule>
  </conditionalFormatting>
  <conditionalFormatting sqref="F25:F55">
    <cfRule type="expression" dxfId="1135" priority="17">
      <formula>F25&gt;0</formula>
    </cfRule>
    <cfRule type="expression" dxfId="1134" priority="18">
      <formula>F25&lt;0</formula>
    </cfRule>
  </conditionalFormatting>
  <conditionalFormatting sqref="H25:H55">
    <cfRule type="expression" dxfId="1133" priority="15">
      <formula>H25&gt;0</formula>
    </cfRule>
    <cfRule type="expression" dxfId="1132" priority="16">
      <formula>H25&lt;0</formula>
    </cfRule>
  </conditionalFormatting>
  <conditionalFormatting sqref="F89:F110">
    <cfRule type="expression" dxfId="1131" priority="13">
      <formula>F89&gt;0</formula>
    </cfRule>
    <cfRule type="expression" dxfId="1130" priority="14">
      <formula>F89&lt;0</formula>
    </cfRule>
  </conditionalFormatting>
  <conditionalFormatting sqref="H89:H110">
    <cfRule type="expression" dxfId="1129" priority="11">
      <formula>H89&gt;0</formula>
    </cfRule>
    <cfRule type="expression" dxfId="1128" priority="12">
      <formula>H89&lt;0</formula>
    </cfRule>
  </conditionalFormatting>
  <conditionalFormatting sqref="Q10">
    <cfRule type="expression" dxfId="1127" priority="9">
      <formula>Q10&gt;0</formula>
    </cfRule>
    <cfRule type="expression" dxfId="1126" priority="10">
      <formula>Q10&lt;0</formula>
    </cfRule>
  </conditionalFormatting>
  <conditionalFormatting sqref="J25:J38">
    <cfRule type="expression" dxfId="1125" priority="7">
      <formula>J25&gt;0</formula>
    </cfRule>
    <cfRule type="expression" dxfId="1124" priority="8">
      <formula>J25&lt;0</formula>
    </cfRule>
  </conditionalFormatting>
  <conditionalFormatting sqref="K25:K38">
    <cfRule type="expression" dxfId="1123" priority="5">
      <formula>K25&gt;0</formula>
    </cfRule>
    <cfRule type="expression" dxfId="1122" priority="6">
      <formula>K25&lt;0</formula>
    </cfRule>
  </conditionalFormatting>
  <conditionalFormatting sqref="L25:L34">
    <cfRule type="expression" dxfId="1121" priority="3">
      <formula>L25&gt;0</formula>
    </cfRule>
    <cfRule type="expression" dxfId="1120" priority="4">
      <formula>L25&lt;0</formula>
    </cfRule>
  </conditionalFormatting>
  <conditionalFormatting sqref="J43">
    <cfRule type="expression" dxfId="1119" priority="1">
      <formula>J43&gt;0</formula>
    </cfRule>
    <cfRule type="expression" dxfId="1118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191.51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3830.2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992.12000000000035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849.09000000000015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0.28482343824951117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2.6108297216855519E-3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210.661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208.74590000000001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206.83080000000001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204.91570000000002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203.00059999999999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201.0855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199.1704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197.25530000000001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195.34019999999998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193.42509999999999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191.51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189.5949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187.6798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185.76469999999998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183.84959999999998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181.93449999999999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180.01939999999999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178.10429999999999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176.1892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174.2741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172.35900000000001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7" priority="22">
      <formula>F47&gt;0</formula>
    </cfRule>
    <cfRule type="expression" dxfId="1116" priority="23">
      <formula>F47&lt;0</formula>
    </cfRule>
  </conditionalFormatting>
  <conditionalFormatting sqref="Q7">
    <cfRule type="expression" dxfId="1115" priority="20">
      <formula>Q7&gt;0</formula>
    </cfRule>
    <cfRule type="expression" dxfId="1114" priority="21">
      <formula>Q7&lt;0</formula>
    </cfRule>
  </conditionalFormatting>
  <conditionalFormatting sqref="Q8">
    <cfRule type="expression" dxfId="1113" priority="18">
      <formula>Q8&gt;0</formula>
    </cfRule>
    <cfRule type="expression" dxfId="1112" priority="19">
      <formula>Q8&lt;0</formula>
    </cfRule>
  </conditionalFormatting>
  <conditionalFormatting sqref="F25:F46">
    <cfRule type="expression" dxfId="1111" priority="16">
      <formula>F25&gt;0</formula>
    </cfRule>
    <cfRule type="expression" dxfId="1110" priority="17">
      <formula>F25&lt;0</formula>
    </cfRule>
  </conditionalFormatting>
  <conditionalFormatting sqref="H25:H46">
    <cfRule type="expression" dxfId="1109" priority="14">
      <formula>H25&gt;0</formula>
    </cfRule>
    <cfRule type="expression" dxfId="1108" priority="15">
      <formula>H25&lt;0</formula>
    </cfRule>
  </conditionalFormatting>
  <conditionalFormatting sqref="F89:F110">
    <cfRule type="expression" dxfId="1107" priority="12">
      <formula>F89&gt;0</formula>
    </cfRule>
    <cfRule type="expression" dxfId="1106" priority="13">
      <formula>F89&lt;0</formula>
    </cfRule>
  </conditionalFormatting>
  <conditionalFormatting sqref="H89:H110">
    <cfRule type="expression" dxfId="1105" priority="10">
      <formula>H89&gt;0</formula>
    </cfRule>
    <cfRule type="expression" dxfId="1104" priority="11">
      <formula>H89&lt;0</formula>
    </cfRule>
  </conditionalFormatting>
  <conditionalFormatting sqref="Q10">
    <cfRule type="expression" dxfId="1103" priority="8">
      <formula>Q10&gt;0</formula>
    </cfRule>
    <cfRule type="expression" dxfId="1102" priority="9">
      <formula>Q10&lt;0</formula>
    </cfRule>
  </conditionalFormatting>
  <conditionalFormatting sqref="J25:J38">
    <cfRule type="expression" dxfId="1101" priority="6">
      <formula>J25&gt;0</formula>
    </cfRule>
    <cfRule type="expression" dxfId="1100" priority="7">
      <formula>J25&lt;0</formula>
    </cfRule>
  </conditionalFormatting>
  <conditionalFormatting sqref="K25:K38">
    <cfRule type="expression" dxfId="1099" priority="4">
      <formula>K25&gt;0</formula>
    </cfRule>
    <cfRule type="expression" dxfId="1098" priority="5">
      <formula>K25&lt;0</formula>
    </cfRule>
  </conditionalFormatting>
  <conditionalFormatting sqref="L25:L38">
    <cfRule type="expression" dxfId="1097" priority="2">
      <formula>L25&gt;0</formula>
    </cfRule>
    <cfRule type="expression" dxfId="109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15.1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16.459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16.308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16.157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9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16.006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9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15.855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15.704000000000001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15.553000000000001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15.401999999999999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15.250999999999999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14.949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14.798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14.646999999999998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14.495999999999999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14.344999999999999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14.193999999999999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14.043000000000001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13.891999999999999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13.741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92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92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95" priority="74">
      <formula>F12&gt;0</formula>
    </cfRule>
    <cfRule type="expression" dxfId="109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93" priority="67">
      <formula>F124&gt;0</formula>
    </cfRule>
    <cfRule type="expression" dxfId="1092" priority="68">
      <formula>F124&lt;0</formula>
    </cfRule>
  </conditionalFormatting>
  <conditionalFormatting sqref="H124:H130">
    <cfRule type="expression" dxfId="1091" priority="55">
      <formula>H124&gt;0</formula>
    </cfRule>
    <cfRule type="expression" dxfId="1090" priority="56">
      <formula>H124&lt;0</formula>
    </cfRule>
  </conditionalFormatting>
  <conditionalFormatting sqref="H131">
    <cfRule type="expression" dxfId="1089" priority="53">
      <formula>H131&gt;0</formula>
    </cfRule>
    <cfRule type="expression" dxfId="1088" priority="54">
      <formula>H131&lt;0</formula>
    </cfRule>
  </conditionalFormatting>
  <conditionalFormatting sqref="H132">
    <cfRule type="expression" dxfId="1087" priority="51">
      <formula>H132&gt;0</formula>
    </cfRule>
    <cfRule type="expression" dxfId="1086" priority="52">
      <formula>H132&lt;0</formula>
    </cfRule>
  </conditionalFormatting>
  <conditionalFormatting sqref="H133:H135">
    <cfRule type="expression" dxfId="1085" priority="49">
      <formula>H133&gt;0</formula>
    </cfRule>
    <cfRule type="expression" dxfId="1084" priority="50">
      <formula>H133&lt;0</formula>
    </cfRule>
  </conditionalFormatting>
  <conditionalFormatting sqref="H136">
    <cfRule type="expression" dxfId="1083" priority="45">
      <formula>H136&gt;0</formula>
    </cfRule>
    <cfRule type="expression" dxfId="1082" priority="46">
      <formula>H136&lt;0</formula>
    </cfRule>
  </conditionalFormatting>
  <conditionalFormatting sqref="Q7">
    <cfRule type="expression" dxfId="1081" priority="39">
      <formula>Q7&gt;0</formula>
    </cfRule>
    <cfRule type="expression" dxfId="1080" priority="40">
      <formula>Q7&lt;0</formula>
    </cfRule>
  </conditionalFormatting>
  <conditionalFormatting sqref="Q8">
    <cfRule type="expression" dxfId="1079" priority="37">
      <formula>Q8&gt;0</formula>
    </cfRule>
    <cfRule type="expression" dxfId="1078" priority="38">
      <formula>Q8&lt;0</formula>
    </cfRule>
  </conditionalFormatting>
  <conditionalFormatting sqref="F167:F178 H167:H178">
    <cfRule type="expression" dxfId="1077" priority="35">
      <formula>F167&gt;0</formula>
    </cfRule>
    <cfRule type="expression" dxfId="1076" priority="36">
      <formula>F167&lt;0</formula>
    </cfRule>
  </conditionalFormatting>
  <conditionalFormatting sqref="F183:F197 H183:H197">
    <cfRule type="expression" dxfId="1075" priority="33">
      <formula>F183&gt;0</formula>
    </cfRule>
    <cfRule type="expression" dxfId="1074" priority="34">
      <formula>F183&lt;0</formula>
    </cfRule>
  </conditionalFormatting>
  <conditionalFormatting sqref="F198:F206 H198:H206">
    <cfRule type="expression" dxfId="1073" priority="31">
      <formula>F198&gt;0</formula>
    </cfRule>
    <cfRule type="expression" dxfId="1072" priority="32">
      <formula>F198&lt;0</formula>
    </cfRule>
  </conditionalFormatting>
  <conditionalFormatting sqref="F141:F147 H141:H147">
    <cfRule type="expression" dxfId="1071" priority="29">
      <formula>F141&gt;0</formula>
    </cfRule>
    <cfRule type="expression" dxfId="1070" priority="30">
      <formula>F141&lt;0</formula>
    </cfRule>
  </conditionalFormatting>
  <conditionalFormatting sqref="H149:H152 F149:F152">
    <cfRule type="expression" dxfId="1069" priority="27">
      <formula>F149&gt;0</formula>
    </cfRule>
    <cfRule type="expression" dxfId="1068" priority="28">
      <formula>F149&lt;0</formula>
    </cfRule>
  </conditionalFormatting>
  <conditionalFormatting sqref="F226 H215:H218 H257:H260 F257:F260 H226 H231:H233 F231:F233 F235:F244 H235:H244">
    <cfRule type="expression" dxfId="1067" priority="25">
      <formula>F215&gt;0</formula>
    </cfRule>
    <cfRule type="expression" dxfId="1066" priority="26">
      <formula>F215&lt;0</formula>
    </cfRule>
  </conditionalFormatting>
  <conditionalFormatting sqref="F207:F218">
    <cfRule type="expression" dxfId="1065" priority="23">
      <formula>F207&gt;0</formula>
    </cfRule>
    <cfRule type="expression" dxfId="1064" priority="24">
      <formula>F207&lt;0</formula>
    </cfRule>
  </conditionalFormatting>
  <conditionalFormatting sqref="H207:H208">
    <cfRule type="expression" dxfId="1063" priority="21">
      <formula>H207&gt;0</formula>
    </cfRule>
    <cfRule type="expression" dxfId="1062" priority="22">
      <formula>H207&lt;0</formula>
    </cfRule>
  </conditionalFormatting>
  <conditionalFormatting sqref="H209">
    <cfRule type="expression" dxfId="1061" priority="19">
      <formula>H209&gt;0</formula>
    </cfRule>
    <cfRule type="expression" dxfId="1060" priority="20">
      <formula>H209&lt;0</formula>
    </cfRule>
  </conditionalFormatting>
  <conditionalFormatting sqref="H210">
    <cfRule type="expression" dxfId="1059" priority="17">
      <formula>H210&gt;0</formula>
    </cfRule>
    <cfRule type="expression" dxfId="1058" priority="18">
      <formula>H210&lt;0</formula>
    </cfRule>
  </conditionalFormatting>
  <conditionalFormatting sqref="H211:H213">
    <cfRule type="expression" dxfId="1057" priority="15">
      <formula>H211&gt;0</formula>
    </cfRule>
    <cfRule type="expression" dxfId="1056" priority="16">
      <formula>H211&lt;0</formula>
    </cfRule>
  </conditionalFormatting>
  <conditionalFormatting sqref="H214">
    <cfRule type="expression" dxfId="1055" priority="13">
      <formula>H214&gt;0</formula>
    </cfRule>
    <cfRule type="expression" dxfId="1054" priority="14">
      <formula>H214&lt;0</formula>
    </cfRule>
  </conditionalFormatting>
  <conditionalFormatting sqref="F245:F256 H245:H256">
    <cfRule type="expression" dxfId="1053" priority="11">
      <formula>F245&gt;0</formula>
    </cfRule>
    <cfRule type="expression" dxfId="1052" priority="12">
      <formula>F245&lt;0</formula>
    </cfRule>
  </conditionalFormatting>
  <conditionalFormatting sqref="F261:F275 H261:H275">
    <cfRule type="expression" dxfId="1051" priority="9">
      <formula>F261&gt;0</formula>
    </cfRule>
    <cfRule type="expression" dxfId="1050" priority="10">
      <formula>F261&lt;0</formula>
    </cfRule>
  </conditionalFormatting>
  <conditionalFormatting sqref="F276:F283 H276:H283">
    <cfRule type="expression" dxfId="1049" priority="7">
      <formula>F276&gt;0</formula>
    </cfRule>
    <cfRule type="expression" dxfId="1048" priority="8">
      <formula>F276&lt;0</formula>
    </cfRule>
  </conditionalFormatting>
  <conditionalFormatting sqref="F219:F225 H219:H225">
    <cfRule type="expression" dxfId="1047" priority="5">
      <formula>F219&gt;0</formula>
    </cfRule>
    <cfRule type="expression" dxfId="1046" priority="6">
      <formula>F219&lt;0</formula>
    </cfRule>
  </conditionalFormatting>
  <conditionalFormatting sqref="H227:H230 F227:F230">
    <cfRule type="expression" dxfId="1045" priority="3">
      <formula>F227&gt;0</formula>
    </cfRule>
    <cfRule type="expression" dxfId="1044" priority="4">
      <formula>F227&lt;0</formula>
    </cfRule>
  </conditionalFormatting>
  <conditionalFormatting sqref="H234 F234">
    <cfRule type="expression" dxfId="1043" priority="1">
      <formula>F234&gt;0</formula>
    </cfRule>
    <cfRule type="expression" dxfId="104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121.72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121.72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89" t="s">
        <v>78</v>
      </c>
      <c r="P40" s="78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133.892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132.6748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131.45760000000001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130.24039999999999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129.0232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127.806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126.58880000000001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125.3716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124.1544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122.9372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121.72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120.50279999999999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119.2856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118.0684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116.85119999999999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115.634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114.41679999999999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113.1996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111.9824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110.76520000000001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109.548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41" priority="43">
      <formula>F33&gt;0</formula>
    </cfRule>
    <cfRule type="expression" dxfId="1040" priority="44">
      <formula>F33&lt;0</formula>
    </cfRule>
  </conditionalFormatting>
  <conditionalFormatting sqref="Q7">
    <cfRule type="expression" dxfId="1039" priority="41">
      <formula>Q7&gt;0</formula>
    </cfRule>
    <cfRule type="expression" dxfId="1038" priority="42">
      <formula>Q7&lt;0</formula>
    </cfRule>
  </conditionalFormatting>
  <conditionalFormatting sqref="Q8">
    <cfRule type="expression" dxfId="1037" priority="39">
      <formula>Q8&gt;0</formula>
    </cfRule>
    <cfRule type="expression" dxfId="1036" priority="40">
      <formula>Q8&lt;0</formula>
    </cfRule>
  </conditionalFormatting>
  <conditionalFormatting sqref="F29 F32">
    <cfRule type="expression" dxfId="1035" priority="37">
      <formula>F29&gt;0</formula>
    </cfRule>
    <cfRule type="expression" dxfId="1034" priority="38">
      <formula>F29&lt;0</formula>
    </cfRule>
  </conditionalFormatting>
  <conditionalFormatting sqref="H29 H32">
    <cfRule type="expression" dxfId="1033" priority="35">
      <formula>H29&gt;0</formula>
    </cfRule>
    <cfRule type="expression" dxfId="1032" priority="36">
      <formula>H29&lt;0</formula>
    </cfRule>
  </conditionalFormatting>
  <conditionalFormatting sqref="F30:F31">
    <cfRule type="expression" dxfId="1031" priority="33">
      <formula>F30&gt;0</formula>
    </cfRule>
    <cfRule type="expression" dxfId="1030" priority="34">
      <formula>F30&lt;0</formula>
    </cfRule>
  </conditionalFormatting>
  <conditionalFormatting sqref="H30:H31">
    <cfRule type="expression" dxfId="1029" priority="31">
      <formula>H30&gt;0</formula>
    </cfRule>
    <cfRule type="expression" dxfId="1028" priority="32">
      <formula>H30&lt;0</formula>
    </cfRule>
  </conditionalFormatting>
  <conditionalFormatting sqref="F105:F140 H105:H140">
    <cfRule type="expression" dxfId="1027" priority="29">
      <formula>F105&gt;0</formula>
    </cfRule>
    <cfRule type="expression" dxfId="1026" priority="30">
      <formula>F105&lt;0</formula>
    </cfRule>
  </conditionalFormatting>
  <conditionalFormatting sqref="F96:F99">
    <cfRule type="expression" dxfId="1025" priority="27">
      <formula>F96&gt;0</formula>
    </cfRule>
    <cfRule type="expression" dxfId="1024" priority="28">
      <formula>F96&lt;0</formula>
    </cfRule>
  </conditionalFormatting>
  <conditionalFormatting sqref="H96:H99">
    <cfRule type="expression" dxfId="1023" priority="25">
      <formula>H96&gt;0</formula>
    </cfRule>
    <cfRule type="expression" dxfId="1022" priority="26">
      <formula>H96&lt;0</formula>
    </cfRule>
  </conditionalFormatting>
  <conditionalFormatting sqref="F25:F28">
    <cfRule type="expression" dxfId="1021" priority="19">
      <formula>F25&gt;0</formula>
    </cfRule>
    <cfRule type="expression" dxfId="1020" priority="20">
      <formula>F25&lt;0</formula>
    </cfRule>
  </conditionalFormatting>
  <conditionalFormatting sqref="H25:H28">
    <cfRule type="expression" dxfId="1019" priority="17">
      <formula>H25&gt;0</formula>
    </cfRule>
    <cfRule type="expression" dxfId="1018" priority="18">
      <formula>H25&lt;0</formula>
    </cfRule>
  </conditionalFormatting>
  <conditionalFormatting sqref="J27">
    <cfRule type="expression" dxfId="1017" priority="15">
      <formula>J27&gt;0</formula>
    </cfRule>
    <cfRule type="expression" dxfId="1016" priority="16">
      <formula>J27&lt;0</formula>
    </cfRule>
  </conditionalFormatting>
  <conditionalFormatting sqref="F104">
    <cfRule type="expression" dxfId="1015" priority="13">
      <formula>F104&gt;0</formula>
    </cfRule>
    <cfRule type="expression" dxfId="1014" priority="14">
      <formula>F104&lt;0</formula>
    </cfRule>
  </conditionalFormatting>
  <conditionalFormatting sqref="H104">
    <cfRule type="expression" dxfId="1013" priority="11">
      <formula>H104&gt;0</formula>
    </cfRule>
    <cfRule type="expression" dxfId="1012" priority="12">
      <formula>H104&lt;0</formula>
    </cfRule>
  </conditionalFormatting>
  <conditionalFormatting sqref="F100:F103">
    <cfRule type="expression" dxfId="1011" priority="9">
      <formula>F100&gt;0</formula>
    </cfRule>
    <cfRule type="expression" dxfId="1010" priority="10">
      <formula>F100&lt;0</formula>
    </cfRule>
  </conditionalFormatting>
  <conditionalFormatting sqref="H100:H103">
    <cfRule type="expression" dxfId="1009" priority="7">
      <formula>H100&gt;0</formula>
    </cfRule>
    <cfRule type="expression" dxfId="1008" priority="8">
      <formula>H100&lt;0</formula>
    </cfRule>
  </conditionalFormatting>
  <conditionalFormatting sqref="J102">
    <cfRule type="expression" dxfId="1007" priority="5">
      <formula>J102&gt;0</formula>
    </cfRule>
    <cfRule type="expression" dxfId="1006" priority="6">
      <formula>J102&lt;0</formula>
    </cfRule>
  </conditionalFormatting>
  <conditionalFormatting sqref="Q10">
    <cfRule type="expression" dxfId="1005" priority="3">
      <formula>Q10&gt;0</formula>
    </cfRule>
    <cfRule type="expression" dxfId="1004" priority="4">
      <formula>Q10&lt;0</formula>
    </cfRule>
  </conditionalFormatting>
  <conditionalFormatting sqref="M71">
    <cfRule type="expression" dxfId="1003" priority="1">
      <formula>M71&gt;0</formula>
    </cfRule>
    <cfRule type="expression" dxfId="100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77.25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77.25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84.975000000000009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84.202500000000001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83.43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82.657499999999999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81.885000000000005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81.112499999999997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80.34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79.567499999999995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78.795000000000002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78.022499999999994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77.25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76.477500000000006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75.704999999999998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74.932500000000005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74.16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73.387500000000003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72.614999999999995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71.842500000000001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71.070000000000007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70.297499999999999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69.525000000000006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01" priority="33">
      <formula>F34&gt;0</formula>
    </cfRule>
    <cfRule type="expression" dxfId="1000" priority="34">
      <formula>F34&lt;0</formula>
    </cfRule>
  </conditionalFormatting>
  <conditionalFormatting sqref="Q7">
    <cfRule type="expression" dxfId="999" priority="31">
      <formula>Q7&gt;0</formula>
    </cfRule>
    <cfRule type="expression" dxfId="998" priority="32">
      <formula>Q7&lt;0</formula>
    </cfRule>
  </conditionalFormatting>
  <conditionalFormatting sqref="Q8">
    <cfRule type="expression" dxfId="997" priority="29">
      <formula>Q8&gt;0</formula>
    </cfRule>
    <cfRule type="expression" dxfId="996" priority="30">
      <formula>Q8&lt;0</formula>
    </cfRule>
  </conditionalFormatting>
  <conditionalFormatting sqref="F27:F33">
    <cfRule type="expression" dxfId="995" priority="27">
      <formula>F27&gt;0</formula>
    </cfRule>
    <cfRule type="expression" dxfId="994" priority="28">
      <formula>F27&lt;0</formula>
    </cfRule>
  </conditionalFormatting>
  <conditionalFormatting sqref="H27:H33">
    <cfRule type="expression" dxfId="993" priority="25">
      <formula>H27&gt;0</formula>
    </cfRule>
    <cfRule type="expression" dxfId="992" priority="26">
      <formula>H27&lt;0</formula>
    </cfRule>
  </conditionalFormatting>
  <conditionalFormatting sqref="M46">
    <cfRule type="expression" dxfId="991" priority="23">
      <formula>M46&gt;0</formula>
    </cfRule>
    <cfRule type="expression" dxfId="990" priority="24">
      <formula>M46&lt;0</formula>
    </cfRule>
  </conditionalFormatting>
  <conditionalFormatting sqref="F79:F87 H79:H87">
    <cfRule type="expression" dxfId="989" priority="21">
      <formula>F79&gt;0</formula>
    </cfRule>
    <cfRule type="expression" dxfId="988" priority="22">
      <formula>F79&lt;0</formula>
    </cfRule>
  </conditionalFormatting>
  <conditionalFormatting sqref="F73 F77:F78">
    <cfRule type="expression" dxfId="987" priority="19">
      <formula>F73&gt;0</formula>
    </cfRule>
    <cfRule type="expression" dxfId="986" priority="20">
      <formula>F73&lt;0</formula>
    </cfRule>
  </conditionalFormatting>
  <conditionalFormatting sqref="H73 H77:H78">
    <cfRule type="expression" dxfId="985" priority="17">
      <formula>H73&gt;0</formula>
    </cfRule>
    <cfRule type="expression" dxfId="984" priority="18">
      <formula>H73&lt;0</formula>
    </cfRule>
  </conditionalFormatting>
  <conditionalFormatting sqref="F70:F72">
    <cfRule type="expression" dxfId="983" priority="15">
      <formula>F70&gt;0</formula>
    </cfRule>
    <cfRule type="expression" dxfId="982" priority="16">
      <formula>F70&lt;0</formula>
    </cfRule>
  </conditionalFormatting>
  <conditionalFormatting sqref="H70:H72">
    <cfRule type="expression" dxfId="981" priority="13">
      <formula>H70&gt;0</formula>
    </cfRule>
    <cfRule type="expression" dxfId="980" priority="14">
      <formula>H70&lt;0</formula>
    </cfRule>
  </conditionalFormatting>
  <conditionalFormatting sqref="F25:F26">
    <cfRule type="expression" dxfId="979" priority="11">
      <formula>F25&gt;0</formula>
    </cfRule>
    <cfRule type="expression" dxfId="978" priority="12">
      <formula>F25&lt;0</formula>
    </cfRule>
  </conditionalFormatting>
  <conditionalFormatting sqref="H25:H26">
    <cfRule type="expression" dxfId="977" priority="9">
      <formula>H25&gt;0</formula>
    </cfRule>
    <cfRule type="expression" dxfId="976" priority="10">
      <formula>H25&lt;0</formula>
    </cfRule>
  </conditionalFormatting>
  <conditionalFormatting sqref="F76">
    <cfRule type="expression" dxfId="975" priority="7">
      <formula>F76&gt;0</formula>
    </cfRule>
    <cfRule type="expression" dxfId="974" priority="8">
      <formula>F76&lt;0</formula>
    </cfRule>
  </conditionalFormatting>
  <conditionalFormatting sqref="H76">
    <cfRule type="expression" dxfId="973" priority="5">
      <formula>H76&gt;0</formula>
    </cfRule>
    <cfRule type="expression" dxfId="972" priority="6">
      <formula>H76&lt;0</formula>
    </cfRule>
  </conditionalFormatting>
  <conditionalFormatting sqref="F74:F75">
    <cfRule type="expression" dxfId="971" priority="3">
      <formula>F74&gt;0</formula>
    </cfRule>
    <cfRule type="expression" dxfId="970" priority="4">
      <formula>F74&lt;0</formula>
    </cfRule>
  </conditionalFormatting>
  <conditionalFormatting sqref="H74:H75">
    <cfRule type="expression" dxfId="969" priority="1">
      <formula>H74&gt;0</formula>
    </cfRule>
    <cfRule type="expression" dxfId="96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953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954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76</v>
      </c>
      <c r="R4" s="509">
        <v>0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3800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225.93000000000029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225.93000000000029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6.3213647186540919E-2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2.1052631578947368E-2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909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915</v>
      </c>
      <c r="J40" s="39"/>
      <c r="K40" s="39"/>
      <c r="L40" s="39"/>
      <c r="O40" s="789" t="s">
        <v>78</v>
      </c>
      <c r="P40" s="789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83.600000000000009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82.84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82.080000000000013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81.320000000000007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80.56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79.8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79.040000000000006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78.28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77.52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76.760000000000005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76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75.239999999999995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74.48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73.72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72.959999999999994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72.2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71.44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70.680000000000007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69.92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69.16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68.400000000000006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7" priority="21">
      <formula>F47&gt;0</formula>
    </cfRule>
    <cfRule type="expression" dxfId="966" priority="22">
      <formula>F47&lt;0</formula>
    </cfRule>
  </conditionalFormatting>
  <conditionalFormatting sqref="Q7">
    <cfRule type="expression" dxfId="965" priority="19">
      <formula>Q7&gt;0</formula>
    </cfRule>
    <cfRule type="expression" dxfId="964" priority="20">
      <formula>Q7&lt;0</formula>
    </cfRule>
  </conditionalFormatting>
  <conditionalFormatting sqref="Q8">
    <cfRule type="expression" dxfId="963" priority="17">
      <formula>Q8&gt;0</formula>
    </cfRule>
    <cfRule type="expression" dxfId="962" priority="18">
      <formula>Q8&lt;0</formula>
    </cfRule>
  </conditionalFormatting>
  <conditionalFormatting sqref="F25:F46">
    <cfRule type="expression" dxfId="961" priority="15">
      <formula>F25&gt;0</formula>
    </cfRule>
    <cfRule type="expression" dxfId="960" priority="16">
      <formula>F25&lt;0</formula>
    </cfRule>
  </conditionalFormatting>
  <conditionalFormatting sqref="H25:H46">
    <cfRule type="expression" dxfId="959" priority="13">
      <formula>H25&gt;0</formula>
    </cfRule>
    <cfRule type="expression" dxfId="958" priority="14">
      <formula>H25&lt;0</formula>
    </cfRule>
  </conditionalFormatting>
  <conditionalFormatting sqref="F89:F110">
    <cfRule type="expression" dxfId="957" priority="11">
      <formula>F89&gt;0</formula>
    </cfRule>
    <cfRule type="expression" dxfId="956" priority="12">
      <formula>F89&lt;0</formula>
    </cfRule>
  </conditionalFormatting>
  <conditionalFormatting sqref="H89:H110">
    <cfRule type="expression" dxfId="955" priority="9">
      <formula>H89&gt;0</formula>
    </cfRule>
    <cfRule type="expression" dxfId="954" priority="10">
      <formula>H89&lt;0</formula>
    </cfRule>
  </conditionalFormatting>
  <conditionalFormatting sqref="Q10">
    <cfRule type="expression" dxfId="953" priority="7">
      <formula>Q10&gt;0</formula>
    </cfRule>
    <cfRule type="expression" dxfId="952" priority="8">
      <formula>Q10&lt;0</formula>
    </cfRule>
  </conditionalFormatting>
  <conditionalFormatting sqref="J25:J38">
    <cfRule type="expression" dxfId="951" priority="5">
      <formula>J25&gt;0</formula>
    </cfRule>
    <cfRule type="expression" dxfId="950" priority="6">
      <formula>J25&lt;0</formula>
    </cfRule>
  </conditionalFormatting>
  <conditionalFormatting sqref="K25:K38">
    <cfRule type="expression" dxfId="949" priority="3">
      <formula>K25&gt;0</formula>
    </cfRule>
    <cfRule type="expression" dxfId="948" priority="4">
      <formula>K25&lt;0</formula>
    </cfRule>
  </conditionalFormatting>
  <conditionalFormatting sqref="L25:L38">
    <cfRule type="expression" dxfId="947" priority="1">
      <formula>L25&gt;0</formula>
    </cfRule>
    <cfRule type="expression" dxfId="9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784.79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784.79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863.26900000000001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855.42110000000002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847.57320000000004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839.72530000000006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831.87739999999997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824.02949999999998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816.1816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808.33370000000002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800.48579999999993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792.63789999999995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784.79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776.94209999999998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769.0942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761.24629999999991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753.39839999999992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745.55049999999994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737.70259999999996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729.85469999999998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722.0068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714.15890000000002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706.31100000000004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5" priority="21">
      <formula>F47&gt;0</formula>
    </cfRule>
    <cfRule type="expression" dxfId="944" priority="22">
      <formula>F47&lt;0</formula>
    </cfRule>
  </conditionalFormatting>
  <conditionalFormatting sqref="Q7">
    <cfRule type="expression" dxfId="943" priority="19">
      <formula>Q7&gt;0</formula>
    </cfRule>
    <cfRule type="expression" dxfId="942" priority="20">
      <formula>Q7&lt;0</formula>
    </cfRule>
  </conditionalFormatting>
  <conditionalFormatting sqref="Q8">
    <cfRule type="expression" dxfId="941" priority="17">
      <formula>Q8&gt;0</formula>
    </cfRule>
    <cfRule type="expression" dxfId="940" priority="18">
      <formula>Q8&lt;0</formula>
    </cfRule>
  </conditionalFormatting>
  <conditionalFormatting sqref="F25:F46">
    <cfRule type="expression" dxfId="939" priority="15">
      <formula>F25&gt;0</formula>
    </cfRule>
    <cfRule type="expression" dxfId="938" priority="16">
      <formula>F25&lt;0</formula>
    </cfRule>
  </conditionalFormatting>
  <conditionalFormatting sqref="H25:H46">
    <cfRule type="expression" dxfId="937" priority="13">
      <formula>H25&gt;0</formula>
    </cfRule>
    <cfRule type="expression" dxfId="936" priority="14">
      <formula>H25&lt;0</formula>
    </cfRule>
  </conditionalFormatting>
  <conditionalFormatting sqref="F89:F110">
    <cfRule type="expression" dxfId="935" priority="11">
      <formula>F89&gt;0</formula>
    </cfRule>
    <cfRule type="expression" dxfId="934" priority="12">
      <formula>F89&lt;0</formula>
    </cfRule>
  </conditionalFormatting>
  <conditionalFormatting sqref="H89:H110">
    <cfRule type="expression" dxfId="933" priority="9">
      <formula>H89&gt;0</formula>
    </cfRule>
    <cfRule type="expression" dxfId="932" priority="10">
      <formula>H89&lt;0</formula>
    </cfRule>
  </conditionalFormatting>
  <conditionalFormatting sqref="Q10">
    <cfRule type="expression" dxfId="931" priority="7">
      <formula>Q10&gt;0</formula>
    </cfRule>
    <cfRule type="expression" dxfId="930" priority="8">
      <formula>Q10&lt;0</formula>
    </cfRule>
  </conditionalFormatting>
  <conditionalFormatting sqref="J25:J38">
    <cfRule type="expression" dxfId="929" priority="5">
      <formula>J25&gt;0</formula>
    </cfRule>
    <cfRule type="expression" dxfId="928" priority="6">
      <formula>J25&lt;0</formula>
    </cfRule>
  </conditionalFormatting>
  <conditionalFormatting sqref="K25:K38">
    <cfRule type="expression" dxfId="927" priority="3">
      <formula>K25&gt;0</formula>
    </cfRule>
    <cfRule type="expression" dxfId="926" priority="4">
      <formula>K25&lt;0</formula>
    </cfRule>
  </conditionalFormatting>
  <conditionalFormatting sqref="L25:L38">
    <cfRule type="expression" dxfId="925" priority="1">
      <formula>L25&gt;0</formula>
    </cfRule>
    <cfRule type="expression" dxfId="9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64.11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64.11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89" t="s">
        <v>78</v>
      </c>
      <c r="P44" s="78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70.521000000000001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69.879900000000006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69.238799999999998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68.597700000000003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67.956600000000009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67.3155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66.674400000000006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66.033299999999997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65.392200000000003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64.751099999999994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64.11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63.468899999999998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62.827799999999996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62.186699999999995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61.5456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60.904499999999999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60.263399999999997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59.622300000000003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58.981200000000001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58.3401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57.698999999999998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23" priority="57">
      <formula>F27&gt;0</formula>
    </cfRule>
    <cfRule type="expression" dxfId="922" priority="58">
      <formula>F27&lt;0</formula>
    </cfRule>
  </conditionalFormatting>
  <conditionalFormatting sqref="H28:H33">
    <cfRule type="expression" dxfId="921" priority="53">
      <formula>H28&gt;0</formula>
    </cfRule>
    <cfRule type="expression" dxfId="920" priority="54">
      <formula>H28&lt;0</formula>
    </cfRule>
  </conditionalFormatting>
  <conditionalFormatting sqref="F24:F26">
    <cfRule type="expression" dxfId="919" priority="39">
      <formula>F24&gt;0</formula>
    </cfRule>
    <cfRule type="expression" dxfId="918" priority="40">
      <formula>F24&lt;0</formula>
    </cfRule>
  </conditionalFormatting>
  <conditionalFormatting sqref="Q8">
    <cfRule type="expression" dxfId="917" priority="33">
      <formula>Q8&gt;0</formula>
    </cfRule>
    <cfRule type="expression" dxfId="916" priority="34">
      <formula>Q8&lt;0</formula>
    </cfRule>
  </conditionalFormatting>
  <conditionalFormatting sqref="Q7">
    <cfRule type="expression" dxfId="915" priority="35">
      <formula>Q7&gt;0</formula>
    </cfRule>
    <cfRule type="expression" dxfId="914" priority="36">
      <formula>Q7&lt;0</formula>
    </cfRule>
  </conditionalFormatting>
  <conditionalFormatting sqref="F34">
    <cfRule type="expression" dxfId="913" priority="31">
      <formula>F34&gt;0</formula>
    </cfRule>
    <cfRule type="expression" dxfId="912" priority="32">
      <formula>F34&lt;0</formula>
    </cfRule>
  </conditionalFormatting>
  <conditionalFormatting sqref="H34">
    <cfRule type="expression" dxfId="911" priority="29">
      <formula>H34&gt;0</formula>
    </cfRule>
    <cfRule type="expression" dxfId="910" priority="30">
      <formula>H34&lt;0</formula>
    </cfRule>
  </conditionalFormatting>
  <conditionalFormatting sqref="M36">
    <cfRule type="expression" dxfId="909" priority="19">
      <formula>M36&gt;0</formula>
    </cfRule>
    <cfRule type="expression" dxfId="908" priority="20">
      <formula>M36&lt;0</formula>
    </cfRule>
  </conditionalFormatting>
  <conditionalFormatting sqref="Q10">
    <cfRule type="expression" dxfId="907" priority="15">
      <formula>Q10&gt;0</formula>
    </cfRule>
    <cfRule type="expression" dxfId="906" priority="16">
      <formula>Q10&lt;0</formula>
    </cfRule>
  </conditionalFormatting>
  <conditionalFormatting sqref="F23">
    <cfRule type="expression" dxfId="905" priority="13">
      <formula>F23&gt;0</formula>
    </cfRule>
    <cfRule type="expression" dxfId="904" priority="14">
      <formula>F23&lt;0</formula>
    </cfRule>
  </conditionalFormatting>
  <conditionalFormatting sqref="I25:J25">
    <cfRule type="expression" dxfId="903" priority="9">
      <formula>I25&gt;0</formula>
    </cfRule>
    <cfRule type="expression" dxfId="902" priority="10">
      <formula>I25&lt;0</formula>
    </cfRule>
  </conditionalFormatting>
  <conditionalFormatting sqref="I26:J27">
    <cfRule type="expression" dxfId="901" priority="7">
      <formula>I26&gt;0</formula>
    </cfRule>
    <cfRule type="expression" dxfId="900" priority="8">
      <formula>I26&lt;0</formula>
    </cfRule>
  </conditionalFormatting>
  <conditionalFormatting sqref="K25:K27">
    <cfRule type="expression" dxfId="899" priority="5">
      <formula>K25&gt;0</formula>
    </cfRule>
    <cfRule type="expression" dxfId="898" priority="6">
      <formula>K25&lt;0</formula>
    </cfRule>
  </conditionalFormatting>
  <conditionalFormatting sqref="I23:J23">
    <cfRule type="expression" dxfId="897" priority="3">
      <formula>I23&gt;0</formula>
    </cfRule>
    <cfRule type="expression" dxfId="89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4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0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22.763324999999988</v>
      </c>
      <c r="T3" s="725" t="s">
        <v>762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26.22</v>
      </c>
      <c r="R4" s="487">
        <v>0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10488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9105.3299999999945</v>
      </c>
      <c r="T6" s="728" t="s">
        <v>765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2834.9300000000039</v>
      </c>
      <c r="R7">
        <v>350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1382.6700000000055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0.15185281587817315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M123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3.8138825324180018E-3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40193.620000000003</v>
      </c>
      <c r="G18" s="14"/>
      <c r="H18" s="14">
        <f>SUM(H2:H10)</f>
        <v>1250</v>
      </c>
      <c r="I18" s="18"/>
      <c r="J18" s="18"/>
      <c r="K18" s="18">
        <f>SUM(K2:K10)</f>
        <v>30823.290000000008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29342</v>
      </c>
      <c r="G19" s="349"/>
      <c r="H19" s="349">
        <f>SumByColor($A$19,H2:H17)</f>
        <v>1250</v>
      </c>
      <c r="I19" s="349"/>
      <c r="J19" s="349"/>
      <c r="K19" s="350">
        <f>SumByColor($A$19,K2:K17)</f>
        <v>30824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89" t="s">
        <v>78</v>
      </c>
      <c r="P40" s="789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28.842000000000002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28.579800000000002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28.317600000000002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28.055399999999999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27.793199999999999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27.530999999999999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27.268799999999999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27.006599999999999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26.744399999999999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26.482199999999999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26.22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25.957799999999999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25.695599999999999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892</v>
      </c>
      <c r="J54" s="39"/>
      <c r="K54" s="39">
        <v>2972</v>
      </c>
      <c r="O54" s="81">
        <v>0.97</v>
      </c>
      <c r="P54" s="81">
        <f t="shared" si="12"/>
        <v>25.433399999999999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25.171199999999999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58" si="31">C56*(E56-D56)</f>
        <v>1747.6799999999998</v>
      </c>
      <c r="G56" s="39">
        <f t="shared" ref="G56:G58" si="32">D56*C56</f>
        <v>9140.32</v>
      </c>
      <c r="H56" s="226">
        <f t="shared" ref="H56:H58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24.908999999999999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24.646799999999999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350</v>
      </c>
      <c r="B58" s="188">
        <v>43118</v>
      </c>
      <c r="C58" s="7">
        <v>400</v>
      </c>
      <c r="D58" s="43">
        <v>22.763300000000001</v>
      </c>
      <c r="E58" s="39">
        <v>26.22</v>
      </c>
      <c r="F58" s="39">
        <f t="shared" si="31"/>
        <v>1382.6799999999992</v>
      </c>
      <c r="G58" s="39">
        <f t="shared" si="32"/>
        <v>9105.32</v>
      </c>
      <c r="H58" s="226">
        <f t="shared" si="33"/>
        <v>0.15185408091093988</v>
      </c>
      <c r="I58" s="39"/>
      <c r="J58" s="39"/>
      <c r="K58" s="39">
        <v>2835</v>
      </c>
      <c r="O58" s="81">
        <v>0.93</v>
      </c>
      <c r="P58" s="81">
        <f t="shared" si="12"/>
        <v>24.384599999999999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24.122399999999999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23.860199999999999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</v>
      </c>
      <c r="P61" s="81">
        <f t="shared" si="12"/>
        <v>23.597999999999999</v>
      </c>
      <c r="T61" s="728"/>
      <c r="U61" s="732"/>
      <c r="V61" s="691"/>
      <c r="W61" s="691"/>
      <c r="X61" s="691"/>
      <c r="Y61" s="691"/>
    </row>
    <row r="62" spans="1:25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T66" s="729"/>
      <c r="U66" s="732"/>
      <c r="V66" s="691"/>
      <c r="W66" s="691"/>
      <c r="X66" s="691"/>
      <c r="Y66" s="691"/>
    </row>
    <row r="67" spans="2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2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2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2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2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2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2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2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787</v>
      </c>
      <c r="T76" s="22" t="s">
        <v>786</v>
      </c>
    </row>
    <row r="80" spans="2:28" x14ac:dyDescent="0.25">
      <c r="B80" s="498" t="s">
        <v>113</v>
      </c>
      <c r="C80" s="498" t="s">
        <v>146</v>
      </c>
      <c r="D80" s="499" t="s">
        <v>145</v>
      </c>
      <c r="E80" s="500" t="s">
        <v>147</v>
      </c>
      <c r="F80" s="500" t="s">
        <v>65</v>
      </c>
      <c r="G80" s="502" t="s">
        <v>151</v>
      </c>
      <c r="H80" s="502" t="s">
        <v>88</v>
      </c>
      <c r="I80" s="502" t="s">
        <v>154</v>
      </c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42548</v>
      </c>
      <c r="C81" s="371">
        <v>100</v>
      </c>
      <c r="D81" s="372">
        <v>25</v>
      </c>
      <c r="E81" s="372">
        <v>24.69</v>
      </c>
      <c r="F81" s="372">
        <f t="shared" ref="F81:F86" si="34">C81*(E81-D81)</f>
        <v>-30.999999999999872</v>
      </c>
      <c r="G81" s="372">
        <f t="shared" ref="G81:G86" si="35">D81*C81</f>
        <v>2500</v>
      </c>
      <c r="H81" s="373">
        <f t="shared" ref="H81:H86" si="36">(E81-D81)/D81</f>
        <v>-1.2399999999999949E-2</v>
      </c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370">
        <v>42549</v>
      </c>
      <c r="C82" s="371">
        <v>100</v>
      </c>
      <c r="D82" s="372">
        <v>25</v>
      </c>
      <c r="E82" s="372">
        <v>25.26</v>
      </c>
      <c r="F82" s="372">
        <f t="shared" si="34"/>
        <v>26.000000000000156</v>
      </c>
      <c r="G82" s="372">
        <f t="shared" si="35"/>
        <v>2500</v>
      </c>
      <c r="H82" s="373">
        <f t="shared" si="36"/>
        <v>1.0400000000000062E-2</v>
      </c>
      <c r="I82" s="372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370">
        <v>42552</v>
      </c>
      <c r="C83" s="371">
        <v>100</v>
      </c>
      <c r="D83" s="372">
        <v>25</v>
      </c>
      <c r="E83" s="372">
        <v>26.57</v>
      </c>
      <c r="F83" s="372">
        <f t="shared" si="34"/>
        <v>157.00000000000003</v>
      </c>
      <c r="G83" s="372">
        <f t="shared" si="35"/>
        <v>2500</v>
      </c>
      <c r="H83" s="373">
        <f t="shared" si="36"/>
        <v>6.2800000000000009E-2</v>
      </c>
      <c r="I83" s="372"/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370">
        <v>42556</v>
      </c>
      <c r="C84" s="371">
        <v>100</v>
      </c>
      <c r="D84" s="372">
        <v>25</v>
      </c>
      <c r="E84" s="372">
        <v>25.47</v>
      </c>
      <c r="F84" s="372">
        <f t="shared" si="34"/>
        <v>46.999999999999886</v>
      </c>
      <c r="G84" s="372">
        <f t="shared" si="35"/>
        <v>2500</v>
      </c>
      <c r="H84" s="373">
        <f t="shared" si="36"/>
        <v>1.8799999999999956E-2</v>
      </c>
      <c r="I84" s="372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42562</v>
      </c>
      <c r="C85" s="371">
        <v>100</v>
      </c>
      <c r="D85" s="372">
        <v>25</v>
      </c>
      <c r="E85" s="372">
        <v>25.69</v>
      </c>
      <c r="F85" s="372">
        <f t="shared" si="34"/>
        <v>69.000000000000128</v>
      </c>
      <c r="G85" s="372">
        <f t="shared" si="35"/>
        <v>2500</v>
      </c>
      <c r="H85" s="373">
        <f t="shared" si="36"/>
        <v>2.7600000000000052E-2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42563</v>
      </c>
      <c r="C86" s="371">
        <v>100</v>
      </c>
      <c r="D86" s="372">
        <v>25</v>
      </c>
      <c r="E86" s="372">
        <v>26.48</v>
      </c>
      <c r="F86" s="372">
        <f t="shared" si="34"/>
        <v>148.00000000000006</v>
      </c>
      <c r="G86" s="372">
        <f t="shared" si="35"/>
        <v>2500</v>
      </c>
      <c r="H86" s="373">
        <f t="shared" si="36"/>
        <v>5.9200000000000016E-2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42569</v>
      </c>
      <c r="C87" s="371">
        <v>100</v>
      </c>
      <c r="D87" s="372">
        <v>25</v>
      </c>
      <c r="E87" s="372">
        <v>29.28</v>
      </c>
      <c r="F87" s="372">
        <f t="shared" ref="F87:F93" si="37">C87*(E87-D87)</f>
        <v>428.00000000000011</v>
      </c>
      <c r="G87" s="372">
        <f t="shared" ref="G87:G93" si="38">D87*C87</f>
        <v>2500</v>
      </c>
      <c r="H87" s="373">
        <f t="shared" ref="H87:H93" si="39">(E87-D87)/D87</f>
        <v>0.17120000000000005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42570</v>
      </c>
      <c r="C88" s="371">
        <v>100</v>
      </c>
      <c r="D88" s="372">
        <v>25</v>
      </c>
      <c r="E88" s="372">
        <v>28.68</v>
      </c>
      <c r="F88" s="372">
        <f t="shared" si="37"/>
        <v>368</v>
      </c>
      <c r="G88" s="372">
        <f t="shared" si="38"/>
        <v>2500</v>
      </c>
      <c r="H88" s="373">
        <f t="shared" si="39"/>
        <v>0.1472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42571</v>
      </c>
      <c r="C89" s="371">
        <v>100</v>
      </c>
      <c r="D89" s="372">
        <v>25</v>
      </c>
      <c r="E89" s="372">
        <v>29.01</v>
      </c>
      <c r="F89" s="372">
        <f t="shared" si="37"/>
        <v>401.00000000000017</v>
      </c>
      <c r="G89" s="372">
        <f t="shared" si="38"/>
        <v>2500</v>
      </c>
      <c r="H89" s="373">
        <f t="shared" si="39"/>
        <v>0.16040000000000007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42572</v>
      </c>
      <c r="C90" s="371">
        <v>100</v>
      </c>
      <c r="D90" s="372">
        <v>25</v>
      </c>
      <c r="E90" s="372">
        <v>28.89</v>
      </c>
      <c r="F90" s="372">
        <f t="shared" si="37"/>
        <v>389.00000000000006</v>
      </c>
      <c r="G90" s="372">
        <f t="shared" si="38"/>
        <v>2500</v>
      </c>
      <c r="H90" s="373">
        <f t="shared" si="39"/>
        <v>0.15560000000000002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42576</v>
      </c>
      <c r="C91" s="371">
        <v>100</v>
      </c>
      <c r="D91" s="372">
        <v>25</v>
      </c>
      <c r="E91" s="372">
        <v>28.63</v>
      </c>
      <c r="F91" s="372">
        <f t="shared" si="37"/>
        <v>362.99999999999989</v>
      </c>
      <c r="G91" s="372">
        <f t="shared" si="38"/>
        <v>2500</v>
      </c>
      <c r="H91" s="373">
        <f t="shared" si="39"/>
        <v>0.14519999999999997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42577</v>
      </c>
      <c r="C92" s="371">
        <v>100</v>
      </c>
      <c r="D92" s="372">
        <v>25</v>
      </c>
      <c r="E92" s="372">
        <v>29.34</v>
      </c>
      <c r="F92" s="372">
        <f t="shared" si="37"/>
        <v>434</v>
      </c>
      <c r="G92" s="372">
        <f t="shared" si="38"/>
        <v>2500</v>
      </c>
      <c r="H92" s="373">
        <f t="shared" si="39"/>
        <v>0.1736</v>
      </c>
      <c r="I92" s="372"/>
    </row>
    <row r="93" spans="2:28" x14ac:dyDescent="0.25">
      <c r="B93" s="370">
        <v>42580</v>
      </c>
      <c r="C93" s="371">
        <v>100</v>
      </c>
      <c r="D93" s="372">
        <v>25</v>
      </c>
      <c r="E93" s="372">
        <v>27</v>
      </c>
      <c r="F93" s="372">
        <f t="shared" si="37"/>
        <v>200</v>
      </c>
      <c r="G93" s="372">
        <f t="shared" si="38"/>
        <v>2500</v>
      </c>
      <c r="H93" s="373">
        <f t="shared" si="39"/>
        <v>0.08</v>
      </c>
      <c r="I93" s="372"/>
    </row>
    <row r="94" spans="2:28" x14ac:dyDescent="0.25">
      <c r="B94" s="370">
        <v>42584</v>
      </c>
      <c r="C94" s="371">
        <v>0</v>
      </c>
      <c r="D94" s="372"/>
      <c r="E94" s="372"/>
      <c r="F94" s="372">
        <v>287.94</v>
      </c>
      <c r="G94" s="372"/>
      <c r="H94" s="373"/>
      <c r="I94" s="372"/>
    </row>
    <row r="95" spans="2:28" x14ac:dyDescent="0.25">
      <c r="B95" s="188"/>
      <c r="C95" s="10"/>
      <c r="D95" s="39"/>
      <c r="E95" s="39"/>
      <c r="F95" s="39"/>
      <c r="G95" s="39"/>
      <c r="H95" s="226"/>
      <c r="I95" s="39"/>
    </row>
    <row r="96" spans="2:28" x14ac:dyDescent="0.25">
      <c r="B96" s="186" t="s">
        <v>113</v>
      </c>
      <c r="C96" s="186" t="s">
        <v>146</v>
      </c>
      <c r="D96" s="187" t="s">
        <v>145</v>
      </c>
      <c r="E96" s="189" t="s">
        <v>147</v>
      </c>
      <c r="F96" s="189" t="s">
        <v>65</v>
      </c>
      <c r="G96" s="224" t="s">
        <v>151</v>
      </c>
      <c r="H96" s="224" t="s">
        <v>88</v>
      </c>
      <c r="I96" s="224" t="s">
        <v>154</v>
      </c>
    </row>
    <row r="97" spans="2:9" x14ac:dyDescent="0.25">
      <c r="B97" s="259">
        <v>42627</v>
      </c>
      <c r="C97" s="254">
        <v>50</v>
      </c>
      <c r="D97" s="255">
        <v>25.74</v>
      </c>
      <c r="E97" s="255">
        <v>25.83</v>
      </c>
      <c r="F97" s="255">
        <f>C97*(E97-D97)</f>
        <v>4.4999999999999929</v>
      </c>
      <c r="G97" s="255">
        <f>D97*C97</f>
        <v>1287</v>
      </c>
      <c r="H97" s="269">
        <f>(E97-D97)/D97</f>
        <v>3.4965034965034913E-3</v>
      </c>
      <c r="I97" s="255"/>
    </row>
    <row r="98" spans="2:9" x14ac:dyDescent="0.25">
      <c r="B98" s="259">
        <v>42629</v>
      </c>
      <c r="C98" s="254">
        <v>50</v>
      </c>
      <c r="D98" s="255">
        <v>25.74</v>
      </c>
      <c r="E98" s="255">
        <v>25.54</v>
      </c>
      <c r="F98" s="255">
        <f t="shared" ref="F98:F103" si="40">C98*(E98-D98)</f>
        <v>-9.9999999999999645</v>
      </c>
      <c r="G98" s="255">
        <f t="shared" ref="G98:G103" si="41">D98*C98</f>
        <v>1287</v>
      </c>
      <c r="H98" s="269">
        <f t="shared" ref="H98:H103" si="42">(E98-D98)/D98</f>
        <v>-7.7700077700077431E-3</v>
      </c>
      <c r="I98" s="255"/>
    </row>
    <row r="99" spans="2:9" x14ac:dyDescent="0.25">
      <c r="B99" s="259">
        <v>42636</v>
      </c>
      <c r="C99" s="254">
        <v>50</v>
      </c>
      <c r="D99" s="255">
        <v>25.74</v>
      </c>
      <c r="E99" s="255">
        <v>24.82</v>
      </c>
      <c r="F99" s="255">
        <f t="shared" si="40"/>
        <v>-45.999999999999908</v>
      </c>
      <c r="G99" s="255">
        <f t="shared" si="41"/>
        <v>1287</v>
      </c>
      <c r="H99" s="269">
        <f t="shared" si="42"/>
        <v>-3.5742035742035674E-2</v>
      </c>
      <c r="I99" s="255"/>
    </row>
    <row r="100" spans="2:9" x14ac:dyDescent="0.25">
      <c r="B100" s="259">
        <v>42639</v>
      </c>
      <c r="C100" s="254">
        <v>100</v>
      </c>
      <c r="D100" s="255">
        <v>24.96</v>
      </c>
      <c r="E100" s="255">
        <v>24.14</v>
      </c>
      <c r="F100" s="255">
        <f t="shared" si="40"/>
        <v>-82.000000000000028</v>
      </c>
      <c r="G100" s="255">
        <f t="shared" si="41"/>
        <v>2496</v>
      </c>
      <c r="H100" s="269">
        <f t="shared" si="42"/>
        <v>-3.2852564102564111E-2</v>
      </c>
      <c r="I100" s="255"/>
    </row>
    <row r="101" spans="2:9" x14ac:dyDescent="0.25">
      <c r="B101" s="259">
        <v>42639</v>
      </c>
      <c r="C101" s="254">
        <v>150</v>
      </c>
      <c r="D101" s="255">
        <v>24.8</v>
      </c>
      <c r="E101" s="255">
        <v>24.14</v>
      </c>
      <c r="F101" s="255">
        <f t="shared" si="40"/>
        <v>-99.000000000000028</v>
      </c>
      <c r="G101" s="255">
        <f t="shared" si="41"/>
        <v>3720</v>
      </c>
      <c r="H101" s="269">
        <f t="shared" si="42"/>
        <v>-2.6612903225806457E-2</v>
      </c>
      <c r="I101" s="255"/>
    </row>
    <row r="102" spans="2:9" x14ac:dyDescent="0.25">
      <c r="B102" s="259">
        <v>42640</v>
      </c>
      <c r="C102" s="254">
        <v>150</v>
      </c>
      <c r="D102" s="255">
        <v>24.8</v>
      </c>
      <c r="E102" s="255">
        <v>23.99</v>
      </c>
      <c r="F102" s="255">
        <f t="shared" si="40"/>
        <v>-121.50000000000034</v>
      </c>
      <c r="G102" s="255">
        <f t="shared" si="41"/>
        <v>3720</v>
      </c>
      <c r="H102" s="269">
        <f t="shared" si="42"/>
        <v>-3.2661290322580736E-2</v>
      </c>
      <c r="I102" s="255"/>
    </row>
    <row r="103" spans="2:9" x14ac:dyDescent="0.25">
      <c r="B103" s="259">
        <v>42643</v>
      </c>
      <c r="C103" s="254">
        <v>150</v>
      </c>
      <c r="D103" s="255">
        <v>24.8</v>
      </c>
      <c r="E103" s="255">
        <v>24.46</v>
      </c>
      <c r="F103" s="255">
        <f t="shared" si="40"/>
        <v>-50.999999999999979</v>
      </c>
      <c r="G103" s="255">
        <f t="shared" si="41"/>
        <v>3720</v>
      </c>
      <c r="H103" s="269">
        <f t="shared" si="42"/>
        <v>-1.3709677419354832E-2</v>
      </c>
      <c r="I103" s="255"/>
    </row>
    <row r="104" spans="2:9" x14ac:dyDescent="0.25">
      <c r="B104" s="259">
        <v>42646</v>
      </c>
      <c r="C104" s="254">
        <v>150</v>
      </c>
      <c r="D104" s="255">
        <v>24.8</v>
      </c>
      <c r="E104" s="255">
        <v>24.89</v>
      </c>
      <c r="F104" s="255">
        <f t="shared" ref="F104:F115" si="43">C104*(E104-D104)</f>
        <v>13.499999999999979</v>
      </c>
      <c r="G104" s="255">
        <f t="shared" ref="G104:G115" si="44">D104*C104</f>
        <v>3720</v>
      </c>
      <c r="H104" s="269">
        <f t="shared" ref="H104:H115" si="45">(E104-D104)/D104</f>
        <v>3.6290322580645102E-3</v>
      </c>
      <c r="I104" s="255"/>
    </row>
    <row r="105" spans="2:9" x14ac:dyDescent="0.25">
      <c r="B105" s="259">
        <v>42648</v>
      </c>
      <c r="C105" s="254">
        <v>150</v>
      </c>
      <c r="D105" s="255">
        <v>24.8</v>
      </c>
      <c r="E105" s="255">
        <v>25.07</v>
      </c>
      <c r="F105" s="255">
        <f t="shared" si="43"/>
        <v>40.499999999999936</v>
      </c>
      <c r="G105" s="255">
        <f t="shared" si="44"/>
        <v>3720</v>
      </c>
      <c r="H105" s="269">
        <f t="shared" si="45"/>
        <v>1.0887096774193531E-2</v>
      </c>
      <c r="I105" s="255"/>
    </row>
    <row r="106" spans="2:9" x14ac:dyDescent="0.25">
      <c r="B106" s="259">
        <v>42649</v>
      </c>
      <c r="C106" s="254">
        <v>150</v>
      </c>
      <c r="D106" s="255">
        <v>24.8</v>
      </c>
      <c r="E106" s="255">
        <v>24.85</v>
      </c>
      <c r="F106" s="255">
        <f t="shared" si="43"/>
        <v>7.5000000000001066</v>
      </c>
      <c r="G106" s="255">
        <f t="shared" si="44"/>
        <v>3720</v>
      </c>
      <c r="H106" s="269">
        <f t="shared" si="45"/>
        <v>2.0161290322580931E-3</v>
      </c>
      <c r="I106" s="255"/>
    </row>
    <row r="107" spans="2:9" x14ac:dyDescent="0.25">
      <c r="B107" s="259">
        <v>42650</v>
      </c>
      <c r="C107" s="254">
        <v>150</v>
      </c>
      <c r="D107" s="255">
        <v>24.8</v>
      </c>
      <c r="E107" s="255">
        <v>24.58</v>
      </c>
      <c r="F107" s="255">
        <f t="shared" si="43"/>
        <v>-33.000000000000362</v>
      </c>
      <c r="G107" s="255">
        <f t="shared" si="44"/>
        <v>3720</v>
      </c>
      <c r="H107" s="269">
        <f t="shared" si="45"/>
        <v>-8.8709677419355811E-3</v>
      </c>
      <c r="I107" s="255"/>
    </row>
    <row r="108" spans="2:9" x14ac:dyDescent="0.25">
      <c r="B108" s="259">
        <v>42661</v>
      </c>
      <c r="C108" s="254">
        <v>150</v>
      </c>
      <c r="D108" s="255">
        <v>24.8</v>
      </c>
      <c r="E108" s="255">
        <v>23.39</v>
      </c>
      <c r="F108" s="255">
        <f t="shared" si="43"/>
        <v>-211.50000000000003</v>
      </c>
      <c r="G108" s="255">
        <f t="shared" si="44"/>
        <v>3720</v>
      </c>
      <c r="H108" s="269">
        <f t="shared" si="45"/>
        <v>-5.6854838709677426E-2</v>
      </c>
      <c r="I108" s="255"/>
    </row>
    <row r="109" spans="2:9" x14ac:dyDescent="0.25">
      <c r="B109" s="259">
        <v>42662</v>
      </c>
      <c r="C109" s="254">
        <v>150</v>
      </c>
      <c r="D109" s="255">
        <v>24.8</v>
      </c>
      <c r="E109" s="255">
        <v>23.84</v>
      </c>
      <c r="F109" s="255">
        <f t="shared" si="43"/>
        <v>-144.00000000000011</v>
      </c>
      <c r="G109" s="255">
        <f t="shared" si="44"/>
        <v>3720</v>
      </c>
      <c r="H109" s="269">
        <f t="shared" si="45"/>
        <v>-3.8709677419354875E-2</v>
      </c>
      <c r="I109" s="255"/>
    </row>
    <row r="110" spans="2:9" x14ac:dyDescent="0.25">
      <c r="B110" s="259">
        <v>42664</v>
      </c>
      <c r="C110" s="254">
        <v>150</v>
      </c>
      <c r="D110" s="255">
        <v>24.8</v>
      </c>
      <c r="E110" s="255">
        <v>24.31</v>
      </c>
      <c r="F110" s="255">
        <f t="shared" si="43"/>
        <v>-73.500000000000298</v>
      </c>
      <c r="G110" s="255">
        <f t="shared" si="44"/>
        <v>3720</v>
      </c>
      <c r="H110" s="269">
        <f t="shared" si="45"/>
        <v>-1.975806451612911E-2</v>
      </c>
      <c r="I110" s="255"/>
    </row>
    <row r="111" spans="2:9" x14ac:dyDescent="0.25">
      <c r="B111" s="259">
        <v>42670</v>
      </c>
      <c r="C111" s="254">
        <v>150</v>
      </c>
      <c r="D111" s="255">
        <v>24.626899999999999</v>
      </c>
      <c r="E111" s="255">
        <v>23.93</v>
      </c>
      <c r="F111" s="255">
        <f t="shared" si="43"/>
        <v>-104.53499999999991</v>
      </c>
      <c r="G111" s="255">
        <f t="shared" si="44"/>
        <v>3694.0349999999999</v>
      </c>
      <c r="H111" s="269">
        <f t="shared" si="45"/>
        <v>-2.8298324190214743E-2</v>
      </c>
      <c r="I111" s="255"/>
    </row>
    <row r="112" spans="2:9" x14ac:dyDescent="0.25">
      <c r="B112" s="259">
        <v>42674</v>
      </c>
      <c r="C112" s="254">
        <v>150</v>
      </c>
      <c r="D112" s="255">
        <v>24.626899999999999</v>
      </c>
      <c r="E112" s="255">
        <v>23.53</v>
      </c>
      <c r="F112" s="255">
        <f t="shared" si="43"/>
        <v>-164.53499999999968</v>
      </c>
      <c r="G112" s="255">
        <f t="shared" si="44"/>
        <v>3694.0349999999999</v>
      </c>
      <c r="H112" s="269">
        <f t="shared" si="45"/>
        <v>-4.4540725791715481E-2</v>
      </c>
      <c r="I112" s="255"/>
    </row>
    <row r="113" spans="1:13" x14ac:dyDescent="0.25">
      <c r="B113" s="259">
        <v>42675</v>
      </c>
      <c r="C113" s="254">
        <v>150</v>
      </c>
      <c r="D113" s="255">
        <v>24.264700000000001</v>
      </c>
      <c r="E113" s="255">
        <v>24.32</v>
      </c>
      <c r="F113" s="255">
        <f t="shared" si="43"/>
        <v>8.2949999999998525</v>
      </c>
      <c r="G113" s="255">
        <f t="shared" si="44"/>
        <v>3639.7050000000004</v>
      </c>
      <c r="H113" s="269">
        <f t="shared" si="45"/>
        <v>2.2790308555225912E-3</v>
      </c>
      <c r="I113" s="255"/>
    </row>
    <row r="114" spans="1:13" x14ac:dyDescent="0.25">
      <c r="B114" s="259">
        <v>42676</v>
      </c>
      <c r="C114" s="254">
        <v>150</v>
      </c>
      <c r="D114" s="255">
        <v>24.264700000000001</v>
      </c>
      <c r="E114" s="255">
        <v>24.73</v>
      </c>
      <c r="F114" s="255">
        <f t="shared" si="43"/>
        <v>69.794999999999874</v>
      </c>
      <c r="G114" s="255">
        <f t="shared" si="44"/>
        <v>3639.7050000000004</v>
      </c>
      <c r="H114" s="269">
        <f t="shared" si="45"/>
        <v>1.9176004648728363E-2</v>
      </c>
      <c r="I114" s="255"/>
    </row>
    <row r="115" spans="1:13" x14ac:dyDescent="0.25">
      <c r="B115" s="259">
        <v>42704</v>
      </c>
      <c r="C115" s="254">
        <v>100</v>
      </c>
      <c r="D115" s="255">
        <v>22.507400000000001</v>
      </c>
      <c r="E115" s="255">
        <v>28.4</v>
      </c>
      <c r="F115" s="255">
        <f t="shared" si="43"/>
        <v>589.25999999999976</v>
      </c>
      <c r="G115" s="255">
        <f t="shared" si="44"/>
        <v>2250.7400000000002</v>
      </c>
      <c r="H115" s="269">
        <f t="shared" si="45"/>
        <v>0.26180722784506422</v>
      </c>
      <c r="I115" s="255"/>
    </row>
    <row r="116" spans="1:13" x14ac:dyDescent="0.25">
      <c r="B116" s="259">
        <v>42711</v>
      </c>
      <c r="C116" s="254">
        <v>0</v>
      </c>
      <c r="D116" s="255"/>
      <c r="E116" s="255"/>
      <c r="F116" s="255">
        <v>727.2</v>
      </c>
      <c r="G116" s="255"/>
      <c r="H116" s="269"/>
      <c r="I116" s="255"/>
    </row>
    <row r="117" spans="1:13" x14ac:dyDescent="0.25">
      <c r="B117" s="188"/>
      <c r="C117" s="10"/>
      <c r="D117" s="39"/>
      <c r="E117" s="39"/>
      <c r="F117" s="39"/>
      <c r="G117" s="39"/>
      <c r="H117" s="226"/>
      <c r="I117" s="39"/>
    </row>
    <row r="118" spans="1:13" x14ac:dyDescent="0.25">
      <c r="B118" s="188"/>
      <c r="C118" s="10"/>
      <c r="D118" s="39"/>
      <c r="E118" s="39"/>
      <c r="F118" s="39"/>
      <c r="G118" s="39"/>
      <c r="H118" s="226"/>
      <c r="I118" s="39"/>
    </row>
    <row r="119" spans="1:13" x14ac:dyDescent="0.25">
      <c r="B119" s="188"/>
      <c r="C119" s="10"/>
      <c r="D119" s="39"/>
      <c r="E119" s="39"/>
      <c r="F119" s="39"/>
      <c r="G119" s="39"/>
      <c r="H119" s="226"/>
      <c r="I119" s="39"/>
    </row>
    <row r="123" spans="1:13" x14ac:dyDescent="0.25">
      <c r="L123" t="s">
        <v>65</v>
      </c>
      <c r="M123" s="2">
        <f>K141+M141-F141</f>
        <v>1452.2599999999984</v>
      </c>
    </row>
    <row r="124" spans="1:13" x14ac:dyDescent="0.25">
      <c r="A124" s="460" t="s">
        <v>1</v>
      </c>
      <c r="B124" s="460" t="s">
        <v>2</v>
      </c>
      <c r="C124" s="460" t="s">
        <v>4</v>
      </c>
      <c r="D124" s="461" t="s">
        <v>5</v>
      </c>
      <c r="E124" s="461" t="s">
        <v>94</v>
      </c>
      <c r="F124" s="461" t="s">
        <v>60</v>
      </c>
      <c r="G124" s="460" t="s">
        <v>3</v>
      </c>
      <c r="H124" s="460" t="s">
        <v>6</v>
      </c>
      <c r="I124" s="461" t="s">
        <v>7</v>
      </c>
      <c r="J124" s="461" t="s">
        <v>95</v>
      </c>
      <c r="K124" s="461" t="s">
        <v>61</v>
      </c>
      <c r="L124" s="460" t="s">
        <v>37</v>
      </c>
      <c r="M124" s="460" t="s">
        <v>38</v>
      </c>
    </row>
    <row r="125" spans="1:13" x14ac:dyDescent="0.25">
      <c r="A125" s="462" t="s">
        <v>227</v>
      </c>
      <c r="B125" s="463">
        <v>42548</v>
      </c>
      <c r="C125" s="464">
        <v>100</v>
      </c>
      <c r="D125" s="465">
        <v>25</v>
      </c>
      <c r="E125" s="465">
        <v>0</v>
      </c>
      <c r="F125" s="465">
        <f>D125*C125+E125</f>
        <v>2500</v>
      </c>
      <c r="G125" s="463">
        <v>42584</v>
      </c>
      <c r="H125" s="466">
        <v>100</v>
      </c>
      <c r="I125" s="465">
        <v>27.88</v>
      </c>
      <c r="J125" s="465">
        <v>0.06</v>
      </c>
      <c r="K125" s="465">
        <f>H125*I125-J125</f>
        <v>2787.94</v>
      </c>
      <c r="L125" s="463">
        <v>42719</v>
      </c>
      <c r="M125" s="464">
        <v>41.25</v>
      </c>
    </row>
    <row r="126" spans="1:13" x14ac:dyDescent="0.25">
      <c r="A126" s="467" t="s">
        <v>71</v>
      </c>
      <c r="B126" s="463">
        <v>42627</v>
      </c>
      <c r="C126" s="464">
        <v>50</v>
      </c>
      <c r="D126" s="465">
        <v>25.74</v>
      </c>
      <c r="E126" s="465">
        <v>0</v>
      </c>
      <c r="F126" s="465">
        <v>1287</v>
      </c>
      <c r="G126" s="463" t="s">
        <v>346</v>
      </c>
      <c r="H126" s="466">
        <v>50</v>
      </c>
      <c r="I126" s="465">
        <v>25</v>
      </c>
      <c r="J126" s="465">
        <v>0.03</v>
      </c>
      <c r="K126" s="465">
        <v>1249.97</v>
      </c>
      <c r="L126" s="464"/>
      <c r="M126" s="464"/>
    </row>
    <row r="127" spans="1:13" x14ac:dyDescent="0.25">
      <c r="A127" s="464"/>
      <c r="B127" s="463">
        <v>42639</v>
      </c>
      <c r="C127" s="464">
        <v>50</v>
      </c>
      <c r="D127" s="465">
        <v>24.48</v>
      </c>
      <c r="E127" s="465">
        <v>0</v>
      </c>
      <c r="F127" s="465">
        <v>1224</v>
      </c>
      <c r="G127" s="463" t="s">
        <v>346</v>
      </c>
      <c r="H127" s="466">
        <v>100</v>
      </c>
      <c r="I127" s="465">
        <v>24.88</v>
      </c>
      <c r="J127" s="465">
        <v>0.05</v>
      </c>
      <c r="K127" s="465">
        <v>2487.9499999999998</v>
      </c>
      <c r="L127" s="464"/>
      <c r="M127" s="464"/>
    </row>
    <row r="128" spans="1:13" x14ac:dyDescent="0.25">
      <c r="A128" s="464"/>
      <c r="B128" s="463">
        <v>42639</v>
      </c>
      <c r="C128" s="464">
        <v>50</v>
      </c>
      <c r="D128" s="465">
        <v>24.18</v>
      </c>
      <c r="E128" s="465">
        <v>0</v>
      </c>
      <c r="F128" s="465">
        <v>1209</v>
      </c>
      <c r="G128" s="463" t="s">
        <v>346</v>
      </c>
      <c r="H128" s="466">
        <v>50</v>
      </c>
      <c r="I128" s="465">
        <v>27.78</v>
      </c>
      <c r="J128" s="465">
        <v>0.03</v>
      </c>
      <c r="K128" s="465">
        <v>1388.97</v>
      </c>
      <c r="L128" s="464"/>
      <c r="M128" s="464"/>
    </row>
    <row r="129" spans="1:13" x14ac:dyDescent="0.25">
      <c r="A129" s="464"/>
      <c r="B129" s="463">
        <v>42670</v>
      </c>
      <c r="C129" s="464">
        <v>50</v>
      </c>
      <c r="D129" s="465">
        <v>24.48</v>
      </c>
      <c r="E129" s="465">
        <v>0</v>
      </c>
      <c r="F129" s="465">
        <v>1224</v>
      </c>
      <c r="G129" s="463" t="s">
        <v>346</v>
      </c>
      <c r="H129" s="466">
        <v>100</v>
      </c>
      <c r="I129" s="465">
        <v>29.78</v>
      </c>
      <c r="J129" s="465">
        <v>0.06</v>
      </c>
      <c r="K129" s="465">
        <v>2977.94</v>
      </c>
      <c r="L129" s="464"/>
      <c r="M129" s="464"/>
    </row>
    <row r="130" spans="1:13" x14ac:dyDescent="0.25">
      <c r="A130" s="464"/>
      <c r="B130" s="463" t="s">
        <v>346</v>
      </c>
      <c r="C130" s="464">
        <v>100</v>
      </c>
      <c r="D130" s="465">
        <v>24.34</v>
      </c>
      <c r="E130" s="465">
        <v>-0.37</v>
      </c>
      <c r="F130" s="465">
        <v>2433.63</v>
      </c>
      <c r="G130" s="464"/>
      <c r="H130" s="466"/>
      <c r="I130" s="465"/>
      <c r="J130" s="465"/>
      <c r="K130" s="465"/>
      <c r="L130" s="464"/>
      <c r="M130" s="464"/>
    </row>
    <row r="131" spans="1:13" x14ac:dyDescent="0.25">
      <c r="A131" s="464"/>
      <c r="B131" s="510">
        <v>42723</v>
      </c>
      <c r="C131" s="511">
        <v>100</v>
      </c>
      <c r="D131" s="513">
        <v>27.98</v>
      </c>
      <c r="E131" s="513">
        <v>0</v>
      </c>
      <c r="F131" s="513">
        <f>D131*C131+E131</f>
        <v>2798</v>
      </c>
      <c r="G131" s="510">
        <v>42724</v>
      </c>
      <c r="H131" s="511">
        <v>100</v>
      </c>
      <c r="I131" s="513">
        <v>27.94</v>
      </c>
      <c r="J131" s="513">
        <v>0.06</v>
      </c>
      <c r="K131" s="513">
        <f>I131*H131-J131</f>
        <v>2793.94</v>
      </c>
      <c r="L131" s="464"/>
      <c r="M131" s="464"/>
    </row>
    <row r="132" spans="1:13" x14ac:dyDescent="0.25">
      <c r="A132" s="464"/>
      <c r="B132" s="445">
        <v>42724</v>
      </c>
      <c r="C132" s="7">
        <v>100</v>
      </c>
      <c r="D132" s="43">
        <v>27.58</v>
      </c>
      <c r="E132" s="43">
        <v>0</v>
      </c>
      <c r="F132" s="43">
        <f>D132*C132+E132</f>
        <v>2758</v>
      </c>
      <c r="G132" s="445">
        <v>42758</v>
      </c>
      <c r="H132" s="80">
        <v>100</v>
      </c>
      <c r="I132" s="43">
        <v>31.58</v>
      </c>
      <c r="J132" s="43">
        <v>7.0000000000000007E-2</v>
      </c>
      <c r="K132" s="43">
        <f>H132*I132-J132</f>
        <v>3157.93</v>
      </c>
      <c r="L132" s="464"/>
      <c r="M132" s="464"/>
    </row>
    <row r="133" spans="1:13" x14ac:dyDescent="0.25">
      <c r="A133" s="464"/>
      <c r="B133" s="464"/>
      <c r="C133" s="464"/>
      <c r="D133" s="465"/>
      <c r="E133" s="465"/>
      <c r="F133" s="465"/>
      <c r="G133" s="464"/>
      <c r="H133" s="466"/>
      <c r="I133" s="465"/>
      <c r="J133" s="465"/>
      <c r="K133" s="465"/>
      <c r="L133" s="464"/>
      <c r="M133" s="464"/>
    </row>
    <row r="134" spans="1:13" x14ac:dyDescent="0.25">
      <c r="A134" s="464"/>
      <c r="B134" s="464"/>
      <c r="C134" s="464"/>
      <c r="D134" s="465"/>
      <c r="E134" s="465"/>
      <c r="F134" s="465"/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464"/>
      <c r="C135" s="464"/>
      <c r="D135" s="465"/>
      <c r="E135" s="465"/>
      <c r="F135" s="465"/>
      <c r="G135" s="464"/>
      <c r="H135" s="466"/>
      <c r="I135" s="465"/>
      <c r="J135" s="465"/>
      <c r="K135" s="465"/>
      <c r="L135" s="464"/>
      <c r="M135" s="464"/>
    </row>
    <row r="136" spans="1:13" x14ac:dyDescent="0.25">
      <c r="A136" s="464"/>
      <c r="B136" s="464"/>
      <c r="C136" s="464"/>
      <c r="D136" s="465"/>
      <c r="E136" s="465"/>
      <c r="F136" s="465"/>
      <c r="G136" s="464"/>
      <c r="H136" s="466"/>
      <c r="I136" s="465"/>
      <c r="J136" s="465"/>
      <c r="K136" s="465"/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4"/>
      <c r="I140" s="465"/>
      <c r="J140" s="465"/>
      <c r="K140" s="465"/>
      <c r="L140" s="464"/>
      <c r="M140" s="464"/>
    </row>
    <row r="141" spans="1:13" x14ac:dyDescent="0.25">
      <c r="A141" s="63" t="s">
        <v>81</v>
      </c>
      <c r="B141" s="64"/>
      <c r="C141" s="64">
        <f>SUM(C125:C140)</f>
        <v>600</v>
      </c>
      <c r="D141" s="65"/>
      <c r="E141" s="65"/>
      <c r="F141" s="65">
        <f>SUM(F125:F140)</f>
        <v>15433.630000000001</v>
      </c>
      <c r="G141" s="64"/>
      <c r="H141" s="559">
        <f>SUM(H125:H140)</f>
        <v>600</v>
      </c>
      <c r="I141" s="65"/>
      <c r="J141" s="65"/>
      <c r="K141" s="65">
        <f>SUM(K125:K140)</f>
        <v>16844.64</v>
      </c>
      <c r="L141" s="64"/>
      <c r="M141" s="65">
        <f>SUM(M125:M133)</f>
        <v>41.25</v>
      </c>
    </row>
    <row r="142" spans="1:13" ht="15.75" thickBot="1" x14ac:dyDescent="0.3">
      <c r="A142" s="468" t="s">
        <v>194</v>
      </c>
      <c r="B142" s="469"/>
      <c r="C142" s="470">
        <f>SumByColor($A$19,C125:C140)</f>
        <v>100</v>
      </c>
      <c r="D142" s="470"/>
      <c r="E142" s="470"/>
      <c r="F142" s="471">
        <f>SumByColor($A$19,F125:F140)</f>
        <v>2758</v>
      </c>
      <c r="G142" s="470"/>
      <c r="H142" s="470">
        <f>SumByColor($A$19,H125:H140)</f>
        <v>100</v>
      </c>
      <c r="I142" s="470"/>
      <c r="J142" s="470"/>
      <c r="K142" s="471">
        <f>SumByColor($A$19,K125:K140)</f>
        <v>3158</v>
      </c>
      <c r="L142" s="470"/>
      <c r="M142" s="471">
        <f>SumByColor($A$19,M125:M140)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95 H94:H95 H101:H119 F101:F119">
    <cfRule type="expression" dxfId="895" priority="40">
      <formula>F94&gt;0</formula>
    </cfRule>
    <cfRule type="expression" dxfId="894" priority="41">
      <formula>F94&lt;0</formula>
    </cfRule>
  </conditionalFormatting>
  <conditionalFormatting sqref="Q7">
    <cfRule type="expression" dxfId="893" priority="28">
      <formula>Q7&gt;0</formula>
    </cfRule>
    <cfRule type="expression" dxfId="892" priority="29">
      <formula>Q7&lt;0</formula>
    </cfRule>
  </conditionalFormatting>
  <conditionalFormatting sqref="Q8">
    <cfRule type="expression" dxfId="891" priority="26">
      <formula>Q8&gt;0</formula>
    </cfRule>
    <cfRule type="expression" dxfId="890" priority="27">
      <formula>Q8&lt;0</formula>
    </cfRule>
  </conditionalFormatting>
  <conditionalFormatting sqref="F81:F93">
    <cfRule type="expression" dxfId="889" priority="24">
      <formula>F81&gt;0</formula>
    </cfRule>
    <cfRule type="expression" dxfId="888" priority="25">
      <formula>F81&lt;0</formula>
    </cfRule>
  </conditionalFormatting>
  <conditionalFormatting sqref="H81:H93">
    <cfRule type="expression" dxfId="887" priority="22">
      <formula>H81&gt;0</formula>
    </cfRule>
    <cfRule type="expression" dxfId="886" priority="23">
      <formula>H81&lt;0</formula>
    </cfRule>
  </conditionalFormatting>
  <conditionalFormatting sqref="H97:H100">
    <cfRule type="expression" dxfId="885" priority="18">
      <formula>H97&gt;0</formula>
    </cfRule>
    <cfRule type="expression" dxfId="884" priority="19">
      <formula>H97&lt;0</formula>
    </cfRule>
  </conditionalFormatting>
  <conditionalFormatting sqref="F97:F100">
    <cfRule type="expression" dxfId="883" priority="20">
      <formula>F97&gt;0</formula>
    </cfRule>
    <cfRule type="expression" dxfId="882" priority="21">
      <formula>F97&lt;0</formula>
    </cfRule>
  </conditionalFormatting>
  <conditionalFormatting sqref="M123">
    <cfRule type="expression" dxfId="881" priority="16">
      <formula>M123&gt;0</formula>
    </cfRule>
    <cfRule type="expression" dxfId="880" priority="17">
      <formula>M123&lt;0</formula>
    </cfRule>
  </conditionalFormatting>
  <conditionalFormatting sqref="F23:F24 F31:F76">
    <cfRule type="expression" dxfId="879" priority="14">
      <formula>F23&gt;0</formula>
    </cfRule>
    <cfRule type="expression" dxfId="878" priority="15">
      <formula>F23&lt;0</formula>
    </cfRule>
  </conditionalFormatting>
  <conditionalFormatting sqref="H23:H24 H31:H76">
    <cfRule type="expression" dxfId="877" priority="12">
      <formula>H23&gt;0</formula>
    </cfRule>
    <cfRule type="expression" dxfId="876" priority="13">
      <formula>H23&lt;0</formula>
    </cfRule>
  </conditionalFormatting>
  <conditionalFormatting sqref="Q10">
    <cfRule type="expression" dxfId="875" priority="10">
      <formula>Q10&gt;0</formula>
    </cfRule>
    <cfRule type="expression" dxfId="874" priority="11">
      <formula>Q10&lt;0</formula>
    </cfRule>
  </conditionalFormatting>
  <conditionalFormatting sqref="F25:F30">
    <cfRule type="expression" dxfId="873" priority="8">
      <formula>F25&gt;0</formula>
    </cfRule>
    <cfRule type="expression" dxfId="872" priority="9">
      <formula>F25&lt;0</formula>
    </cfRule>
  </conditionalFormatting>
  <conditionalFormatting sqref="H25:H30">
    <cfRule type="expression" dxfId="871" priority="6">
      <formula>H25&gt;0</formula>
    </cfRule>
    <cfRule type="expression" dxfId="870" priority="7">
      <formula>H25&lt;0</formula>
    </cfRule>
  </conditionalFormatting>
  <conditionalFormatting sqref="K28:K35">
    <cfRule type="expression" dxfId="869" priority="4">
      <formula>K28&gt;0</formula>
    </cfRule>
    <cfRule type="expression" dxfId="868" priority="5">
      <formula>K28&lt;0</formula>
    </cfRule>
  </conditionalFormatting>
  <conditionalFormatting sqref="K36:K76">
    <cfRule type="expression" dxfId="867" priority="2">
      <formula>K36&gt;0</formula>
    </cfRule>
    <cfRule type="expression" dxfId="86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2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62.13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68.343000000000004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67.721700000000013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67.100400000000008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66.479100000000003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65.857800000000012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65.236500000000007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64.615200000000002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63.993900000000004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63.372600000000006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62.751300000000001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62.13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61.508700000000005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60.8874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60.266100000000002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59.644800000000004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59.023499999999999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58.402200000000001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57.780900000000003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57.159600000000005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56.538300000000007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55.917000000000002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65" priority="9">
      <formula>F39&gt;0</formula>
    </cfRule>
    <cfRule type="expression" dxfId="864" priority="10">
      <formula>F39&lt;0</formula>
    </cfRule>
  </conditionalFormatting>
  <conditionalFormatting sqref="F25:F38">
    <cfRule type="expression" dxfId="863" priority="7">
      <formula>F25&gt;0</formula>
    </cfRule>
    <cfRule type="expression" dxfId="862" priority="8">
      <formula>F25&lt;0</formula>
    </cfRule>
  </conditionalFormatting>
  <conditionalFormatting sqref="H25:H38">
    <cfRule type="expression" dxfId="861" priority="5">
      <formula>H25&gt;0</formula>
    </cfRule>
    <cfRule type="expression" dxfId="860" priority="6">
      <formula>H25&lt;0</formula>
    </cfRule>
  </conditionalFormatting>
  <conditionalFormatting sqref="Q7">
    <cfRule type="expression" dxfId="859" priority="3">
      <formula>Q7&gt;0</formula>
    </cfRule>
    <cfRule type="expression" dxfId="858" priority="4">
      <formula>Q7&lt;0</formula>
    </cfRule>
  </conditionalFormatting>
  <conditionalFormatting sqref="Q8">
    <cfRule type="expression" dxfId="857" priority="1">
      <formula>Q8&gt;0</formula>
    </cfRule>
    <cfRule type="expression" dxfId="85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337.53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3375.2999999999997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485.51999999999953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485.51999999999953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0.16801278990096113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89" t="s">
        <v>78</v>
      </c>
      <c r="P14" s="789"/>
      <c r="W14" s="134"/>
    </row>
    <row r="15" spans="1:23" ht="15.75" thickTop="1" x14ac:dyDescent="0.25">
      <c r="H15" s="70"/>
      <c r="O15" s="81">
        <v>1.1000000000000001</v>
      </c>
      <c r="P15" s="81">
        <f>O15*$Q$4</f>
        <v>371.28300000000002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367.90769999999998</v>
      </c>
      <c r="W16" s="134"/>
    </row>
    <row r="17" spans="1:23" x14ac:dyDescent="0.25">
      <c r="O17" s="81">
        <v>1.08</v>
      </c>
      <c r="P17" s="81">
        <f t="shared" si="0"/>
        <v>364.5324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361.15710000000001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357.78179999999998</v>
      </c>
      <c r="W19" s="134"/>
    </row>
    <row r="20" spans="1:23" x14ac:dyDescent="0.25">
      <c r="O20" s="81">
        <v>1.05</v>
      </c>
      <c r="P20" s="81">
        <f t="shared" si="0"/>
        <v>354.40649999999999</v>
      </c>
      <c r="W20" s="134"/>
    </row>
    <row r="21" spans="1:23" x14ac:dyDescent="0.25">
      <c r="O21" s="81">
        <v>1.04</v>
      </c>
      <c r="P21" s="81">
        <f t="shared" si="0"/>
        <v>351.03119999999996</v>
      </c>
      <c r="W21" s="134"/>
    </row>
    <row r="22" spans="1:23" x14ac:dyDescent="0.25">
      <c r="O22" s="81">
        <v>1.03</v>
      </c>
      <c r="P22" s="81">
        <f t="shared" si="0"/>
        <v>347.65589999999997</v>
      </c>
      <c r="W22" s="134"/>
    </row>
    <row r="23" spans="1:23" x14ac:dyDescent="0.25">
      <c r="O23" s="81">
        <v>1.02</v>
      </c>
      <c r="P23" s="81">
        <f t="shared" si="0"/>
        <v>344.28059999999999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340.90529999999995</v>
      </c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O25" s="81">
        <v>1</v>
      </c>
      <c r="P25" s="81">
        <f t="shared" si="0"/>
        <v>337.53</v>
      </c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O26" s="81">
        <v>0.99</v>
      </c>
      <c r="P26" s="81">
        <f t="shared" si="0"/>
        <v>334.15469999999999</v>
      </c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O27" s="81">
        <v>0.98</v>
      </c>
      <c r="P27" s="81">
        <f t="shared" si="0"/>
        <v>330.77939999999995</v>
      </c>
      <c r="W27" s="134"/>
    </row>
    <row r="28" spans="1:23" x14ac:dyDescent="0.25">
      <c r="B28" s="188">
        <v>43117</v>
      </c>
      <c r="C28" s="10">
        <v>10</v>
      </c>
      <c r="D28" s="39">
        <v>288.97800000000001</v>
      </c>
      <c r="E28" s="39">
        <v>334.63</v>
      </c>
      <c r="F28" s="39">
        <f>C28*(E28-D28)</f>
        <v>456.51999999999987</v>
      </c>
      <c r="G28" s="39">
        <f>D28*C28</f>
        <v>2889.78</v>
      </c>
      <c r="H28" s="226">
        <f>(E28-D28)/D28</f>
        <v>0.15797742388693944</v>
      </c>
      <c r="I28" s="39"/>
      <c r="J28" s="39"/>
      <c r="K28" s="39"/>
      <c r="L28" s="158"/>
      <c r="O28" s="81">
        <v>0.97</v>
      </c>
      <c r="P28" s="81">
        <f t="shared" si="0"/>
        <v>327.40409999999997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324.02879999999999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320.65349999999995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317.27819999999997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313.90289999999999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310.52760000000001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307.15229999999997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303.77699999999999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5" priority="21">
      <formula>F47&gt;0</formula>
    </cfRule>
    <cfRule type="expression" dxfId="854" priority="22">
      <formula>F47&lt;0</formula>
    </cfRule>
  </conditionalFormatting>
  <conditionalFormatting sqref="Q7">
    <cfRule type="expression" dxfId="853" priority="19">
      <formula>Q7&gt;0</formula>
    </cfRule>
    <cfRule type="expression" dxfId="852" priority="20">
      <formula>Q7&lt;0</formula>
    </cfRule>
  </conditionalFormatting>
  <conditionalFormatting sqref="Q8">
    <cfRule type="expression" dxfId="851" priority="17">
      <formula>Q8&gt;0</formula>
    </cfRule>
    <cfRule type="expression" dxfId="850" priority="18">
      <formula>Q8&lt;0</formula>
    </cfRule>
  </conditionalFormatting>
  <conditionalFormatting sqref="F25:F46">
    <cfRule type="expression" dxfId="849" priority="15">
      <formula>F25&gt;0</formula>
    </cfRule>
    <cfRule type="expression" dxfId="848" priority="16">
      <formula>F25&lt;0</formula>
    </cfRule>
  </conditionalFormatting>
  <conditionalFormatting sqref="H25:H46">
    <cfRule type="expression" dxfId="847" priority="13">
      <formula>H25&gt;0</formula>
    </cfRule>
    <cfRule type="expression" dxfId="846" priority="14">
      <formula>H25&lt;0</formula>
    </cfRule>
  </conditionalFormatting>
  <conditionalFormatting sqref="F89:F110">
    <cfRule type="expression" dxfId="845" priority="11">
      <formula>F89&gt;0</formula>
    </cfRule>
    <cfRule type="expression" dxfId="844" priority="12">
      <formula>F89&lt;0</formula>
    </cfRule>
  </conditionalFormatting>
  <conditionalFormatting sqref="H89:H110">
    <cfRule type="expression" dxfId="843" priority="9">
      <formula>H89&gt;0</formula>
    </cfRule>
    <cfRule type="expression" dxfId="842" priority="10">
      <formula>H89&lt;0</formula>
    </cfRule>
  </conditionalFormatting>
  <conditionalFormatting sqref="Q10">
    <cfRule type="expression" dxfId="841" priority="7">
      <formula>Q10&gt;0</formula>
    </cfRule>
    <cfRule type="expression" dxfId="840" priority="8">
      <formula>Q10&lt;0</formula>
    </cfRule>
  </conditionalFormatting>
  <conditionalFormatting sqref="J25:J38">
    <cfRule type="expression" dxfId="839" priority="5">
      <formula>J25&gt;0</formula>
    </cfRule>
    <cfRule type="expression" dxfId="838" priority="6">
      <formula>J25&lt;0</formula>
    </cfRule>
  </conditionalFormatting>
  <conditionalFormatting sqref="K25:K38">
    <cfRule type="expression" dxfId="837" priority="3">
      <formula>K25&gt;0</formula>
    </cfRule>
    <cfRule type="expression" dxfId="836" priority="4">
      <formula>K25&lt;0</formula>
    </cfRule>
  </conditionalFormatting>
  <conditionalFormatting sqref="L25:L38">
    <cfRule type="expression" dxfId="835" priority="1">
      <formula>L25&gt;0</formula>
    </cfRule>
    <cfRule type="expression" dxfId="8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914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90.52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3620.7999999999997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17.599999999999909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17.599999999999909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4.8845470692717337E-3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2.5187803800265134E-2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99.572000000000003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98.666800000000009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97.761600000000001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96.856400000000008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95.9512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95.046000000000006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94.140799999999999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93.235600000000005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92.330399999999997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91.425200000000004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90.52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89.614799999999988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88.709599999999995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87.804399999999987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86.899199999999993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85.993999999999986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85.088799999999992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84.183599999999998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83.278400000000005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82.373199999999997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81.468000000000004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3" priority="21">
      <formula>F47&gt;0</formula>
    </cfRule>
    <cfRule type="expression" dxfId="832" priority="22">
      <formula>F47&lt;0</formula>
    </cfRule>
  </conditionalFormatting>
  <conditionalFormatting sqref="Q7">
    <cfRule type="expression" dxfId="831" priority="19">
      <formula>Q7&gt;0</formula>
    </cfRule>
    <cfRule type="expression" dxfId="830" priority="20">
      <formula>Q7&lt;0</formula>
    </cfRule>
  </conditionalFormatting>
  <conditionalFormatting sqref="Q8">
    <cfRule type="expression" dxfId="829" priority="17">
      <formula>Q8&gt;0</formula>
    </cfRule>
    <cfRule type="expression" dxfId="828" priority="18">
      <formula>Q8&lt;0</formula>
    </cfRule>
  </conditionalFormatting>
  <conditionalFormatting sqref="F25:F46">
    <cfRule type="expression" dxfId="827" priority="15">
      <formula>F25&gt;0</formula>
    </cfRule>
    <cfRule type="expression" dxfId="826" priority="16">
      <formula>F25&lt;0</formula>
    </cfRule>
  </conditionalFormatting>
  <conditionalFormatting sqref="H25:H46">
    <cfRule type="expression" dxfId="825" priority="13">
      <formula>H25&gt;0</formula>
    </cfRule>
    <cfRule type="expression" dxfId="824" priority="14">
      <formula>H25&lt;0</formula>
    </cfRule>
  </conditionalFormatting>
  <conditionalFormatting sqref="F89:F110">
    <cfRule type="expression" dxfId="823" priority="11">
      <formula>F89&gt;0</formula>
    </cfRule>
    <cfRule type="expression" dxfId="822" priority="12">
      <formula>F89&lt;0</formula>
    </cfRule>
  </conditionalFormatting>
  <conditionalFormatting sqref="H89:H110">
    <cfRule type="expression" dxfId="821" priority="9">
      <formula>H89&gt;0</formula>
    </cfRule>
    <cfRule type="expression" dxfId="820" priority="10">
      <formula>H89&lt;0</formula>
    </cfRule>
  </conditionalFormatting>
  <conditionalFormatting sqref="Q10">
    <cfRule type="expression" dxfId="819" priority="7">
      <formula>Q10&gt;0</formula>
    </cfRule>
    <cfRule type="expression" dxfId="818" priority="8">
      <formula>Q10&lt;0</formula>
    </cfRule>
  </conditionalFormatting>
  <conditionalFormatting sqref="J25:J38">
    <cfRule type="expression" dxfId="817" priority="5">
      <formula>J25&gt;0</formula>
    </cfRule>
    <cfRule type="expression" dxfId="816" priority="6">
      <formula>J25&lt;0</formula>
    </cfRule>
  </conditionalFormatting>
  <conditionalFormatting sqref="K25:K38">
    <cfRule type="expression" dxfId="815" priority="3">
      <formula>K25&gt;0</formula>
    </cfRule>
    <cfRule type="expression" dxfId="814" priority="4">
      <formula>K25&lt;0</formula>
    </cfRule>
  </conditionalFormatting>
  <conditionalFormatting sqref="L25:L38">
    <cfRule type="expression" dxfId="813" priority="1">
      <formula>L25&gt;0</formula>
    </cfRule>
    <cfRule type="expression" dxfId="8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876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74.942499999999995</v>
      </c>
      <c r="T3" s="1">
        <v>43096</v>
      </c>
      <c r="U3" t="s">
        <v>875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74.62</v>
      </c>
      <c r="R4" s="509">
        <v>0</v>
      </c>
      <c r="T4" s="1"/>
      <c r="U4" t="s">
        <v>879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7462</v>
      </c>
      <c r="U5" t="s">
        <v>877</v>
      </c>
      <c r="W5" s="134"/>
    </row>
    <row r="6" spans="1:23" x14ac:dyDescent="0.25">
      <c r="B6" s="486">
        <v>43118</v>
      </c>
      <c r="C6" s="4">
        <v>50</v>
      </c>
      <c r="D6" s="3">
        <v>75.28</v>
      </c>
      <c r="E6" s="3">
        <v>0</v>
      </c>
      <c r="F6" s="3">
        <f>C6*D6+E6</f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7494.25</v>
      </c>
      <c r="U6" t="s">
        <v>878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-32.25</v>
      </c>
      <c r="R7">
        <v>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-32.25</v>
      </c>
      <c r="T8" s="1">
        <v>43114</v>
      </c>
      <c r="U8" t="s">
        <v>932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-4.3032991960503053E-3</v>
      </c>
      <c r="U9" t="s">
        <v>933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89" t="s">
        <v>78</v>
      </c>
      <c r="P16" s="789"/>
      <c r="W16" s="134"/>
    </row>
    <row r="17" spans="1:23" ht="15.75" thickTop="1" x14ac:dyDescent="0.25">
      <c r="O17" s="81">
        <v>1.1000000000000001</v>
      </c>
      <c r="P17" s="81">
        <f>O17*$Q$4</f>
        <v>82.082000000000008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18561.5</v>
      </c>
      <c r="G18" s="14"/>
      <c r="H18" s="71">
        <f>SUM(H2:H5)</f>
        <v>150</v>
      </c>
      <c r="I18" s="18"/>
      <c r="J18" s="18"/>
      <c r="K18" s="18">
        <f>SUM(K2:K5)</f>
        <v>11067.25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81.335800000000006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10764</v>
      </c>
      <c r="G19" s="349"/>
      <c r="H19" s="349">
        <f>SumByColor($A$19,H2:H17)</f>
        <v>150</v>
      </c>
      <c r="I19" s="349"/>
      <c r="J19" s="349"/>
      <c r="K19" s="350">
        <f>SumByColor($A$19,K2:K17)</f>
        <v>11067</v>
      </c>
      <c r="L19" s="349"/>
      <c r="M19" s="350">
        <f>SumByColor($A$19,M2:M17)</f>
        <v>0</v>
      </c>
      <c r="O19" s="81">
        <v>1.08</v>
      </c>
      <c r="P19" s="81">
        <f t="shared" si="0"/>
        <v>80.589600000000004</v>
      </c>
      <c r="Q19" s="2"/>
      <c r="W19" s="134"/>
    </row>
    <row r="20" spans="1:23" x14ac:dyDescent="0.25">
      <c r="O20" s="81">
        <v>1.07</v>
      </c>
      <c r="P20" s="81">
        <f t="shared" si="0"/>
        <v>79.843400000000003</v>
      </c>
      <c r="Q20" s="2"/>
      <c r="W20" s="134"/>
    </row>
    <row r="21" spans="1:23" x14ac:dyDescent="0.25">
      <c r="O21" s="81">
        <v>1.06</v>
      </c>
      <c r="P21" s="81">
        <f t="shared" si="0"/>
        <v>79.097200000000015</v>
      </c>
      <c r="Q21" s="2"/>
      <c r="W21" s="134"/>
    </row>
    <row r="22" spans="1:23" x14ac:dyDescent="0.25">
      <c r="O22" s="81">
        <v>1.05</v>
      </c>
      <c r="P22" s="81">
        <f t="shared" si="0"/>
        <v>78.351000000000013</v>
      </c>
      <c r="Q22" s="2"/>
      <c r="W22" s="134"/>
    </row>
    <row r="23" spans="1:23" x14ac:dyDescent="0.25">
      <c r="O23" s="81">
        <v>1.04</v>
      </c>
      <c r="P23" s="81">
        <f t="shared" si="0"/>
        <v>77.604800000000012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76.85860000000001</v>
      </c>
      <c r="Q24" s="2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76.112400000000008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75.366200000000006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74.62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73.873800000000003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73.127600000000001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72.381399999999999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71.635199999999998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70.888999999999996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>C33*(E33-D33)</f>
        <v>-285.15999999999906</v>
      </c>
      <c r="G33" s="39">
        <f>D33*C33</f>
        <v>7564.16</v>
      </c>
      <c r="H33" s="226">
        <f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70.142799999999994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>C34*(E34-D34)</f>
        <v>-80.159999999999343</v>
      </c>
      <c r="G34" s="39">
        <f>D34*C34</f>
        <v>7564.16</v>
      </c>
      <c r="H34" s="226">
        <f>(E34-D34)/D34</f>
        <v>-1.0597343260851086E-2</v>
      </c>
      <c r="I34" s="39"/>
      <c r="J34" s="39">
        <v>65</v>
      </c>
      <c r="K34" s="197" t="s">
        <v>934</v>
      </c>
      <c r="L34" s="158"/>
      <c r="O34" s="81">
        <v>0.93</v>
      </c>
      <c r="P34" s="81">
        <f t="shared" si="0"/>
        <v>69.396600000000007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>C35*(E35-D35)</f>
        <v>103.75000000000014</v>
      </c>
      <c r="G35" s="39">
        <f>D35*C35</f>
        <v>3730.25</v>
      </c>
      <c r="H35" s="226">
        <f>(E35-D35)/D35</f>
        <v>2.7813149252731088E-2</v>
      </c>
      <c r="I35" s="39"/>
      <c r="J35" s="39">
        <v>70</v>
      </c>
      <c r="K35" s="197" t="s">
        <v>961</v>
      </c>
      <c r="L35" s="158"/>
      <c r="O35" s="81">
        <v>0.92</v>
      </c>
      <c r="P35" s="81">
        <f t="shared" si="0"/>
        <v>68.650400000000005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>C36*(E36-D36)</f>
        <v>-32.249999999999091</v>
      </c>
      <c r="G36" s="39">
        <f>D36*C36</f>
        <v>7494.25</v>
      </c>
      <c r="H36" s="226">
        <f>(E36-D36)/D36</f>
        <v>-4.3032991960501839E-3</v>
      </c>
      <c r="I36" s="39"/>
      <c r="J36" s="39"/>
      <c r="K36" s="39"/>
      <c r="L36" s="39"/>
      <c r="O36" s="81">
        <v>0.91</v>
      </c>
      <c r="P36" s="81">
        <f t="shared" si="0"/>
        <v>67.904200000000003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0"/>
        <v>67.158000000000001</v>
      </c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11" priority="21">
      <formula>F25&gt;0</formula>
    </cfRule>
    <cfRule type="expression" dxfId="810" priority="22">
      <formula>F25&lt;0</formula>
    </cfRule>
  </conditionalFormatting>
  <conditionalFormatting sqref="Q7">
    <cfRule type="expression" dxfId="809" priority="19">
      <formula>Q7&gt;0</formula>
    </cfRule>
    <cfRule type="expression" dxfId="808" priority="20">
      <formula>Q7&lt;0</formula>
    </cfRule>
  </conditionalFormatting>
  <conditionalFormatting sqref="Q8">
    <cfRule type="expression" dxfId="807" priority="17">
      <formula>Q8&gt;0</formula>
    </cfRule>
    <cfRule type="expression" dxfId="806" priority="18">
      <formula>Q8&lt;0</formula>
    </cfRule>
  </conditionalFormatting>
  <conditionalFormatting sqref="F25:F46">
    <cfRule type="expression" dxfId="805" priority="15">
      <formula>F25&gt;0</formula>
    </cfRule>
    <cfRule type="expression" dxfId="804" priority="16">
      <formula>F25&lt;0</formula>
    </cfRule>
  </conditionalFormatting>
  <conditionalFormatting sqref="H25:H46">
    <cfRule type="expression" dxfId="803" priority="13">
      <formula>H25&gt;0</formula>
    </cfRule>
    <cfRule type="expression" dxfId="802" priority="14">
      <formula>H25&lt;0</formula>
    </cfRule>
  </conditionalFormatting>
  <conditionalFormatting sqref="F89:F110">
    <cfRule type="expression" dxfId="801" priority="11">
      <formula>F89&gt;0</formula>
    </cfRule>
    <cfRule type="expression" dxfId="800" priority="12">
      <formula>F89&lt;0</formula>
    </cfRule>
  </conditionalFormatting>
  <conditionalFormatting sqref="H89:H110">
    <cfRule type="expression" dxfId="799" priority="9">
      <formula>H89&gt;0</formula>
    </cfRule>
    <cfRule type="expression" dxfId="798" priority="10">
      <formula>H89&lt;0</formula>
    </cfRule>
  </conditionalFormatting>
  <conditionalFormatting sqref="Q10">
    <cfRule type="expression" dxfId="797" priority="7">
      <formula>Q10&gt;0</formula>
    </cfRule>
    <cfRule type="expression" dxfId="796" priority="8">
      <formula>Q10&lt;0</formula>
    </cfRule>
  </conditionalFormatting>
  <conditionalFormatting sqref="J36:J38">
    <cfRule type="expression" dxfId="795" priority="5">
      <formula>J36&gt;0</formula>
    </cfRule>
    <cfRule type="expression" dxfId="794" priority="6">
      <formula>J36&lt;0</formula>
    </cfRule>
  </conditionalFormatting>
  <conditionalFormatting sqref="K36:K38">
    <cfRule type="expression" dxfId="793" priority="3">
      <formula>K36&gt;0</formula>
    </cfRule>
    <cfRule type="expression" dxfId="792" priority="4">
      <formula>K36&lt;0</formula>
    </cfRule>
  </conditionalFormatting>
  <conditionalFormatting sqref="L25:L38">
    <cfRule type="expression" dxfId="791" priority="1">
      <formula>L25&gt;0</formula>
    </cfRule>
    <cfRule type="expression" dxfId="7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887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950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36.340000000000003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3634.0000000000005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9.0000000000004547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9.0000000000004547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2.4827586206897807E-3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2.8618602091359382E-2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89" t="s">
        <v>78</v>
      </c>
      <c r="P40" s="78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39.974000000000004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39.610600000000005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39.247200000000007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38.883800000000008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38.520400000000002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38.157000000000004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37.793600000000005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37.430200000000006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37.066800000000001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36.703400000000002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36.340000000000003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35.976600000000005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35.613200000000006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35.2498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34.886400000000002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34.523000000000003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34.159600000000005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33.796200000000006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33.432800000000007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33.069400000000002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32.706000000000003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9" priority="21">
      <formula>F47&gt;0</formula>
    </cfRule>
    <cfRule type="expression" dxfId="788" priority="22">
      <formula>F47&lt;0</formula>
    </cfRule>
  </conditionalFormatting>
  <conditionalFormatting sqref="Q7">
    <cfRule type="expression" dxfId="787" priority="19">
      <formula>Q7&gt;0</formula>
    </cfRule>
    <cfRule type="expression" dxfId="786" priority="20">
      <formula>Q7&lt;0</formula>
    </cfRule>
  </conditionalFormatting>
  <conditionalFormatting sqref="Q8">
    <cfRule type="expression" dxfId="785" priority="17">
      <formula>Q8&gt;0</formula>
    </cfRule>
    <cfRule type="expression" dxfId="784" priority="18">
      <formula>Q8&lt;0</formula>
    </cfRule>
  </conditionalFormatting>
  <conditionalFormatting sqref="F25:F46">
    <cfRule type="expression" dxfId="783" priority="15">
      <formula>F25&gt;0</formula>
    </cfRule>
    <cfRule type="expression" dxfId="782" priority="16">
      <formula>F25&lt;0</formula>
    </cfRule>
  </conditionalFormatting>
  <conditionalFormatting sqref="H25:H46">
    <cfRule type="expression" dxfId="781" priority="13">
      <formula>H25&gt;0</formula>
    </cfRule>
    <cfRule type="expression" dxfId="780" priority="14">
      <formula>H25&lt;0</formula>
    </cfRule>
  </conditionalFormatting>
  <conditionalFormatting sqref="F89:F110">
    <cfRule type="expression" dxfId="779" priority="11">
      <formula>F89&gt;0</formula>
    </cfRule>
    <cfRule type="expression" dxfId="778" priority="12">
      <formula>F89&lt;0</formula>
    </cfRule>
  </conditionalFormatting>
  <conditionalFormatting sqref="H89:H110">
    <cfRule type="expression" dxfId="777" priority="9">
      <formula>H89&gt;0</formula>
    </cfRule>
    <cfRule type="expression" dxfId="776" priority="10">
      <formula>H89&lt;0</formula>
    </cfRule>
  </conditionalFormatting>
  <conditionalFormatting sqref="Q10">
    <cfRule type="expression" dxfId="775" priority="7">
      <formula>Q10&gt;0</formula>
    </cfRule>
    <cfRule type="expression" dxfId="774" priority="8">
      <formula>Q10&lt;0</formula>
    </cfRule>
  </conditionalFormatting>
  <conditionalFormatting sqref="J25:J38">
    <cfRule type="expression" dxfId="773" priority="5">
      <formula>J25&gt;0</formula>
    </cfRule>
    <cfRule type="expression" dxfId="772" priority="6">
      <formula>J25&lt;0</formula>
    </cfRule>
  </conditionalFormatting>
  <conditionalFormatting sqref="K25:K38">
    <cfRule type="expression" dxfId="771" priority="3">
      <formula>K25&gt;0</formula>
    </cfRule>
    <cfRule type="expression" dxfId="770" priority="4">
      <formula>K25&lt;0</formula>
    </cfRule>
  </conditionalFormatting>
  <conditionalFormatting sqref="L25:L38">
    <cfRule type="expression" dxfId="769" priority="1">
      <formula>L25&gt;0</formula>
    </cfRule>
    <cfRule type="expression" dxfId="7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43.99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43.99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9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9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48.389000000000003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47.949100000000008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47.509200000000007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47.069300000000005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46.629400000000004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46.189500000000002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45.749600000000001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45.309700000000007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44.869800000000005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44.429900000000004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43.99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43.5501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43.110199999999999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42.670299999999997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42.230400000000003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41.790500000000002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41.3506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40.910700000000006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40.470800000000004</v>
      </c>
    </row>
    <row r="44" spans="1:32" x14ac:dyDescent="0.25">
      <c r="N44" s="4"/>
      <c r="O44" s="81">
        <v>0.91</v>
      </c>
      <c r="P44" s="81">
        <f t="shared" si="0"/>
        <v>40.030900000000003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39.591000000000001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7" priority="137">
      <formula>F30&gt;0</formula>
    </cfRule>
    <cfRule type="expression" dxfId="766" priority="138">
      <formula>F30&lt;0</formula>
    </cfRule>
  </conditionalFormatting>
  <conditionalFormatting sqref="H47:H58">
    <cfRule type="expression" dxfId="765" priority="129">
      <formula>H47&gt;0</formula>
    </cfRule>
    <cfRule type="expression" dxfId="764" priority="130">
      <formula>H47&lt;0</formula>
    </cfRule>
  </conditionalFormatting>
  <conditionalFormatting sqref="H59">
    <cfRule type="expression" dxfId="763" priority="119">
      <formula>H59&gt;0</formula>
    </cfRule>
    <cfRule type="expression" dxfId="762" priority="120">
      <formula>H59&lt;0</formula>
    </cfRule>
  </conditionalFormatting>
  <conditionalFormatting sqref="H60">
    <cfRule type="expression" dxfId="761" priority="115">
      <formula>H60&gt;0</formula>
    </cfRule>
    <cfRule type="expression" dxfId="760" priority="116">
      <formula>H60&lt;0</formula>
    </cfRule>
  </conditionalFormatting>
  <conditionalFormatting sqref="H61:H66">
    <cfRule type="expression" dxfId="759" priority="111">
      <formula>H61&gt;0</formula>
    </cfRule>
    <cfRule type="expression" dxfId="758" priority="112">
      <formula>H61&lt;0</formula>
    </cfRule>
  </conditionalFormatting>
  <conditionalFormatting sqref="Q8">
    <cfRule type="expression" dxfId="757" priority="95">
      <formula>Q8&gt;0</formula>
    </cfRule>
    <cfRule type="expression" dxfId="756" priority="96">
      <formula>Q8&lt;0</formula>
    </cfRule>
  </conditionalFormatting>
  <conditionalFormatting sqref="Q7">
    <cfRule type="expression" dxfId="755" priority="97">
      <formula>Q7&gt;0</formula>
    </cfRule>
    <cfRule type="expression" dxfId="754" priority="98">
      <formula>Q7&lt;0</formula>
    </cfRule>
  </conditionalFormatting>
  <conditionalFormatting sqref="F178 H178">
    <cfRule type="expression" dxfId="753" priority="93">
      <formula>F178&gt;0</formula>
    </cfRule>
    <cfRule type="expression" dxfId="752" priority="94">
      <formula>F178&lt;0</formula>
    </cfRule>
  </conditionalFormatting>
  <conditionalFormatting sqref="Q10">
    <cfRule type="expression" dxfId="751" priority="87">
      <formula>Q10&gt;0</formula>
    </cfRule>
    <cfRule type="expression" dxfId="750" priority="88">
      <formula>Q10&lt;0</formula>
    </cfRule>
  </conditionalFormatting>
  <conditionalFormatting sqref="Q9">
    <cfRule type="expression" dxfId="749" priority="81">
      <formula>Q9&gt;0</formula>
    </cfRule>
    <cfRule type="expression" dxfId="748" priority="82">
      <formula>Q9&lt;0</formula>
    </cfRule>
  </conditionalFormatting>
  <conditionalFormatting sqref="F201:F248">
    <cfRule type="expression" dxfId="747" priority="41">
      <formula>F201&gt;0</formula>
    </cfRule>
    <cfRule type="expression" dxfId="746" priority="42">
      <formula>F201&lt;0</formula>
    </cfRule>
  </conditionalFormatting>
  <conditionalFormatting sqref="H201:H248">
    <cfRule type="expression" dxfId="745" priority="39">
      <formula>H201&gt;0</formula>
    </cfRule>
    <cfRule type="expression" dxfId="744" priority="40">
      <formula>H201&lt;0</formula>
    </cfRule>
  </conditionalFormatting>
  <conditionalFormatting sqref="J208">
    <cfRule type="expression" dxfId="743" priority="37">
      <formula>J208&gt;0</formula>
    </cfRule>
    <cfRule type="expression" dxfId="742" priority="38">
      <formula>J208&lt;0</formula>
    </cfRule>
  </conditionalFormatting>
  <conditionalFormatting sqref="J214:J215">
    <cfRule type="expression" dxfId="741" priority="35">
      <formula>J214&gt;0</formula>
    </cfRule>
    <cfRule type="expression" dxfId="740" priority="36">
      <formula>J214&lt;0</formula>
    </cfRule>
  </conditionalFormatting>
  <conditionalFormatting sqref="J216">
    <cfRule type="expression" dxfId="739" priority="33">
      <formula>J216&gt;0</formula>
    </cfRule>
    <cfRule type="expression" dxfId="738" priority="34">
      <formula>J216&lt;0</formula>
    </cfRule>
  </conditionalFormatting>
  <conditionalFormatting sqref="J217:J219 J221:J224">
    <cfRule type="expression" dxfId="737" priority="31">
      <formula>J217&gt;0</formula>
    </cfRule>
    <cfRule type="expression" dxfId="736" priority="32">
      <formula>J217&lt;0</formula>
    </cfRule>
  </conditionalFormatting>
  <conditionalFormatting sqref="K208">
    <cfRule type="expression" dxfId="735" priority="29">
      <formula>K208&gt;0</formula>
    </cfRule>
    <cfRule type="expression" dxfId="734" priority="30">
      <formula>K208&lt;0</formula>
    </cfRule>
  </conditionalFormatting>
  <conditionalFormatting sqref="K214:K215">
    <cfRule type="expression" dxfId="733" priority="27">
      <formula>K214&gt;0</formula>
    </cfRule>
    <cfRule type="expression" dxfId="732" priority="28">
      <formula>K214&lt;0</formula>
    </cfRule>
  </conditionalFormatting>
  <conditionalFormatting sqref="K216">
    <cfRule type="expression" dxfId="731" priority="25">
      <formula>K216&gt;0</formula>
    </cfRule>
    <cfRule type="expression" dxfId="730" priority="26">
      <formula>K216&lt;0</formula>
    </cfRule>
  </conditionalFormatting>
  <conditionalFormatting sqref="K217:K224">
    <cfRule type="expression" dxfId="729" priority="23">
      <formula>K217&gt;0</formula>
    </cfRule>
    <cfRule type="expression" dxfId="728" priority="24">
      <formula>K217&lt;0</formula>
    </cfRule>
  </conditionalFormatting>
  <conditionalFormatting sqref="L208">
    <cfRule type="expression" dxfId="727" priority="21">
      <formula>L208&gt;0</formula>
    </cfRule>
    <cfRule type="expression" dxfId="726" priority="22">
      <formula>L208&lt;0</formula>
    </cfRule>
  </conditionalFormatting>
  <conditionalFormatting sqref="L214:L215">
    <cfRule type="expression" dxfId="725" priority="19">
      <formula>L214&gt;0</formula>
    </cfRule>
    <cfRule type="expression" dxfId="724" priority="20">
      <formula>L214&lt;0</formula>
    </cfRule>
  </conditionalFormatting>
  <conditionalFormatting sqref="L216">
    <cfRule type="expression" dxfId="723" priority="17">
      <formula>L216&gt;0</formula>
    </cfRule>
    <cfRule type="expression" dxfId="722" priority="18">
      <formula>L216&lt;0</formula>
    </cfRule>
  </conditionalFormatting>
  <conditionalFormatting sqref="L217:L224">
    <cfRule type="expression" dxfId="721" priority="15">
      <formula>L217&gt;0</formula>
    </cfRule>
    <cfRule type="expression" dxfId="720" priority="16">
      <formula>L217&lt;0</formula>
    </cfRule>
  </conditionalFormatting>
  <conditionalFormatting sqref="K225">
    <cfRule type="expression" dxfId="719" priority="13">
      <formula>K225&gt;0</formula>
    </cfRule>
    <cfRule type="expression" dxfId="718" priority="14">
      <formula>K225&lt;0</formula>
    </cfRule>
  </conditionalFormatting>
  <conditionalFormatting sqref="L225:L232">
    <cfRule type="expression" dxfId="717" priority="11">
      <formula>L225&gt;0</formula>
    </cfRule>
    <cfRule type="expression" dxfId="716" priority="12">
      <formula>L225&lt;0</formula>
    </cfRule>
  </conditionalFormatting>
  <conditionalFormatting sqref="K226">
    <cfRule type="expression" dxfId="715" priority="9">
      <formula>K226&gt;0</formula>
    </cfRule>
    <cfRule type="expression" dxfId="714" priority="10">
      <formula>K226&lt;0</formula>
    </cfRule>
  </conditionalFormatting>
  <conditionalFormatting sqref="K227">
    <cfRule type="expression" dxfId="713" priority="7">
      <formula>K227&gt;0</formula>
    </cfRule>
    <cfRule type="expression" dxfId="712" priority="8">
      <formula>K227&lt;0</formula>
    </cfRule>
  </conditionalFormatting>
  <conditionalFormatting sqref="K228:K248">
    <cfRule type="expression" dxfId="711" priority="5">
      <formula>K228&gt;0</formula>
    </cfRule>
    <cfRule type="expression" dxfId="710" priority="6">
      <formula>K228&lt;0</formula>
    </cfRule>
  </conditionalFormatting>
  <conditionalFormatting sqref="L233:L237">
    <cfRule type="expression" dxfId="709" priority="3">
      <formula>L233&gt;0</formula>
    </cfRule>
    <cfRule type="expression" dxfId="708" priority="4">
      <formula>L233&lt;0</formula>
    </cfRule>
  </conditionalFormatting>
  <conditionalFormatting sqref="L238:L243">
    <cfRule type="expression" dxfId="707" priority="1">
      <formula>L238&gt;0</formula>
    </cfRule>
    <cfRule type="expression" dxfId="70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62.62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62.62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89" t="s">
        <v>78</v>
      </c>
      <c r="P40" s="78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68.882000000000005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68.255800000000008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67.629599999999996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67.003399999999999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66.377200000000002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65.751000000000005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65.124799999999993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64.498599999999996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63.872399999999999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63.246199999999995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62.62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61.9938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61.367599999999996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60.741399999999999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60.115199999999994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59.488999999999997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58.862799999999993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58.236600000000003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57.610399999999998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56.984200000000001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56.357999999999997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5" priority="11">
      <formula>F27&gt;0</formula>
    </cfRule>
    <cfRule type="expression" dxfId="704" priority="12">
      <formula>F27&lt;0</formula>
    </cfRule>
  </conditionalFormatting>
  <conditionalFormatting sqref="H27:H29">
    <cfRule type="expression" dxfId="703" priority="9">
      <formula>H27&gt;0</formula>
    </cfRule>
    <cfRule type="expression" dxfId="702" priority="10">
      <formula>H27&lt;0</formula>
    </cfRule>
  </conditionalFormatting>
  <conditionalFormatting sqref="F23:F26">
    <cfRule type="expression" dxfId="701" priority="7">
      <formula>F23&gt;0</formula>
    </cfRule>
    <cfRule type="expression" dxfId="700" priority="8">
      <formula>F23&lt;0</formula>
    </cfRule>
  </conditionalFormatting>
  <conditionalFormatting sqref="H23:H26">
    <cfRule type="expression" dxfId="699" priority="5">
      <formula>H23&gt;0</formula>
    </cfRule>
    <cfRule type="expression" dxfId="698" priority="6">
      <formula>H23&lt;0</formula>
    </cfRule>
  </conditionalFormatting>
  <conditionalFormatting sqref="Q8">
    <cfRule type="expression" dxfId="697" priority="1">
      <formula>Q8&gt;0</formula>
    </cfRule>
    <cfRule type="expression" dxfId="696" priority="2">
      <formula>Q8&lt;0</formula>
    </cfRule>
  </conditionalFormatting>
  <conditionalFormatting sqref="Q7">
    <cfRule type="expression" dxfId="695" priority="3">
      <formula>Q7&gt;0</formula>
    </cfRule>
    <cfRule type="expression" dxfId="69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44.48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44.48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89" t="s">
        <v>78</v>
      </c>
      <c r="P40" s="78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48.927999999999997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48.483200000000004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48.038400000000003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47.593600000000002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47.148800000000001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46.704000000000001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46.2592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45.814399999999999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45.369599999999998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44.924799999999998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44.48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44.035199999999996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43.590399999999995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43.145599999999995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42.700799999999994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42.255999999999993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41.811199999999992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41.366399999999999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40.921599999999998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40.476799999999997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40.031999999999996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3" priority="7">
      <formula>F21&gt;0</formula>
    </cfRule>
    <cfRule type="expression" dxfId="692" priority="8">
      <formula>F21&lt;0</formula>
    </cfRule>
  </conditionalFormatting>
  <conditionalFormatting sqref="F22">
    <cfRule type="expression" dxfId="691" priority="5">
      <formula>F22&gt;0</formula>
    </cfRule>
    <cfRule type="expression" dxfId="690" priority="6">
      <formula>F22&lt;0</formula>
    </cfRule>
  </conditionalFormatting>
  <conditionalFormatting sqref="Q8">
    <cfRule type="expression" dxfId="689" priority="1">
      <formula>Q8&gt;0</formula>
    </cfRule>
    <cfRule type="expression" dxfId="688" priority="2">
      <formula>Q8&lt;0</formula>
    </cfRule>
  </conditionalFormatting>
  <conditionalFormatting sqref="Q7">
    <cfRule type="expression" dxfId="687" priority="3">
      <formula>Q7&gt;0</formula>
    </cfRule>
    <cfRule type="expression" dxfId="6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53.84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53.84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89" t="s">
        <v>78</v>
      </c>
      <c r="P44" s="78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59.224000000000011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58.685600000000008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58.147200000000005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57.608800000000009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57.070400000000006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56.532000000000004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55.993600000000008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55.455200000000005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54.916800000000002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54.378400000000006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53.84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53.301600000000001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52.763200000000005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52.224800000000002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51.686399999999999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51.148000000000003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50.6096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50.071200000000005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49.532800000000009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48.994400000000006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48.456000000000003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5" priority="17">
      <formula>F38&gt;0</formula>
    </cfRule>
    <cfRule type="expression" dxfId="684" priority="18">
      <formula>F38&lt;0</formula>
    </cfRule>
  </conditionalFormatting>
  <conditionalFormatting sqref="H38:H72">
    <cfRule type="expression" dxfId="683" priority="9">
      <formula>H38&gt;0</formula>
    </cfRule>
    <cfRule type="expression" dxfId="682" priority="10">
      <formula>H38&lt;0</formula>
    </cfRule>
  </conditionalFormatting>
  <conditionalFormatting sqref="F21:F37">
    <cfRule type="expression" dxfId="681" priority="7">
      <formula>F21&gt;0</formula>
    </cfRule>
    <cfRule type="expression" dxfId="680" priority="8">
      <formula>F21&lt;0</formula>
    </cfRule>
  </conditionalFormatting>
  <conditionalFormatting sqref="H21:H37">
    <cfRule type="expression" dxfId="679" priority="5">
      <formula>H21&gt;0</formula>
    </cfRule>
    <cfRule type="expression" dxfId="678" priority="6">
      <formula>H21&lt;0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conditionalFormatting sqref="Q7">
    <cfRule type="expression" dxfId="675" priority="3">
      <formula>Q7&gt;0</formula>
    </cfRule>
    <cfRule type="expression" dxfId="67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140.43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140.43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89" t="s">
        <v>78</v>
      </c>
      <c r="P46" s="789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154.47300000000001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153.06870000000001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151.66440000000003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150.26010000000002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148.85580000000002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147.45150000000001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146.0472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144.6429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143.23860000000002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141.83430000000001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140.43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139.0257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137.62139999999999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136.21710000000002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134.81280000000001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133.4085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132.0042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130.59990000000002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129.19560000000001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127.79130000000001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126.38700000000001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3" priority="11">
      <formula>F24&gt;0</formula>
    </cfRule>
    <cfRule type="expression" dxfId="672" priority="12">
      <formula>F24&lt;0</formula>
    </cfRule>
  </conditionalFormatting>
  <conditionalFormatting sqref="H27:H30">
    <cfRule type="expression" dxfId="671" priority="9">
      <formula>H27&gt;0</formula>
    </cfRule>
    <cfRule type="expression" dxfId="670" priority="10">
      <formula>H27&lt;0</formula>
    </cfRule>
  </conditionalFormatting>
  <conditionalFormatting sqref="F25">
    <cfRule type="expression" dxfId="669" priority="7">
      <formula>F25&gt;0</formula>
    </cfRule>
    <cfRule type="expression" dxfId="668" priority="8">
      <formula>F25&lt;0</formula>
    </cfRule>
  </conditionalFormatting>
  <conditionalFormatting sqref="H24:H26">
    <cfRule type="expression" dxfId="667" priority="5">
      <formula>H24&gt;0</formula>
    </cfRule>
    <cfRule type="expression" dxfId="666" priority="6">
      <formula>H24&lt;0</formula>
    </cfRule>
  </conditionalFormatting>
  <conditionalFormatting sqref="Q7">
    <cfRule type="expression" dxfId="665" priority="3">
      <formula>Q7&gt;0</formula>
    </cfRule>
    <cfRule type="expression" dxfId="664" priority="4">
      <formula>Q7&lt;0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58.86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58.86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89" t="s">
        <v>78</v>
      </c>
      <c r="Q39" s="789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64.746000000000009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64.15740000000001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63.568800000000003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62.980200000000004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62.391600000000004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61.803000000000004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61.214400000000005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60.625799999999998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60.037199999999999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59.448599999999999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58.86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58.2714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57.6828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57.094200000000001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56.505599999999994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55.916999999999994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55.328399999999995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54.739800000000002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54.151200000000003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53.562600000000003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52.974000000000004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1" priority="17">
      <formula>F28&gt;0</formula>
    </cfRule>
    <cfRule type="expression" dxfId="660" priority="18">
      <formula>F28&lt;0</formula>
    </cfRule>
  </conditionalFormatting>
  <conditionalFormatting sqref="F28 F33:F35">
    <cfRule type="expression" dxfId="659" priority="19">
      <formula>F28&gt;0</formula>
    </cfRule>
    <cfRule type="expression" dxfId="658" priority="20">
      <formula>F28&lt;0</formula>
    </cfRule>
  </conditionalFormatting>
  <conditionalFormatting sqref="H28 H33:H35">
    <cfRule type="expression" dxfId="657" priority="15">
      <formula>H28&gt;0</formula>
    </cfRule>
    <cfRule type="expression" dxfId="656" priority="16">
      <formula>H28&lt;0</formula>
    </cfRule>
  </conditionalFormatting>
  <conditionalFormatting sqref="F21:F27">
    <cfRule type="expression" dxfId="655" priority="13">
      <formula>F21&gt;0</formula>
    </cfRule>
    <cfRule type="expression" dxfId="654" priority="14">
      <formula>F21&lt;0</formula>
    </cfRule>
  </conditionalFormatting>
  <conditionalFormatting sqref="H21:H27">
    <cfRule type="expression" dxfId="653" priority="11">
      <formula>H21&gt;0</formula>
    </cfRule>
    <cfRule type="expression" dxfId="652" priority="12">
      <formula>H21&lt;0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F29:F32">
    <cfRule type="expression" dxfId="647" priority="5">
      <formula>F29&gt;0</formula>
    </cfRule>
    <cfRule type="expression" dxfId="646" priority="6">
      <formula>F29&lt;0</formula>
    </cfRule>
  </conditionalFormatting>
  <conditionalFormatting sqref="H29:H32">
    <cfRule type="expression" dxfId="645" priority="3">
      <formula>H29&gt;0</formula>
    </cfRule>
    <cfRule type="expression" dxfId="644" priority="4">
      <formula>H29&lt;0</formula>
    </cfRule>
  </conditionalFormatting>
  <conditionalFormatting sqref="M37">
    <cfRule type="expression" dxfId="643" priority="1">
      <formula>M37&gt;0</formula>
    </cfRule>
    <cfRule type="expression" dxfId="64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279.14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279.14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89" t="s">
        <v>78</v>
      </c>
      <c r="Q39" s="789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307.05400000000003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304.26260000000002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301.47120000000001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298.6798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295.88839999999999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293.09699999999998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290.30559999999997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287.51420000000002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284.72280000000001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281.9314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279.14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276.34859999999998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273.55719999999997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270.76579999999996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267.9744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265.18299999999999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262.39159999999998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259.60019999999997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256.80880000000002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254.01740000000001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251.226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1" priority="19">
      <formula>F25&gt;0</formula>
    </cfRule>
    <cfRule type="expression" dxfId="64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9" priority="11">
      <formula>F28&gt;0</formula>
    </cfRule>
    <cfRule type="expression" dxfId="638" priority="12">
      <formula>F28&lt;0</formula>
    </cfRule>
  </conditionalFormatting>
  <conditionalFormatting sqref="F28:F35">
    <cfRule type="expression" dxfId="637" priority="13">
      <formula>F28&gt;0</formula>
    </cfRule>
    <cfRule type="expression" dxfId="636" priority="14">
      <formula>F28&lt;0</formula>
    </cfRule>
  </conditionalFormatting>
  <conditionalFormatting sqref="H25:H35">
    <cfRule type="expression" dxfId="635" priority="9">
      <formula>H25&gt;0</formula>
    </cfRule>
    <cfRule type="expression" dxfId="634" priority="10">
      <formula>H25&lt;0</formula>
    </cfRule>
  </conditionalFormatting>
  <conditionalFormatting sqref="F21:F24">
    <cfRule type="expression" dxfId="633" priority="7">
      <formula>F21&gt;0</formula>
    </cfRule>
    <cfRule type="expression" dxfId="632" priority="8">
      <formula>F21&lt;0</formula>
    </cfRule>
  </conditionalFormatting>
  <conditionalFormatting sqref="H21:H24">
    <cfRule type="expression" dxfId="631" priority="5">
      <formula>H21&gt;0</formula>
    </cfRule>
    <cfRule type="expression" dxfId="630" priority="6">
      <formula>H21&lt;0</formula>
    </cfRule>
  </conditionalFormatting>
  <conditionalFormatting sqref="Q8">
    <cfRule type="expression" dxfId="629" priority="1">
      <formula>Q8&gt;0</formula>
    </cfRule>
    <cfRule type="expression" dxfId="628" priority="2">
      <formula>Q8&lt;0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102.29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102.29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112.51900000000002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111.49610000000001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110.47320000000002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109.45030000000001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108.42740000000001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107.40450000000001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106.38160000000001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105.35870000000001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104.33580000000001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103.31290000000001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102.29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101.2671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100.24420000000001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99.221299999999999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98.198400000000007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97.1755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96.152600000000007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95.129700000000014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94.106800000000007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93.083900000000014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92.061000000000007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5" priority="29">
      <formula>F40&gt;0</formula>
    </cfRule>
    <cfRule type="expression" dxfId="624" priority="30">
      <formula>F40&lt;0</formula>
    </cfRule>
  </conditionalFormatting>
  <conditionalFormatting sqref="F40:F45">
    <cfRule type="expression" dxfId="623" priority="31">
      <formula>F40&gt;0</formula>
    </cfRule>
    <cfRule type="expression" dxfId="622" priority="32">
      <formula>F40&lt;0</formula>
    </cfRule>
  </conditionalFormatting>
  <conditionalFormatting sqref="H40:H45">
    <cfRule type="expression" dxfId="621" priority="27">
      <formula>H40&gt;0</formula>
    </cfRule>
    <cfRule type="expression" dxfId="620" priority="28">
      <formula>H40&lt;0</formula>
    </cfRule>
  </conditionalFormatting>
  <conditionalFormatting sqref="F23:F39">
    <cfRule type="expression" dxfId="619" priority="13">
      <formula>F23&gt;0</formula>
    </cfRule>
    <cfRule type="expression" dxfId="618" priority="14">
      <formula>F23&lt;0</formula>
    </cfRule>
  </conditionalFormatting>
  <conditionalFormatting sqref="H23:H39">
    <cfRule type="expression" dxfId="617" priority="11">
      <formula>H23&gt;0</formula>
    </cfRule>
    <cfRule type="expression" dxfId="616" priority="12">
      <formula>H23&lt;0</formula>
    </cfRule>
  </conditionalFormatting>
  <conditionalFormatting sqref="Q7">
    <cfRule type="expression" dxfId="615" priority="9">
      <formula>Q7&gt;0</formula>
    </cfRule>
    <cfRule type="expression" dxfId="614" priority="10">
      <formula>Q7&lt;0</formula>
    </cfRule>
  </conditionalFormatting>
  <conditionalFormatting sqref="Q8">
    <cfRule type="expression" dxfId="613" priority="7">
      <formula>Q8&gt;0</formula>
    </cfRule>
    <cfRule type="expression" dxfId="612" priority="8">
      <formula>Q8&lt;0</formula>
    </cfRule>
  </conditionalFormatting>
  <conditionalFormatting sqref="Q10">
    <cfRule type="expression" dxfId="611" priority="1">
      <formula>Q10&gt;0</formula>
    </cfRule>
    <cfRule type="expression" dxfId="61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80.56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80.56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88.616000000000014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87.810400000000016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87.004800000000003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86.199200000000005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85.393600000000006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84.588000000000008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83.78240000000001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82.976800000000011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82.171199999999999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81.365600000000001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80.56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79.754400000000004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78.948800000000006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78.143199999999993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77.337599999999995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76.531999999999996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75.726399999999998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74.9208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74.115200000000002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73.309600000000003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72.504000000000005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9" priority="39">
      <formula>Q12&gt;0</formula>
    </cfRule>
    <cfRule type="expression" dxfId="60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7" priority="33">
      <formula>F25&gt;0</formula>
    </cfRule>
    <cfRule type="expression" dxfId="606" priority="34">
      <formula>F25&lt;0</formula>
    </cfRule>
  </conditionalFormatting>
  <conditionalFormatting sqref="F30">
    <cfRule type="expression" dxfId="605" priority="31">
      <formula>F30&gt;0</formula>
    </cfRule>
    <cfRule type="expression" dxfId="604" priority="32">
      <formula>F30&lt;0</formula>
    </cfRule>
  </conditionalFormatting>
  <conditionalFormatting sqref="F31">
    <cfRule type="expression" dxfId="603" priority="29">
      <formula>F31&gt;0</formula>
    </cfRule>
    <cfRule type="expression" dxfId="602" priority="30">
      <formula>F31&lt;0</formula>
    </cfRule>
  </conditionalFormatting>
  <conditionalFormatting sqref="F32:F34">
    <cfRule type="expression" dxfId="601" priority="27">
      <formula>F32&gt;0</formula>
    </cfRule>
    <cfRule type="expression" dxfId="600" priority="28">
      <formula>F32&lt;0</formula>
    </cfRule>
  </conditionalFormatting>
  <conditionalFormatting sqref="H25:H29">
    <cfRule type="expression" dxfId="599" priority="25">
      <formula>H25&gt;0</formula>
    </cfRule>
    <cfRule type="expression" dxfId="598" priority="26">
      <formula>H25&lt;0</formula>
    </cfRule>
  </conditionalFormatting>
  <conditionalFormatting sqref="H30">
    <cfRule type="expression" dxfId="597" priority="23">
      <formula>H30&gt;0</formula>
    </cfRule>
    <cfRule type="expression" dxfId="596" priority="24">
      <formula>H30&lt;0</formula>
    </cfRule>
  </conditionalFormatting>
  <conditionalFormatting sqref="H31">
    <cfRule type="expression" dxfId="595" priority="21">
      <formula>H31&gt;0</formula>
    </cfRule>
    <cfRule type="expression" dxfId="594" priority="22">
      <formula>H31&lt;0</formula>
    </cfRule>
  </conditionalFormatting>
  <conditionalFormatting sqref="H32:H34">
    <cfRule type="expression" dxfId="593" priority="19">
      <formula>H32&gt;0</formula>
    </cfRule>
    <cfRule type="expression" dxfId="592" priority="20">
      <formula>H32&lt;0</formula>
    </cfRule>
  </conditionalFormatting>
  <conditionalFormatting sqref="F35">
    <cfRule type="expression" dxfId="591" priority="17">
      <formula>F35&gt;0</formula>
    </cfRule>
    <cfRule type="expression" dxfId="590" priority="18">
      <formula>F35&lt;0</formula>
    </cfRule>
  </conditionalFormatting>
  <conditionalFormatting sqref="H35">
    <cfRule type="expression" dxfId="589" priority="15">
      <formula>H35&gt;0</formula>
    </cfRule>
    <cfRule type="expression" dxfId="588" priority="16">
      <formula>H35&lt;0</formula>
    </cfRule>
  </conditionalFormatting>
  <conditionalFormatting sqref="F36">
    <cfRule type="expression" dxfId="587" priority="13">
      <formula>F36&gt;0</formula>
    </cfRule>
    <cfRule type="expression" dxfId="586" priority="14">
      <formula>F36&lt;0</formula>
    </cfRule>
  </conditionalFormatting>
  <conditionalFormatting sqref="H36">
    <cfRule type="expression" dxfId="585" priority="11">
      <formula>H36&gt;0</formula>
    </cfRule>
    <cfRule type="expression" dxfId="584" priority="12">
      <formula>H36&lt;0</formula>
    </cfRule>
  </conditionalFormatting>
  <conditionalFormatting sqref="H23:H24">
    <cfRule type="expression" dxfId="583" priority="5">
      <formula>H23&gt;0</formula>
    </cfRule>
    <cfRule type="expression" dxfId="582" priority="6">
      <formula>H23&lt;0</formula>
    </cfRule>
  </conditionalFormatting>
  <conditionalFormatting sqref="F23:F24">
    <cfRule type="expression" dxfId="581" priority="7">
      <formula>F23&gt;0</formula>
    </cfRule>
    <cfRule type="expression" dxfId="580" priority="8">
      <formula>F23&lt;0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63.95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5116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2666.5300000000016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1061.9499999999998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0.2619479286145952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2.439405785770133E-2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920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89" t="s">
        <v>78</v>
      </c>
      <c r="Q39" s="78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70.345000000000013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69.705500000000015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69.066000000000003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68.426500000000004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67.787000000000006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67.147500000000008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66.50800000000001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65.868500000000012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65.228999999999999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64.589500000000001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63.95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63.310500000000005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62.670999999999999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62.031500000000001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61.392000000000003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60.752499999999998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60.113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59.473500000000008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58.834000000000003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58.194500000000005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57.555000000000007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75" priority="55">
      <formula>Q8&gt;0</formula>
    </cfRule>
    <cfRule type="expression" dxfId="574" priority="56">
      <formula>Q8&lt;0</formula>
    </cfRule>
  </conditionalFormatting>
  <conditionalFormatting sqref="Q7">
    <cfRule type="expression" dxfId="573" priority="57">
      <formula>Q7&gt;0</formula>
    </cfRule>
    <cfRule type="expression" dxfId="572" priority="58">
      <formula>Q7&lt;0</formula>
    </cfRule>
  </conditionalFormatting>
  <conditionalFormatting sqref="M50">
    <cfRule type="expression" dxfId="571" priority="45">
      <formula>M50&gt;0</formula>
    </cfRule>
    <cfRule type="expression" dxfId="570" priority="46">
      <formula>M50&lt;0</formula>
    </cfRule>
  </conditionalFormatting>
  <conditionalFormatting sqref="M50">
    <cfRule type="expression" dxfId="569" priority="47">
      <formula>M50&gt;0</formula>
    </cfRule>
    <cfRule type="expression" dxfId="568" priority="48">
      <formula>M50&lt;0</formula>
    </cfRule>
  </conditionalFormatting>
  <conditionalFormatting sqref="F24:F30">
    <cfRule type="expression" dxfId="567" priority="33">
      <formula>F24&gt;0</formula>
    </cfRule>
    <cfRule type="expression" dxfId="566" priority="34">
      <formula>F24&lt;0</formula>
    </cfRule>
  </conditionalFormatting>
  <conditionalFormatting sqref="F24:F30">
    <cfRule type="expression" dxfId="565" priority="35">
      <formula>F24&gt;0</formula>
    </cfRule>
    <cfRule type="expression" dxfId="564" priority="36">
      <formula>F24&lt;0</formula>
    </cfRule>
  </conditionalFormatting>
  <conditionalFormatting sqref="H24:H30">
    <cfRule type="expression" dxfId="563" priority="31">
      <formula>H24&gt;0</formula>
    </cfRule>
    <cfRule type="expression" dxfId="562" priority="32">
      <formula>H24&lt;0</formula>
    </cfRule>
  </conditionalFormatting>
  <conditionalFormatting sqref="J27:J34">
    <cfRule type="expression" dxfId="561" priority="1">
      <formula>J27&gt;0</formula>
    </cfRule>
    <cfRule type="expression" dxfId="560" priority="2">
      <formula>J27&lt;0</formula>
    </cfRule>
  </conditionalFormatting>
  <conditionalFormatting sqref="J27:J34">
    <cfRule type="expression" dxfId="559" priority="3">
      <formula>J27&gt;0</formula>
    </cfRule>
    <cfRule type="expression" dxfId="558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53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53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89" t="s">
        <v>78</v>
      </c>
      <c r="Q39" s="78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58.300000000000004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57.77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57.24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56.71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56.18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55.650000000000006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55.120000000000005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54.59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54.06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53.53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52.47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51.94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51.41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50.879999999999995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50.349999999999994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49.82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49.29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48.760000000000005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48.230000000000004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47.7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57" priority="66">
      <formula>F22&gt;0</formula>
    </cfRule>
    <cfRule type="expression" dxfId="55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55" priority="53">
      <formula>F41&gt;0</formula>
    </cfRule>
    <cfRule type="expression" dxfId="554" priority="54">
      <formula>F41&lt;0</formula>
    </cfRule>
  </conditionalFormatting>
  <conditionalFormatting sqref="F41">
    <cfRule type="expression" dxfId="553" priority="57">
      <formula>F41&gt;0</formula>
    </cfRule>
    <cfRule type="expression" dxfId="552" priority="58">
      <formula>F41&lt;0</formula>
    </cfRule>
  </conditionalFormatting>
  <conditionalFormatting sqref="H41">
    <cfRule type="expression" dxfId="551" priority="35">
      <formula>H41&gt;0</formula>
    </cfRule>
    <cfRule type="expression" dxfId="550" priority="36">
      <formula>H41&lt;0</formula>
    </cfRule>
  </conditionalFormatting>
  <conditionalFormatting sqref="F89:F95">
    <cfRule type="expression" dxfId="549" priority="29">
      <formula>F89&gt;0</formula>
    </cfRule>
    <cfRule type="expression" dxfId="548" priority="30">
      <formula>F89&lt;0</formula>
    </cfRule>
  </conditionalFormatting>
  <conditionalFormatting sqref="F96:F110">
    <cfRule type="expression" dxfId="547" priority="25">
      <formula>F96&gt;0</formula>
    </cfRule>
    <cfRule type="expression" dxfId="546" priority="26">
      <formula>F96&lt;0</formula>
    </cfRule>
  </conditionalFormatting>
  <conditionalFormatting sqref="F96:F110">
    <cfRule type="expression" dxfId="545" priority="27">
      <formula>F96&gt;0</formula>
    </cfRule>
    <cfRule type="expression" dxfId="544" priority="28">
      <formula>F96&lt;0</formula>
    </cfRule>
  </conditionalFormatting>
  <conditionalFormatting sqref="H89:H100">
    <cfRule type="expression" dxfId="543" priority="23">
      <formula>H89&gt;0</formula>
    </cfRule>
    <cfRule type="expression" dxfId="542" priority="24">
      <formula>H89&lt;0</formula>
    </cfRule>
  </conditionalFormatting>
  <conditionalFormatting sqref="H101">
    <cfRule type="expression" dxfId="541" priority="21">
      <formula>H101&gt;0</formula>
    </cfRule>
    <cfRule type="expression" dxfId="540" priority="22">
      <formula>H101&lt;0</formula>
    </cfRule>
  </conditionalFormatting>
  <conditionalFormatting sqref="F111:F116">
    <cfRule type="expression" dxfId="539" priority="19">
      <formula>F111&gt;0</formula>
    </cfRule>
    <cfRule type="expression" dxfId="538" priority="20">
      <formula>F111&lt;0</formula>
    </cfRule>
  </conditionalFormatting>
  <conditionalFormatting sqref="H103:H116">
    <cfRule type="expression" dxfId="537" priority="17">
      <formula>H103&gt;0</formula>
    </cfRule>
    <cfRule type="expression" dxfId="536" priority="18">
      <formula>H103&lt;0</formula>
    </cfRule>
  </conditionalFormatting>
  <conditionalFormatting sqref="H102">
    <cfRule type="expression" dxfId="535" priority="15">
      <formula>H102&gt;0</formula>
    </cfRule>
    <cfRule type="expression" dxfId="534" priority="16">
      <formula>H102&lt;0</formula>
    </cfRule>
  </conditionalFormatting>
  <conditionalFormatting sqref="M42">
    <cfRule type="expression" dxfId="533" priority="13">
      <formula>M42&gt;0</formula>
    </cfRule>
    <cfRule type="expression" dxfId="532" priority="14">
      <formula>M42&lt;0</formula>
    </cfRule>
  </conditionalFormatting>
  <conditionalFormatting sqref="Q7">
    <cfRule type="expression" dxfId="531" priority="9">
      <formula>Q7&gt;0</formula>
    </cfRule>
    <cfRule type="expression" dxfId="530" priority="10">
      <formula>Q7&lt;0</formula>
    </cfRule>
  </conditionalFormatting>
  <conditionalFormatting sqref="Q8">
    <cfRule type="expression" dxfId="529" priority="7">
      <formula>Q8&gt;0</formula>
    </cfRule>
    <cfRule type="expression" dxfId="528" priority="8">
      <formula>Q8&lt;0</formula>
    </cfRule>
  </conditionalFormatting>
  <conditionalFormatting sqref="F117:F130 H117:H130">
    <cfRule type="expression" dxfId="527" priority="1">
      <formula>F117&gt;0</formula>
    </cfRule>
    <cfRule type="expression" dxfId="52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40.08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40.08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44.088000000000001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43.687200000000004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43.2864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42.885600000000004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42.4848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42.084000000000003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41.683199999999999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41.282400000000003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40.881599999999999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40.480800000000002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40.08</v>
      </c>
      <c r="W39" s="134"/>
    </row>
    <row r="40" spans="1:23" x14ac:dyDescent="0.25">
      <c r="O40" s="81">
        <v>0.99</v>
      </c>
      <c r="P40" s="81">
        <f t="shared" si="0"/>
        <v>39.679199999999994</v>
      </c>
      <c r="W40" s="134"/>
    </row>
    <row r="41" spans="1:23" x14ac:dyDescent="0.25">
      <c r="O41" s="81">
        <v>0.98</v>
      </c>
      <c r="P41" s="81">
        <f t="shared" si="0"/>
        <v>39.278399999999998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38.877599999999994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38.476799999999997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38.075999999999993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37.675199999999997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37.2744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36.873600000000003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36.472799999999999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36.072000000000003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25" priority="84">
      <formula>F7&gt;0</formula>
    </cfRule>
    <cfRule type="expression" dxfId="524" priority="85">
      <formula>F7&lt;0</formula>
    </cfRule>
  </conditionalFormatting>
  <conditionalFormatting sqref="Q8">
    <cfRule type="expression" dxfId="523" priority="82">
      <formula>Q8&gt;0</formula>
    </cfRule>
    <cfRule type="expression" dxfId="522" priority="83">
      <formula>Q8&lt;0</formula>
    </cfRule>
  </conditionalFormatting>
  <conditionalFormatting sqref="F29:F36">
    <cfRule type="expression" dxfId="521" priority="62">
      <formula>F29&gt;0</formula>
    </cfRule>
    <cfRule type="expression" dxfId="520" priority="63">
      <formula>F29&lt;0</formula>
    </cfRule>
  </conditionalFormatting>
  <conditionalFormatting sqref="J32:J38">
    <cfRule type="expression" dxfId="519" priority="57">
      <formula>J32&gt;0</formula>
    </cfRule>
    <cfRule type="expression" dxfId="518" priority="58">
      <formula>J32&lt;0</formula>
    </cfRule>
  </conditionalFormatting>
  <conditionalFormatting sqref="M42">
    <cfRule type="expression" dxfId="517" priority="55">
      <formula>M42&gt;0</formula>
    </cfRule>
    <cfRule type="expression" dxfId="516" priority="56">
      <formula>M42&lt;0</formula>
    </cfRule>
  </conditionalFormatting>
  <conditionalFormatting sqref="F98:F134 H98:H134 H137:H142 F137:F142 F144:F153 H144:H153">
    <cfRule type="expression" dxfId="515" priority="53">
      <formula>F98&gt;0</formula>
    </cfRule>
    <cfRule type="expression" dxfId="514" priority="54">
      <formula>F98&lt;0</formula>
    </cfRule>
  </conditionalFormatting>
  <conditionalFormatting sqref="F90:F97">
    <cfRule type="expression" dxfId="513" priority="51">
      <formula>F90&gt;0</formula>
    </cfRule>
    <cfRule type="expression" dxfId="512" priority="52">
      <formula>F90&lt;0</formula>
    </cfRule>
  </conditionalFormatting>
  <conditionalFormatting sqref="H90:H97">
    <cfRule type="expression" dxfId="511" priority="49">
      <formula>H90&gt;0</formula>
    </cfRule>
    <cfRule type="expression" dxfId="510" priority="50">
      <formula>H90&lt;0</formula>
    </cfRule>
  </conditionalFormatting>
  <conditionalFormatting sqref="F135:F136 H135:H136">
    <cfRule type="expression" dxfId="509" priority="47">
      <formula>F135&gt;0</formula>
    </cfRule>
    <cfRule type="expression" dxfId="508" priority="48">
      <formula>F135&lt;0</formula>
    </cfRule>
  </conditionalFormatting>
  <conditionalFormatting sqref="H143 F143">
    <cfRule type="expression" dxfId="507" priority="45">
      <formula>F143&gt;0</formula>
    </cfRule>
    <cfRule type="expression" dxfId="506" priority="46">
      <formula>F143&lt;0</formula>
    </cfRule>
  </conditionalFormatting>
  <conditionalFormatting sqref="F154:F161">
    <cfRule type="expression" dxfId="505" priority="31">
      <formula>F154&gt;0</formula>
    </cfRule>
    <cfRule type="expression" dxfId="504" priority="32">
      <formula>F154&lt;0</formula>
    </cfRule>
  </conditionalFormatting>
  <conditionalFormatting sqref="H154:H161">
    <cfRule type="expression" dxfId="503" priority="29">
      <formula>H154&gt;0</formula>
    </cfRule>
    <cfRule type="expression" dxfId="502" priority="30">
      <formula>H154&lt;0</formula>
    </cfRule>
  </conditionalFormatting>
  <conditionalFormatting sqref="Q10">
    <cfRule type="expression" dxfId="501" priority="27">
      <formula>Q10&gt;0</formula>
    </cfRule>
    <cfRule type="expression" dxfId="500" priority="28">
      <formula>Q10&lt;0</formula>
    </cfRule>
  </conditionalFormatting>
  <conditionalFormatting sqref="F37:F38">
    <cfRule type="expression" dxfId="499" priority="25">
      <formula>F37&gt;0</formula>
    </cfRule>
    <cfRule type="expression" dxfId="498" priority="26">
      <formula>F37&lt;0</formula>
    </cfRule>
  </conditionalFormatting>
  <conditionalFormatting sqref="H37:H38">
    <cfRule type="expression" dxfId="497" priority="23">
      <formula>H37&gt;0</formula>
    </cfRule>
    <cfRule type="expression" dxfId="496" priority="24">
      <formula>H37&lt;0</formula>
    </cfRule>
  </conditionalFormatting>
  <conditionalFormatting sqref="F167">
    <cfRule type="expression" dxfId="495" priority="21">
      <formula>F167&gt;0</formula>
    </cfRule>
    <cfRule type="expression" dxfId="494" priority="22">
      <formula>F167&lt;0</formula>
    </cfRule>
  </conditionalFormatting>
  <conditionalFormatting sqref="F168:F179">
    <cfRule type="expression" dxfId="493" priority="19">
      <formula>F168&gt;0</formula>
    </cfRule>
    <cfRule type="expression" dxfId="492" priority="20">
      <formula>F168&lt;0</formula>
    </cfRule>
  </conditionalFormatting>
  <conditionalFormatting sqref="H167:H179">
    <cfRule type="expression" dxfId="491" priority="17">
      <formula>H167&gt;0</formula>
    </cfRule>
    <cfRule type="expression" dxfId="490" priority="18">
      <formula>H167&lt;0</formula>
    </cfRule>
  </conditionalFormatting>
  <conditionalFormatting sqref="J175:J197 J201">
    <cfRule type="expression" dxfId="489" priority="15">
      <formula>J175&gt;0</formula>
    </cfRule>
    <cfRule type="expression" dxfId="488" priority="16">
      <formula>J175&lt;0</formula>
    </cfRule>
  </conditionalFormatting>
  <conditionalFormatting sqref="F180:F197 F201">
    <cfRule type="expression" dxfId="487" priority="13">
      <formula>F180&gt;0</formula>
    </cfRule>
    <cfRule type="expression" dxfId="486" priority="14">
      <formula>F180&lt;0</formula>
    </cfRule>
  </conditionalFormatting>
  <conditionalFormatting sqref="H180:H197 H201">
    <cfRule type="expression" dxfId="485" priority="11">
      <formula>H180&gt;0</formula>
    </cfRule>
    <cfRule type="expression" dxfId="484" priority="12">
      <formula>H180&lt;0</formula>
    </cfRule>
  </conditionalFormatting>
  <conditionalFormatting sqref="I32:J35">
    <cfRule type="expression" dxfId="483" priority="9">
      <formula>I32&gt;0</formula>
    </cfRule>
    <cfRule type="expression" dxfId="482" priority="10">
      <formula>I32&lt;0</formula>
    </cfRule>
  </conditionalFormatting>
  <conditionalFormatting sqref="F198:F200">
    <cfRule type="expression" dxfId="481" priority="7">
      <formula>F198&gt;0</formula>
    </cfRule>
    <cfRule type="expression" dxfId="480" priority="8">
      <formula>F198&lt;0</formula>
    </cfRule>
  </conditionalFormatting>
  <conditionalFormatting sqref="H198:H200">
    <cfRule type="expression" dxfId="479" priority="5">
      <formula>H198&gt;0</formula>
    </cfRule>
    <cfRule type="expression" dxfId="478" priority="6">
      <formula>H198&lt;0</formula>
    </cfRule>
  </conditionalFormatting>
  <conditionalFormatting sqref="J198:J200">
    <cfRule type="expression" dxfId="477" priority="3">
      <formula>J198&gt;0</formula>
    </cfRule>
    <cfRule type="expression" dxfId="476" priority="4">
      <formula>J198&lt;0</formula>
    </cfRule>
  </conditionalFormatting>
  <conditionalFormatting sqref="F202:F211 H202:H211 J202:J211">
    <cfRule type="expression" dxfId="475" priority="1">
      <formula>F202&gt;0</formula>
    </cfRule>
    <cfRule type="expression" dxfId="47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77.900000000000006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77.900000000000006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89" t="s">
        <v>78</v>
      </c>
      <c r="P40" s="78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85.690000000000012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84.911000000000016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84.132000000000005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83.353000000000009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82.574000000000012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81.795000000000016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81.016000000000005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80.237000000000009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79.458000000000013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78.679000000000002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77.900000000000006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77.121000000000009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76.341999999999999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75.563000000000002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74.784000000000006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74.004999999999995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73.225999999999999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72.447000000000003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71.668000000000006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70.88900000000001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70.110000000000014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73" priority="76">
      <formula>Q7&gt;0</formula>
    </cfRule>
    <cfRule type="expression" dxfId="472" priority="77">
      <formula>Q7&lt;0</formula>
    </cfRule>
  </conditionalFormatting>
  <conditionalFormatting sqref="Q8">
    <cfRule type="expression" dxfId="471" priority="74">
      <formula>Q8&gt;0</formula>
    </cfRule>
    <cfRule type="expression" dxfId="470" priority="75">
      <formula>Q8&lt;0</formula>
    </cfRule>
  </conditionalFormatting>
  <conditionalFormatting sqref="F29:F43">
    <cfRule type="expression" dxfId="469" priority="58">
      <formula>F29&gt;0</formula>
    </cfRule>
    <cfRule type="expression" dxfId="468" priority="59">
      <formula>F29&lt;0</formula>
    </cfRule>
  </conditionalFormatting>
  <conditionalFormatting sqref="H45 H47:H48 H50:H51 H53 H29:H43">
    <cfRule type="expression" dxfId="467" priority="56">
      <formula>H29&gt;0</formula>
    </cfRule>
    <cfRule type="expression" dxfId="466" priority="57">
      <formula>H29&lt;0</formula>
    </cfRule>
  </conditionalFormatting>
  <conditionalFormatting sqref="J35">
    <cfRule type="expression" dxfId="465" priority="52">
      <formula>J35&gt;0</formula>
    </cfRule>
    <cfRule type="expression" dxfId="464" priority="53">
      <formula>J35&lt;0</formula>
    </cfRule>
  </conditionalFormatting>
  <conditionalFormatting sqref="J36:J37">
    <cfRule type="expression" dxfId="463" priority="50">
      <formula>J36&gt;0</formula>
    </cfRule>
    <cfRule type="expression" dxfId="462" priority="51">
      <formula>J36&lt;0</formula>
    </cfRule>
  </conditionalFormatting>
  <conditionalFormatting sqref="J38:J45 J48 J51">
    <cfRule type="expression" dxfId="461" priority="48">
      <formula>J38&gt;0</formula>
    </cfRule>
    <cfRule type="expression" dxfId="460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59" priority="45">
      <formula>M59&gt;0</formula>
    </cfRule>
    <cfRule type="expression" dxfId="458" priority="46">
      <formula>M59&lt;0</formula>
    </cfRule>
  </conditionalFormatting>
  <conditionalFormatting sqref="Q10">
    <cfRule type="expression" dxfId="457" priority="43">
      <formula>Q10&gt;0</formula>
    </cfRule>
    <cfRule type="expression" dxfId="456" priority="44">
      <formula>Q10&lt;0</formula>
    </cfRule>
  </conditionalFormatting>
  <conditionalFormatting sqref="F84:F103">
    <cfRule type="expression" dxfId="455" priority="41">
      <formula>F84&gt;0</formula>
    </cfRule>
    <cfRule type="expression" dxfId="454" priority="42">
      <formula>F84&lt;0</formula>
    </cfRule>
  </conditionalFormatting>
  <conditionalFormatting sqref="H107 H84:H103">
    <cfRule type="expression" dxfId="453" priority="39">
      <formula>H84&gt;0</formula>
    </cfRule>
    <cfRule type="expression" dxfId="452" priority="40">
      <formula>H84&lt;0</formula>
    </cfRule>
  </conditionalFormatting>
  <conditionalFormatting sqref="J89">
    <cfRule type="expression" dxfId="451" priority="37">
      <formula>J89&gt;0</formula>
    </cfRule>
    <cfRule type="expression" dxfId="450" priority="38">
      <formula>J89&lt;0</formula>
    </cfRule>
  </conditionalFormatting>
  <conditionalFormatting sqref="J90:J95">
    <cfRule type="expression" dxfId="449" priority="35">
      <formula>J90&gt;0</formula>
    </cfRule>
    <cfRule type="expression" dxfId="448" priority="36">
      <formula>J90&lt;0</formula>
    </cfRule>
  </conditionalFormatting>
  <conditionalFormatting sqref="J96:J97">
    <cfRule type="expression" dxfId="447" priority="33">
      <formula>J96&gt;0</formula>
    </cfRule>
    <cfRule type="expression" dxfId="446" priority="34">
      <formula>J96&lt;0</formula>
    </cfRule>
  </conditionalFormatting>
  <conditionalFormatting sqref="J98:J104">
    <cfRule type="expression" dxfId="445" priority="31">
      <formula>J98&gt;0</formula>
    </cfRule>
    <cfRule type="expression" dxfId="444" priority="32">
      <formula>J98&lt;0</formula>
    </cfRule>
  </conditionalFormatting>
  <conditionalFormatting sqref="J25">
    <cfRule type="expression" dxfId="443" priority="27">
      <formula>J25&gt;0</formula>
    </cfRule>
    <cfRule type="expression" dxfId="442" priority="28">
      <formula>J25&lt;0</formula>
    </cfRule>
  </conditionalFormatting>
  <conditionalFormatting sqref="F105:F106">
    <cfRule type="expression" dxfId="441" priority="25">
      <formula>F105&gt;0</formula>
    </cfRule>
    <cfRule type="expression" dxfId="440" priority="26">
      <formula>F105&lt;0</formula>
    </cfRule>
  </conditionalFormatting>
  <conditionalFormatting sqref="H105:H106">
    <cfRule type="expression" dxfId="439" priority="23">
      <formula>H105&gt;0</formula>
    </cfRule>
    <cfRule type="expression" dxfId="438" priority="24">
      <formula>H105&lt;0</formula>
    </cfRule>
  </conditionalFormatting>
  <conditionalFormatting sqref="J105">
    <cfRule type="expression" dxfId="437" priority="21">
      <formula>J105&gt;0</formula>
    </cfRule>
    <cfRule type="expression" dxfId="436" priority="22">
      <formula>J105&lt;0</formula>
    </cfRule>
  </conditionalFormatting>
  <conditionalFormatting sqref="J106">
    <cfRule type="expression" dxfId="435" priority="19">
      <formula>J106&gt;0</formula>
    </cfRule>
    <cfRule type="expression" dxfId="434" priority="20">
      <formula>J106&lt;0</formula>
    </cfRule>
  </conditionalFormatting>
  <conditionalFormatting sqref="F24:F28">
    <cfRule type="expression" dxfId="433" priority="17">
      <formula>F24&gt;0</formula>
    </cfRule>
    <cfRule type="expression" dxfId="432" priority="18">
      <formula>F24&lt;0</formula>
    </cfRule>
  </conditionalFormatting>
  <conditionalFormatting sqref="H24:H28">
    <cfRule type="expression" dxfId="431" priority="15">
      <formula>H24&gt;0</formula>
    </cfRule>
    <cfRule type="expression" dxfId="430" priority="16">
      <formula>H24&lt;0</formula>
    </cfRule>
  </conditionalFormatting>
  <conditionalFormatting sqref="J26:J34">
    <cfRule type="expression" dxfId="429" priority="13">
      <formula>J26&gt;0</formula>
    </cfRule>
    <cfRule type="expression" dxfId="428" priority="14">
      <formula>J26&lt;0</formula>
    </cfRule>
  </conditionalFormatting>
  <conditionalFormatting sqref="F113">
    <cfRule type="expression" dxfId="427" priority="11">
      <formula>F113&gt;0</formula>
    </cfRule>
    <cfRule type="expression" dxfId="426" priority="12">
      <formula>F113&lt;0</formula>
    </cfRule>
  </conditionalFormatting>
  <conditionalFormatting sqref="H113">
    <cfRule type="expression" dxfId="425" priority="9">
      <formula>H113&gt;0</formula>
    </cfRule>
    <cfRule type="expression" dxfId="424" priority="10">
      <formula>H113&lt;0</formula>
    </cfRule>
  </conditionalFormatting>
  <conditionalFormatting sqref="J109">
    <cfRule type="expression" dxfId="423" priority="7">
      <formula>J109&gt;0</formula>
    </cfRule>
    <cfRule type="expression" dxfId="422" priority="8">
      <formula>J109&lt;0</formula>
    </cfRule>
  </conditionalFormatting>
  <conditionalFormatting sqref="F108:F112">
    <cfRule type="expression" dxfId="421" priority="5">
      <formula>F108&gt;0</formula>
    </cfRule>
    <cfRule type="expression" dxfId="420" priority="6">
      <formula>F108&lt;0</formula>
    </cfRule>
  </conditionalFormatting>
  <conditionalFormatting sqref="H108:H112">
    <cfRule type="expression" dxfId="419" priority="3">
      <formula>H108&gt;0</formula>
    </cfRule>
    <cfRule type="expression" dxfId="418" priority="4">
      <formula>H108&lt;0</formula>
    </cfRule>
  </conditionalFormatting>
  <conditionalFormatting sqref="J110:J113">
    <cfRule type="expression" dxfId="417" priority="1">
      <formula>J110&gt;0</formula>
    </cfRule>
    <cfRule type="expression" dxfId="416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31.29</v>
      </c>
      <c r="R4" s="487">
        <v>0</v>
      </c>
      <c r="T4" s="1">
        <v>43096</v>
      </c>
      <c r="U4" t="s">
        <v>848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10012.799999999999</v>
      </c>
      <c r="U5" t="s">
        <v>849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850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-1608.7799999999957</v>
      </c>
      <c r="R7">
        <v>260</v>
      </c>
      <c r="U7" t="s">
        <v>851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-1683.7999999999956</v>
      </c>
      <c r="U8" t="s">
        <v>852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-0.1439563633876508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900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R11*4/Q4</f>
        <v>2.9402364972834775E-2</v>
      </c>
      <c r="R11">
        <f>0.23</f>
        <v>0.23</v>
      </c>
      <c r="U11" t="s">
        <v>902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  <c r="T12" s="1">
        <v>43110</v>
      </c>
      <c r="U12" t="s">
        <v>931</v>
      </c>
    </row>
    <row r="13" spans="1:29" x14ac:dyDescent="0.25">
      <c r="T13" s="1">
        <v>43112</v>
      </c>
      <c r="U13" t="s">
        <v>927</v>
      </c>
    </row>
    <row r="14" spans="1:29" x14ac:dyDescent="0.25">
      <c r="U14" t="s">
        <v>928</v>
      </c>
    </row>
    <row r="15" spans="1:29" ht="30" x14ac:dyDescent="0.25">
      <c r="U15" s="487" t="s">
        <v>930</v>
      </c>
    </row>
    <row r="18" spans="1:21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  <c r="T19" s="1">
        <v>43136</v>
      </c>
      <c r="U19" t="s">
        <v>929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" si="8">C38*(E38-D38)</f>
        <v>-1728.6400000000003</v>
      </c>
      <c r="G38" s="39">
        <f t="shared" ref="G38" si="9">D38*C38</f>
        <v>11696.64</v>
      </c>
      <c r="H38" s="227">
        <f t="shared" ref="H38" si="10">(E38-D38)/D38</f>
        <v>-0.14778945064565555</v>
      </c>
      <c r="I38" s="39"/>
      <c r="J38" s="39">
        <v>57.27</v>
      </c>
      <c r="K38" s="2" t="s">
        <v>926</v>
      </c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34.419000000000004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11">O44*$Q$4</f>
        <v>34.106100000000005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11"/>
        <v>33.793199999999999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33.4803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33.167400000000001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32.854500000000002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32.541600000000003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32.228700000000003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31.915800000000001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31.602899999999998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31.29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30.9771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30.664199999999997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30.351299999999998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30.038399999999999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29.725499999999997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29.412599999999998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29.099700000000002</v>
      </c>
      <c r="Q60" s="81"/>
    </row>
    <row r="61" spans="1:21" x14ac:dyDescent="0.25">
      <c r="G61" s="2"/>
      <c r="O61" s="81">
        <v>0.92</v>
      </c>
      <c r="P61" s="81">
        <f t="shared" si="11"/>
        <v>28.786799999999999</v>
      </c>
      <c r="Q61" s="81"/>
    </row>
    <row r="62" spans="1:21" x14ac:dyDescent="0.25">
      <c r="O62" s="81">
        <v>0.91</v>
      </c>
      <c r="P62" s="81">
        <f t="shared" si="11"/>
        <v>28.4739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28.161000000000001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5" priority="61">
      <formula>F26&gt;0</formula>
    </cfRule>
    <cfRule type="expression" dxfId="414" priority="62">
      <formula>F26&lt;0</formula>
    </cfRule>
  </conditionalFormatting>
  <conditionalFormatting sqref="H26:H28">
    <cfRule type="expression" dxfId="413" priority="59">
      <formula>H26&gt;0</formula>
    </cfRule>
    <cfRule type="expression" dxfId="412" priority="60">
      <formula>H26&lt;0</formula>
    </cfRule>
  </conditionalFormatting>
  <conditionalFormatting sqref="H29">
    <cfRule type="expression" dxfId="411" priority="57">
      <formula>H29&gt;0</formula>
    </cfRule>
    <cfRule type="expression" dxfId="410" priority="58">
      <formula>H29&lt;0</formula>
    </cfRule>
  </conditionalFormatting>
  <conditionalFormatting sqref="H30">
    <cfRule type="expression" dxfId="409" priority="55">
      <formula>H30&gt;0</formula>
    </cfRule>
    <cfRule type="expression" dxfId="408" priority="56">
      <formula>H30&lt;0</formula>
    </cfRule>
  </conditionalFormatting>
  <conditionalFormatting sqref="H31:H42">
    <cfRule type="expression" dxfId="407" priority="53">
      <formula>H31&gt;0</formula>
    </cfRule>
    <cfRule type="expression" dxfId="406" priority="54">
      <formula>H31&lt;0</formula>
    </cfRule>
  </conditionalFormatting>
  <conditionalFormatting sqref="F22:F25">
    <cfRule type="expression" dxfId="405" priority="51">
      <formula>F22&gt;0</formula>
    </cfRule>
    <cfRule type="expression" dxfId="404" priority="52">
      <formula>F22&lt;0</formula>
    </cfRule>
  </conditionalFormatting>
  <conditionalFormatting sqref="H22:H25">
    <cfRule type="expression" dxfId="403" priority="49">
      <formula>H22&gt;0</formula>
    </cfRule>
    <cfRule type="expression" dxfId="402" priority="50">
      <formula>H22&lt;0</formula>
    </cfRule>
  </conditionalFormatting>
  <conditionalFormatting sqref="F31:F32">
    <cfRule type="expression" dxfId="401" priority="45">
      <formula>F31&gt;0</formula>
    </cfRule>
    <cfRule type="expression" dxfId="400" priority="46">
      <formula>F31&lt;0</formula>
    </cfRule>
  </conditionalFormatting>
  <conditionalFormatting sqref="I26:J28">
    <cfRule type="expression" dxfId="399" priority="43">
      <formula>I26&gt;0</formula>
    </cfRule>
    <cfRule type="expression" dxfId="398" priority="44">
      <formula>I26&lt;0</formula>
    </cfRule>
  </conditionalFormatting>
  <conditionalFormatting sqref="I32:J33 I42:J42 I35:I41">
    <cfRule type="expression" dxfId="397" priority="37">
      <formula>I32&gt;0</formula>
    </cfRule>
    <cfRule type="expression" dxfId="396" priority="38">
      <formula>I32&lt;0</formula>
    </cfRule>
  </conditionalFormatting>
  <conditionalFormatting sqref="I22:J25">
    <cfRule type="expression" dxfId="395" priority="35">
      <formula>I22&gt;0</formula>
    </cfRule>
    <cfRule type="expression" dxfId="394" priority="36">
      <formula>I22&lt;0</formula>
    </cfRule>
  </conditionalFormatting>
  <conditionalFormatting sqref="F33:F41">
    <cfRule type="expression" dxfId="393" priority="33">
      <formula>F33&gt;0</formula>
    </cfRule>
    <cfRule type="expression" dxfId="392" priority="34">
      <formula>F33&lt;0</formula>
    </cfRule>
  </conditionalFormatting>
  <conditionalFormatting sqref="Q8">
    <cfRule type="expression" dxfId="391" priority="29">
      <formula>Q8&gt;0</formula>
    </cfRule>
    <cfRule type="expression" dxfId="390" priority="30">
      <formula>Q8&lt;0</formula>
    </cfRule>
  </conditionalFormatting>
  <conditionalFormatting sqref="Q7">
    <cfRule type="expression" dxfId="389" priority="31">
      <formula>Q7&gt;0</formula>
    </cfRule>
    <cfRule type="expression" dxfId="388" priority="32">
      <formula>Q7&lt;0</formula>
    </cfRule>
  </conditionalFormatting>
  <conditionalFormatting sqref="F68:F72">
    <cfRule type="expression" dxfId="387" priority="27">
      <formula>F68&gt;0</formula>
    </cfRule>
    <cfRule type="expression" dxfId="386" priority="28">
      <formula>F68&lt;0</formula>
    </cfRule>
  </conditionalFormatting>
  <conditionalFormatting sqref="H68:H70">
    <cfRule type="expression" dxfId="385" priority="25">
      <formula>H68&gt;0</formula>
    </cfRule>
    <cfRule type="expression" dxfId="384" priority="26">
      <formula>H68&lt;0</formula>
    </cfRule>
  </conditionalFormatting>
  <conditionalFormatting sqref="H71">
    <cfRule type="expression" dxfId="383" priority="23">
      <formula>H71&gt;0</formula>
    </cfRule>
    <cfRule type="expression" dxfId="382" priority="24">
      <formula>H71&lt;0</formula>
    </cfRule>
  </conditionalFormatting>
  <conditionalFormatting sqref="H72">
    <cfRule type="expression" dxfId="381" priority="21">
      <formula>H72&gt;0</formula>
    </cfRule>
    <cfRule type="expression" dxfId="380" priority="22">
      <formula>H72&lt;0</formula>
    </cfRule>
  </conditionalFormatting>
  <conditionalFormatting sqref="H73:H77">
    <cfRule type="expression" dxfId="379" priority="19">
      <formula>H73&gt;0</formula>
    </cfRule>
    <cfRule type="expression" dxfId="378" priority="20">
      <formula>H73&lt;0</formula>
    </cfRule>
  </conditionalFormatting>
  <conditionalFormatting sqref="F64:F67">
    <cfRule type="expression" dxfId="377" priority="17">
      <formula>F64&gt;0</formula>
    </cfRule>
    <cfRule type="expression" dxfId="376" priority="18">
      <formula>F64&lt;0</formula>
    </cfRule>
  </conditionalFormatting>
  <conditionalFormatting sqref="H64:H67">
    <cfRule type="expression" dxfId="375" priority="15">
      <formula>H64&gt;0</formula>
    </cfRule>
    <cfRule type="expression" dxfId="374" priority="16">
      <formula>H64&lt;0</formula>
    </cfRule>
  </conditionalFormatting>
  <conditionalFormatting sqref="F73:F74">
    <cfRule type="expression" dxfId="373" priority="13">
      <formula>F73&gt;0</formula>
    </cfRule>
    <cfRule type="expression" dxfId="372" priority="14">
      <formula>F73&lt;0</formula>
    </cfRule>
  </conditionalFormatting>
  <conditionalFormatting sqref="I68:I70">
    <cfRule type="expression" dxfId="371" priority="11">
      <formula>I68&gt;0</formula>
    </cfRule>
    <cfRule type="expression" dxfId="370" priority="12">
      <formula>I68&lt;0</formula>
    </cfRule>
  </conditionalFormatting>
  <conditionalFormatting sqref="I71">
    <cfRule type="expression" dxfId="369" priority="9">
      <formula>I71&gt;0</formula>
    </cfRule>
    <cfRule type="expression" dxfId="368" priority="10">
      <formula>I71&lt;0</formula>
    </cfRule>
  </conditionalFormatting>
  <conditionalFormatting sqref="I72">
    <cfRule type="expression" dxfId="367" priority="7">
      <formula>I72&gt;0</formula>
    </cfRule>
    <cfRule type="expression" dxfId="366" priority="8">
      <formula>I72&lt;0</formula>
    </cfRule>
  </conditionalFormatting>
  <conditionalFormatting sqref="I73:I77">
    <cfRule type="expression" dxfId="365" priority="5">
      <formula>I73&gt;0</formula>
    </cfRule>
    <cfRule type="expression" dxfId="364" priority="6">
      <formula>I73&lt;0</formula>
    </cfRule>
  </conditionalFormatting>
  <conditionalFormatting sqref="I64:I67">
    <cfRule type="expression" dxfId="363" priority="3">
      <formula>I64&gt;0</formula>
    </cfRule>
    <cfRule type="expression" dxfId="362" priority="4">
      <formula>I64&lt;0</formula>
    </cfRule>
  </conditionalFormatting>
  <conditionalFormatting sqref="F75">
    <cfRule type="expression" dxfId="361" priority="1">
      <formula>F75&gt;0</formula>
    </cfRule>
    <cfRule type="expression" dxfId="36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65.010000000000005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65.010000000000005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71.51100000000001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70.860900000000015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70.210800000000006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69.560700000000011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68.910600000000002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68.260500000000008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67.610400000000013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66.960300000000004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66.310200000000009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65.6601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65.010000000000005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64.35990000000001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63.709800000000001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63.059700000000007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62.409600000000005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61.759500000000003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61.109400000000001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60.459300000000006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59.809200000000004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59.159100000000009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58.509000000000007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9" priority="11">
      <formula>Q8&gt;0</formula>
    </cfRule>
    <cfRule type="expression" dxfId="358" priority="12">
      <formula>Q8&lt;0</formula>
    </cfRule>
  </conditionalFormatting>
  <conditionalFormatting sqref="Q7">
    <cfRule type="expression" dxfId="357" priority="13">
      <formula>Q7&gt;0</formula>
    </cfRule>
    <cfRule type="expression" dxfId="356" priority="14">
      <formula>Q7&lt;0</formula>
    </cfRule>
  </conditionalFormatting>
  <conditionalFormatting sqref="F22">
    <cfRule type="expression" dxfId="355" priority="9">
      <formula>F22&gt;0</formula>
    </cfRule>
    <cfRule type="expression" dxfId="354" priority="10">
      <formula>F22&lt;0</formula>
    </cfRule>
  </conditionalFormatting>
  <conditionalFormatting sqref="H22">
    <cfRule type="expression" dxfId="353" priority="7">
      <formula>H22&gt;0</formula>
    </cfRule>
    <cfRule type="expression" dxfId="352" priority="8">
      <formula>H22&lt;0</formula>
    </cfRule>
  </conditionalFormatting>
  <conditionalFormatting sqref="F59">
    <cfRule type="expression" dxfId="351" priority="5">
      <formula>F59&gt;0</formula>
    </cfRule>
    <cfRule type="expression" dxfId="350" priority="6">
      <formula>F59&lt;0</formula>
    </cfRule>
  </conditionalFormatting>
  <conditionalFormatting sqref="H59">
    <cfRule type="expression" dxfId="349" priority="3">
      <formula>H59&gt;0</formula>
    </cfRule>
    <cfRule type="expression" dxfId="348" priority="4">
      <formula>H59&lt;0</formula>
    </cfRule>
  </conditionalFormatting>
  <conditionalFormatting sqref="M30">
    <cfRule type="expression" dxfId="347" priority="1">
      <formula>M30&gt;0</formula>
    </cfRule>
    <cfRule type="expression" dxfId="34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104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89" t="s">
        <v>78</v>
      </c>
      <c r="P35" s="78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114.4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113.36000000000001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112.32000000000001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111.28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110.24000000000001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109.2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108.16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107.12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106.08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105.04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104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102.96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101.92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100.88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99.84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98.8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97.759999999999991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96.72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95.68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94.64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93.600000000000009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5" priority="19">
      <formula>F27&gt;0</formula>
    </cfRule>
    <cfRule type="expression" dxfId="344" priority="20">
      <formula>F27&lt;0</formula>
    </cfRule>
  </conditionalFormatting>
  <conditionalFormatting sqref="F37:F38">
    <cfRule type="expression" dxfId="343" priority="17">
      <formula>F37&gt;0</formula>
    </cfRule>
    <cfRule type="expression" dxfId="342" priority="18">
      <formula>F37&lt;0</formula>
    </cfRule>
  </conditionalFormatting>
  <conditionalFormatting sqref="H27:H32">
    <cfRule type="expression" dxfId="341" priority="15">
      <formula>H27&gt;0</formula>
    </cfRule>
    <cfRule type="expression" dxfId="340" priority="16">
      <formula>H27&lt;0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153.41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153.41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168.751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167.21690000000001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165.68280000000001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164.14870000000002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162.6146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161.0805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159.54640000000001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158.01230000000001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156.47819999999999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154.94409999999999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153.41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151.8759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150.34180000000001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148.80769999999998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147.27359999999999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145.73949999999999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144.2054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142.6713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141.13720000000001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139.60310000000001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138.06899999999999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5" priority="25">
      <formula>F24&gt;0</formula>
    </cfRule>
    <cfRule type="expression" dxfId="334" priority="26">
      <formula>F24&lt;0</formula>
    </cfRule>
  </conditionalFormatting>
  <conditionalFormatting sqref="H21:H27">
    <cfRule type="expression" dxfId="333" priority="19">
      <formula>H21&gt;0</formula>
    </cfRule>
    <cfRule type="expression" dxfId="332" priority="20">
      <formula>H21&lt;0</formula>
    </cfRule>
  </conditionalFormatting>
  <conditionalFormatting sqref="F21:F23">
    <cfRule type="expression" dxfId="331" priority="5">
      <formula>F21&gt;0</formula>
    </cfRule>
    <cfRule type="expression" dxfId="330" priority="6">
      <formula>F21&lt;0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269.8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269.8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9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9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9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9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89" t="s">
        <v>78</v>
      </c>
      <c r="P41" s="78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296.78000000000003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294.08200000000005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291.38400000000001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288.68600000000004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285.988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283.29000000000002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280.59200000000004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277.89400000000001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275.19600000000003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272.49799999999999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269.8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267.10200000000003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264.404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261.70600000000002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259.00799999999998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256.31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253.61199999999999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250.91400000000002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248.21600000000001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245.51800000000003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242.82000000000002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5" priority="11">
      <formula>F21&gt;0</formula>
    </cfRule>
    <cfRule type="expression" dxfId="324" priority="12">
      <formula>F21&lt;0</formula>
    </cfRule>
  </conditionalFormatting>
  <conditionalFormatting sqref="H21:H23">
    <cfRule type="expression" dxfId="323" priority="9">
      <formula>H21&gt;0</formula>
    </cfRule>
    <cfRule type="expression" dxfId="322" priority="10">
      <formula>H21&lt;0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76.3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76.3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89" t="s">
        <v>78</v>
      </c>
      <c r="P40" s="78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83.93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83.167000000000002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82.403999999999996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81.641000000000005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80.878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80.114999999999995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79.352000000000004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78.588999999999999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77.825999999999993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77.063000000000002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76.3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75.536999999999992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74.774000000000001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74.010999999999996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73.24799999999999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72.484999999999999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71.721999999999994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70.959000000000003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70.195999999999998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69.432999999999993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68.67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7" priority="15">
      <formula>F29&gt;0</formula>
    </cfRule>
    <cfRule type="expression" dxfId="316" priority="16">
      <formula>F29&lt;0</formula>
    </cfRule>
  </conditionalFormatting>
  <conditionalFormatting sqref="F34:F62">
    <cfRule type="expression" dxfId="315" priority="11">
      <formula>F34&gt;0</formula>
    </cfRule>
    <cfRule type="expression" dxfId="314" priority="12">
      <formula>F34&lt;0</formula>
    </cfRule>
  </conditionalFormatting>
  <conditionalFormatting sqref="F34:F62">
    <cfRule type="expression" dxfId="313" priority="13">
      <formula>F34&gt;0</formula>
    </cfRule>
    <cfRule type="expression" dxfId="312" priority="14">
      <formula>F34&lt;0</formula>
    </cfRule>
  </conditionalFormatting>
  <conditionalFormatting sqref="H29:H62">
    <cfRule type="expression" dxfId="311" priority="9">
      <formula>H29&gt;0</formula>
    </cfRule>
    <cfRule type="expression" dxfId="310" priority="10">
      <formula>H29&lt;0</formula>
    </cfRule>
  </conditionalFormatting>
  <conditionalFormatting sqref="F25:F28">
    <cfRule type="expression" dxfId="309" priority="7">
      <formula>F25&gt;0</formula>
    </cfRule>
    <cfRule type="expression" dxfId="308" priority="8">
      <formula>F25&lt;0</formula>
    </cfRule>
  </conditionalFormatting>
  <conditionalFormatting sqref="H25:H28">
    <cfRule type="expression" dxfId="307" priority="5">
      <formula>H25&gt;0</formula>
    </cfRule>
    <cfRule type="expression" dxfId="306" priority="6">
      <formula>H25&lt;0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71.709999999999994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71.709999999999994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89" t="s">
        <v>78</v>
      </c>
      <c r="P40" s="78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78.881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78.163899999999998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77.446799999999996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76.729699999999994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76.012599999999992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75.29549999999999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74.578400000000002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73.8613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73.144199999999998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72.427099999999996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71.709999999999994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70.992899999999992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70.27579999999999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69.558699999999988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68.841599999999985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68.124499999999998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67.407399999999996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66.690299999999993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65.973199999999991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65.256100000000004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64.539000000000001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1" priority="73">
      <formula>F25&gt;0</formula>
    </cfRule>
    <cfRule type="expression" dxfId="300" priority="74">
      <formula>F25&lt;0</formula>
    </cfRule>
  </conditionalFormatting>
  <conditionalFormatting sqref="F57:F64 F66">
    <cfRule type="expression" dxfId="299" priority="69">
      <formula>F57&gt;0</formula>
    </cfRule>
    <cfRule type="expression" dxfId="298" priority="70">
      <formula>F57&lt;0</formula>
    </cfRule>
  </conditionalFormatting>
  <conditionalFormatting sqref="F57:F64 F66">
    <cfRule type="expression" dxfId="297" priority="71">
      <formula>F57&gt;0</formula>
    </cfRule>
    <cfRule type="expression" dxfId="296" priority="72">
      <formula>F57&lt;0</formula>
    </cfRule>
  </conditionalFormatting>
  <conditionalFormatting sqref="H57:H64 H66">
    <cfRule type="expression" dxfId="295" priority="67">
      <formula>H57&gt;0</formula>
    </cfRule>
    <cfRule type="expression" dxfId="294" priority="68">
      <formula>H57&lt;0</formula>
    </cfRule>
  </conditionalFormatting>
  <conditionalFormatting sqref="Q7">
    <cfRule type="expression" dxfId="293" priority="49">
      <formula>Q7&gt;0</formula>
    </cfRule>
    <cfRule type="expression" dxfId="292" priority="50">
      <formula>Q7&lt;0</formula>
    </cfRule>
  </conditionalFormatting>
  <conditionalFormatting sqref="Q8">
    <cfRule type="expression" dxfId="291" priority="47">
      <formula>Q8&gt;0</formula>
    </cfRule>
    <cfRule type="expression" dxfId="290" priority="48">
      <formula>Q8&lt;0</formula>
    </cfRule>
  </conditionalFormatting>
  <conditionalFormatting sqref="F24">
    <cfRule type="expression" dxfId="289" priority="33">
      <formula>F24&gt;0</formula>
    </cfRule>
    <cfRule type="expression" dxfId="288" priority="34">
      <formula>F24&lt;0</formula>
    </cfRule>
  </conditionalFormatting>
  <conditionalFormatting sqref="H24">
    <cfRule type="expression" dxfId="287" priority="31">
      <formula>H24&gt;0</formula>
    </cfRule>
    <cfRule type="expression" dxfId="286" priority="32">
      <formula>H24&lt;0</formula>
    </cfRule>
  </conditionalFormatting>
  <conditionalFormatting sqref="M67">
    <cfRule type="expression" dxfId="285" priority="29">
      <formula>M67&gt;0</formula>
    </cfRule>
    <cfRule type="expression" dxfId="284" priority="30">
      <formula>M67&lt;0</formula>
    </cfRule>
  </conditionalFormatting>
  <conditionalFormatting sqref="F65">
    <cfRule type="expression" dxfId="283" priority="25">
      <formula>F65&gt;0</formula>
    </cfRule>
    <cfRule type="expression" dxfId="282" priority="26">
      <formula>F65&lt;0</formula>
    </cfRule>
  </conditionalFormatting>
  <conditionalFormatting sqref="F65">
    <cfRule type="expression" dxfId="281" priority="27">
      <formula>F65&gt;0</formula>
    </cfRule>
    <cfRule type="expression" dxfId="280" priority="28">
      <formula>F65&lt;0</formula>
    </cfRule>
  </conditionalFormatting>
  <conditionalFormatting sqref="H65">
    <cfRule type="expression" dxfId="279" priority="23">
      <formula>H65&gt;0</formula>
    </cfRule>
    <cfRule type="expression" dxfId="278" priority="24">
      <formula>H65&lt;0</formula>
    </cfRule>
  </conditionalFormatting>
  <conditionalFormatting sqref="F93:F97 H93:H97 H99:H124 F99:F124">
    <cfRule type="expression" dxfId="277" priority="19">
      <formula>F93&gt;0</formula>
    </cfRule>
    <cfRule type="expression" dxfId="276" priority="20">
      <formula>F93&lt;0</formula>
    </cfRule>
  </conditionalFormatting>
  <conditionalFormatting sqref="F125:F132 F134">
    <cfRule type="expression" dxfId="275" priority="15">
      <formula>F125&gt;0</formula>
    </cfRule>
    <cfRule type="expression" dxfId="274" priority="16">
      <formula>F125&lt;0</formula>
    </cfRule>
  </conditionalFormatting>
  <conditionalFormatting sqref="F125:F132 F134">
    <cfRule type="expression" dxfId="273" priority="17">
      <formula>F125&gt;0</formula>
    </cfRule>
    <cfRule type="expression" dxfId="272" priority="18">
      <formula>F125&lt;0</formula>
    </cfRule>
  </conditionalFormatting>
  <conditionalFormatting sqref="H125:H132 H134">
    <cfRule type="expression" dxfId="271" priority="13">
      <formula>H125&gt;0</formula>
    </cfRule>
    <cfRule type="expression" dxfId="270" priority="14">
      <formula>H125&lt;0</formula>
    </cfRule>
  </conditionalFormatting>
  <conditionalFormatting sqref="F92">
    <cfRule type="expression" dxfId="269" priority="11">
      <formula>F92&gt;0</formula>
    </cfRule>
    <cfRule type="expression" dxfId="268" priority="12">
      <formula>F92&lt;0</formula>
    </cfRule>
  </conditionalFormatting>
  <conditionalFormatting sqref="H92">
    <cfRule type="expression" dxfId="267" priority="9">
      <formula>H92&gt;0</formula>
    </cfRule>
    <cfRule type="expression" dxfId="266" priority="10">
      <formula>H92&lt;0</formula>
    </cfRule>
  </conditionalFormatting>
  <conditionalFormatting sqref="F133">
    <cfRule type="expression" dxfId="265" priority="5">
      <formula>F133&gt;0</formula>
    </cfRule>
    <cfRule type="expression" dxfId="264" priority="6">
      <formula>F133&lt;0</formula>
    </cfRule>
  </conditionalFormatting>
  <conditionalFormatting sqref="F133">
    <cfRule type="expression" dxfId="263" priority="7">
      <formula>F133&gt;0</formula>
    </cfRule>
    <cfRule type="expression" dxfId="262" priority="8">
      <formula>F133&lt;0</formula>
    </cfRule>
  </conditionalFormatting>
  <conditionalFormatting sqref="H133">
    <cfRule type="expression" dxfId="261" priority="3">
      <formula>H133&gt;0</formula>
    </cfRule>
    <cfRule type="expression" dxfId="260" priority="4">
      <formula>H133&lt;0</formula>
    </cfRule>
  </conditionalFormatting>
  <conditionalFormatting sqref="F98 H98">
    <cfRule type="expression" dxfId="259" priority="1">
      <formula>F98&gt;0</formula>
    </cfRule>
    <cfRule type="expression" dxfId="25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59.45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59.45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89" t="s">
        <v>78</v>
      </c>
      <c r="P42" s="78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65.39500000000001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64.800500000000014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64.206000000000003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63.611500000000007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63.017000000000003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62.422500000000007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61.828000000000003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61.233500000000006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60.639000000000003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60.044500000000006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59.45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58.855499999999999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58.261000000000003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57.666499999999999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57.072000000000003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56.477499999999999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55.883000000000003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55.288500000000006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54.694000000000003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54.099500000000006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53.505000000000003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7" priority="31">
      <formula>F45&gt;0</formula>
    </cfRule>
    <cfRule type="expression" dxfId="25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5" priority="33">
      <formula>F40&gt;0</formula>
    </cfRule>
    <cfRule type="expression" dxfId="254" priority="34">
      <formula>F40&lt;0</formula>
    </cfRule>
  </conditionalFormatting>
  <conditionalFormatting sqref="F45:F59 F61:F91 F93:F102">
    <cfRule type="expression" dxfId="253" priority="29">
      <formula>F45&gt;0</formula>
    </cfRule>
    <cfRule type="expression" dxfId="252" priority="30">
      <formula>F45&lt;0</formula>
    </cfRule>
  </conditionalFormatting>
  <conditionalFormatting sqref="H40:H59 H61:H91 H93:H102">
    <cfRule type="expression" dxfId="251" priority="27">
      <formula>H40&gt;0</formula>
    </cfRule>
    <cfRule type="expression" dxfId="250" priority="28">
      <formula>H40&lt;0</formula>
    </cfRule>
  </conditionalFormatting>
  <conditionalFormatting sqref="F36:F39">
    <cfRule type="expression" dxfId="249" priority="25">
      <formula>F36&gt;0</formula>
    </cfRule>
    <cfRule type="expression" dxfId="248" priority="26">
      <formula>F36&lt;0</formula>
    </cfRule>
  </conditionalFormatting>
  <conditionalFormatting sqref="H36:H39">
    <cfRule type="expression" dxfId="247" priority="23">
      <formula>H36&gt;0</formula>
    </cfRule>
    <cfRule type="expression" dxfId="246" priority="24">
      <formula>H36&lt;0</formula>
    </cfRule>
  </conditionalFormatting>
  <conditionalFormatting sqref="Q7">
    <cfRule type="expression" dxfId="245" priority="17">
      <formula>Q7&gt;0</formula>
    </cfRule>
    <cfRule type="expression" dxfId="244" priority="18">
      <formula>Q7&lt;0</formula>
    </cfRule>
  </conditionalFormatting>
  <conditionalFormatting sqref="Q8">
    <cfRule type="expression" dxfId="243" priority="15">
      <formula>Q8&gt;0</formula>
    </cfRule>
    <cfRule type="expression" dxfId="242" priority="16">
      <formula>Q8&lt;0</formula>
    </cfRule>
  </conditionalFormatting>
  <conditionalFormatting sqref="Q10">
    <cfRule type="expression" dxfId="241" priority="13">
      <formula>Q10&gt;0</formula>
    </cfRule>
    <cfRule type="expression" dxfId="240" priority="14">
      <formula>Q10&lt;0</formula>
    </cfRule>
  </conditionalFormatting>
  <conditionalFormatting sqref="F60">
    <cfRule type="expression" dxfId="239" priority="11">
      <formula>F60&gt;0</formula>
    </cfRule>
    <cfRule type="expression" dxfId="238" priority="12">
      <formula>F60&lt;0</formula>
    </cfRule>
  </conditionalFormatting>
  <conditionalFormatting sqref="F60">
    <cfRule type="expression" dxfId="237" priority="9">
      <formula>F60&gt;0</formula>
    </cfRule>
    <cfRule type="expression" dxfId="236" priority="10">
      <formula>F60&lt;0</formula>
    </cfRule>
  </conditionalFormatting>
  <conditionalFormatting sqref="H60">
    <cfRule type="expression" dxfId="235" priority="7">
      <formula>H60&gt;0</formula>
    </cfRule>
    <cfRule type="expression" dxfId="234" priority="8">
      <formula>H60&lt;0</formula>
    </cfRule>
  </conditionalFormatting>
  <conditionalFormatting sqref="F92">
    <cfRule type="expression" dxfId="233" priority="5">
      <formula>F92&gt;0</formula>
    </cfRule>
    <cfRule type="expression" dxfId="232" priority="6">
      <formula>F92&lt;0</formula>
    </cfRule>
  </conditionalFormatting>
  <conditionalFormatting sqref="F92">
    <cfRule type="expression" dxfId="231" priority="3">
      <formula>F92&gt;0</formula>
    </cfRule>
    <cfRule type="expression" dxfId="230" priority="4">
      <formula>F92&lt;0</formula>
    </cfRule>
  </conditionalFormatting>
  <conditionalFormatting sqref="H92">
    <cfRule type="expression" dxfId="229" priority="1">
      <formula>H92&gt;0</formula>
    </cfRule>
    <cfRule type="expression" dxfId="22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20.71</v>
      </c>
      <c r="R4" s="487">
        <v>0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2071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227.9700000000048</v>
      </c>
      <c r="R7" s="29">
        <v>43147</v>
      </c>
      <c r="T7" s="1">
        <v>43103</v>
      </c>
      <c r="U7" t="s">
        <v>906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-57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-2.6785714285714284E-2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1.3906325446644132E-2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/>
      <c r="C22" s="10"/>
      <c r="D22" s="39"/>
      <c r="E22" s="39"/>
      <c r="F22" s="39"/>
      <c r="G22" s="39"/>
      <c r="H22" s="226"/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22.781000000000002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22.573900000000002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22.366800000000001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22.159700000000001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21.9526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21.745500000000003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21.538400000000003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21.331300000000002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21.124200000000002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20.917100000000001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20.71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20.5029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20.2958</v>
      </c>
      <c r="Q55" s="81"/>
    </row>
    <row r="56" spans="1:18" x14ac:dyDescent="0.25">
      <c r="O56" s="81">
        <v>0.97</v>
      </c>
      <c r="P56" s="81">
        <f t="shared" si="0"/>
        <v>20.088699999999999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19.881599999999999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19.674499999999998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19.467400000000001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19.260300000000001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19.0532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18.8461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18.639000000000003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2:F24">
    <cfRule type="expression" dxfId="219" priority="87">
      <formula>F22&gt;0</formula>
    </cfRule>
    <cfRule type="expression" dxfId="218" priority="88">
      <formula>F22&lt;0</formula>
    </cfRule>
  </conditionalFormatting>
  <conditionalFormatting sqref="H22:H24">
    <cfRule type="expression" dxfId="217" priority="85">
      <formula>H22&gt;0</formula>
    </cfRule>
    <cfRule type="expression" dxfId="216" priority="86">
      <formula>H22&lt;0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">
    <cfRule type="expression" dxfId="157" priority="3">
      <formula>F21&gt;0</formula>
    </cfRule>
    <cfRule type="expression" dxfId="156" priority="4">
      <formula>F21&lt;0</formula>
    </cfRule>
  </conditionalFormatting>
  <conditionalFormatting sqref="H21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110.42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110.42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89" t="s">
        <v>78</v>
      </c>
      <c r="P40" s="78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121.46200000000002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120.35780000000001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119.25360000000001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118.14940000000001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117.04520000000001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115.941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114.83680000000001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113.73260000000001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112.6284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111.52420000000001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110.42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109.3158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108.2116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107.1074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106.00319999999999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104.899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103.7948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102.6906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101.58640000000001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100.48220000000001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99.378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7.21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7.21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89" t="s">
        <v>78</v>
      </c>
      <c r="P40" s="78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7.9310000000000009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7.8589000000000002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7.7868000000000004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7.7147000000000006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7.6426000000000007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7.5705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7.4984000000000002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7.4263000000000003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7.3542000000000005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7.2820999999999998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7.21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7.1379000000000001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7.0657999999999994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6.9936999999999996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6.9215999999999998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6.8494999999999999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6.7773999999999992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6.7053000000000003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6.6332000000000004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6.5611000000000006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6.4889999999999999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53.425781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36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</row>
    <row r="2" spans="1:36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872</v>
      </c>
      <c r="W2" t="s">
        <v>870</v>
      </c>
      <c r="X2" s="757" t="s">
        <v>854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G2" s="758"/>
      <c r="AH2" s="758"/>
      <c r="AI2" s="758"/>
      <c r="AJ2" s="758"/>
    </row>
    <row r="3" spans="1:36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873</v>
      </c>
      <c r="X3" s="757" t="s">
        <v>855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 s="229"/>
      <c r="AG3" s="756"/>
      <c r="AH3" s="756"/>
      <c r="AI3" s="756"/>
      <c r="AJ3" s="756"/>
    </row>
    <row r="4" spans="1:36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81.17</v>
      </c>
      <c r="R4" s="487">
        <v>0</v>
      </c>
      <c r="U4" t="s">
        <v>874</v>
      </c>
      <c r="X4" s="757" t="s">
        <v>856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G4" s="756"/>
      <c r="AH4" s="756"/>
      <c r="AI4" s="756"/>
      <c r="AJ4" s="756"/>
    </row>
    <row r="5" spans="1:36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8117</v>
      </c>
      <c r="T5" s="1"/>
      <c r="X5" s="757" t="s">
        <v>857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 s="229"/>
      <c r="AG5" s="756"/>
      <c r="AH5" s="756"/>
      <c r="AI5" s="756"/>
      <c r="AJ5" s="756"/>
    </row>
    <row r="6" spans="1:36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884</v>
      </c>
      <c r="X6" s="757" t="s">
        <v>858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G6" s="756"/>
      <c r="AH6" s="756"/>
      <c r="AI6" s="756"/>
      <c r="AJ6" s="756"/>
    </row>
    <row r="7" spans="1:36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1146.2299999999996</v>
      </c>
      <c r="R7" s="29">
        <v>43122</v>
      </c>
      <c r="X7" s="757" t="s">
        <v>859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G7" s="756"/>
      <c r="AH7" s="756"/>
      <c r="AI7" s="756"/>
      <c r="AJ7" s="756"/>
    </row>
    <row r="8" spans="1:36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487.56000000000131</v>
      </c>
      <c r="T8" s="1">
        <v>43109</v>
      </c>
      <c r="U8" t="s">
        <v>921</v>
      </c>
      <c r="X8" s="757" t="s">
        <v>871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G8" s="756"/>
      <c r="AH8" s="756"/>
      <c r="AI8" s="756"/>
      <c r="AJ8" s="756"/>
    </row>
    <row r="9" spans="1:36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6.3905083466152354E-2</v>
      </c>
      <c r="U9" t="s">
        <v>941</v>
      </c>
      <c r="X9" s="757" t="s">
        <v>882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>
        <f t="shared" ref="AB9:AC9" si="2">SUM(AB2:AB5)</f>
        <v>82.5</v>
      </c>
      <c r="AC9">
        <f t="shared" si="2"/>
        <v>91.330000000000013</v>
      </c>
    </row>
    <row r="10" spans="1:36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883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G10" s="782"/>
    </row>
    <row r="11" spans="1:36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2.5625230996673649E-2</v>
      </c>
      <c r="R11">
        <f>0.52</f>
        <v>0.52</v>
      </c>
      <c r="T11" s="1">
        <v>43112</v>
      </c>
      <c r="U11" t="s">
        <v>938</v>
      </c>
      <c r="X11" s="757" t="s">
        <v>868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3">
        <f>SUM(AB2:AB5)/AB7</f>
        <v>0.63569116967175221</v>
      </c>
      <c r="AC11" s="753">
        <f>SUM(AC2:AC5)/AC7</f>
        <v>0.63344430572894994</v>
      </c>
      <c r="AE11" s="758"/>
      <c r="AF11" s="758"/>
      <c r="AG11" s="758"/>
      <c r="AH11" s="758"/>
    </row>
    <row r="12" spans="1:36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  <c r="AG12" s="756"/>
      <c r="AH12" s="756"/>
    </row>
    <row r="13" spans="1:36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942</v>
      </c>
      <c r="W13" t="s">
        <v>869</v>
      </c>
      <c r="X13" s="757" t="s">
        <v>860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622"/>
      <c r="AE13" s="756"/>
      <c r="AG13" s="756"/>
      <c r="AH13" s="756"/>
    </row>
    <row r="14" spans="1:36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940</v>
      </c>
      <c r="X14" s="757" t="s">
        <v>861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622"/>
      <c r="AE14" s="756"/>
      <c r="AG14" s="756"/>
      <c r="AH14" s="756"/>
    </row>
    <row r="15" spans="1:36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939</v>
      </c>
      <c r="X15" s="757" t="s">
        <v>862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622"/>
      <c r="AE15" s="756"/>
      <c r="AG15" s="756"/>
      <c r="AH15" s="756"/>
    </row>
    <row r="16" spans="1:36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863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622"/>
      <c r="AE16" s="756"/>
      <c r="AG16" s="756"/>
      <c r="AH16" s="756"/>
    </row>
    <row r="17" spans="1:34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959</v>
      </c>
      <c r="X17" s="757" t="s">
        <v>864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622"/>
      <c r="AE17" s="756"/>
      <c r="AG17" s="756"/>
      <c r="AH17" s="756"/>
    </row>
    <row r="18" spans="1:34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865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622"/>
      <c r="AE18" s="756"/>
      <c r="AG18" s="756"/>
      <c r="AH18" s="756"/>
    </row>
    <row r="19" spans="1:34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943</v>
      </c>
      <c r="X19" s="757" t="s">
        <v>866</v>
      </c>
      <c r="Y19" s="759">
        <v>0.03</v>
      </c>
      <c r="Z19" s="759">
        <v>0.05</v>
      </c>
      <c r="AA19" s="81" t="s">
        <v>881</v>
      </c>
      <c r="AB19" s="2" t="s">
        <v>881</v>
      </c>
      <c r="AC19" s="783" t="s">
        <v>881</v>
      </c>
      <c r="AD19" s="622"/>
      <c r="AE19" s="756"/>
      <c r="AG19" s="756"/>
      <c r="AH19" s="756"/>
    </row>
    <row r="20" spans="1:34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867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622"/>
      <c r="AE20" s="756"/>
      <c r="AG20" s="756"/>
      <c r="AH20" s="756"/>
    </row>
    <row r="21" spans="1:34" x14ac:dyDescent="0.25">
      <c r="X21" s="757" t="s">
        <v>859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622"/>
    </row>
    <row r="22" spans="1:34" x14ac:dyDescent="0.25">
      <c r="X22" s="757" t="s">
        <v>871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  <c r="AC22" s="760">
        <f>(AC21-AB21)/AB21</f>
        <v>4.8187864802497586E-2</v>
      </c>
    </row>
    <row r="23" spans="1:34" x14ac:dyDescent="0.25">
      <c r="C23" s="4"/>
      <c r="D23" s="3"/>
      <c r="E23" s="3"/>
      <c r="F23" s="3"/>
      <c r="H23" s="70"/>
      <c r="X23" s="757" t="s">
        <v>882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  <c r="AB23" s="81">
        <f>SUM(AB13:AB15)</f>
        <v>120.02</v>
      </c>
      <c r="AC23" s="81">
        <f>SUM(AC13:AC15)</f>
        <v>126.06</v>
      </c>
    </row>
    <row r="24" spans="1:34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883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  <c r="AC24" s="227">
        <f>(AC23-AB23)/AB23</f>
        <v>5.0324945842359657E-2</v>
      </c>
    </row>
    <row r="25" spans="1:34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250</v>
      </c>
      <c r="I25" s="349"/>
      <c r="J25" s="349"/>
      <c r="K25" s="350">
        <f>SumByColor($A$25,K2:K23)</f>
        <v>19080</v>
      </c>
      <c r="L25" s="349"/>
      <c r="M25" s="350">
        <f>SumByColor($A$25,M2:M23)</f>
        <v>78</v>
      </c>
      <c r="X25" s="757" t="s">
        <v>868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  <c r="AB25" s="760">
        <f>AB23/AB21</f>
        <v>0.81457852585855839</v>
      </c>
      <c r="AC25" s="760">
        <f>AC23/AC21</f>
        <v>0.81623931623931623</v>
      </c>
    </row>
    <row r="27" spans="1:34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4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4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3">C30*(E30-D30)</f>
        <v>39.000000000000057</v>
      </c>
      <c r="G30" s="39">
        <f t="shared" ref="G30:G40" si="4">D30*C30</f>
        <v>4094</v>
      </c>
      <c r="H30" s="226">
        <f t="shared" ref="H30:H40" si="5">(E30-D30)/D30</f>
        <v>9.5261358085002579E-3</v>
      </c>
      <c r="I30" s="344"/>
      <c r="J30" s="10"/>
      <c r="K30" s="10"/>
    </row>
    <row r="31" spans="1:34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3"/>
        <v>160.99999999999994</v>
      </c>
      <c r="G31" s="39">
        <f t="shared" si="4"/>
        <v>4094</v>
      </c>
      <c r="H31" s="226">
        <f t="shared" si="5"/>
        <v>3.9325842696629199E-2</v>
      </c>
      <c r="I31" s="345"/>
      <c r="J31" s="10"/>
      <c r="K31" s="10"/>
    </row>
    <row r="32" spans="1:34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3"/>
        <v>43.500000000000227</v>
      </c>
      <c r="G32" s="39">
        <f t="shared" si="4"/>
        <v>8184.5</v>
      </c>
      <c r="H32" s="226">
        <f t="shared" si="5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3"/>
        <v>93.9</v>
      </c>
      <c r="G33" s="39">
        <f t="shared" si="4"/>
        <v>4005.1000000000004</v>
      </c>
      <c r="H33" s="226">
        <f t="shared" si="5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3"/>
        <v>78.900000000000148</v>
      </c>
      <c r="G34" s="39">
        <f t="shared" si="4"/>
        <v>8089.1</v>
      </c>
      <c r="H34" s="227">
        <f t="shared" si="5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3"/>
        <v>-791.10000000000014</v>
      </c>
      <c r="G35" s="39">
        <f t="shared" si="4"/>
        <v>11783.1</v>
      </c>
      <c r="H35" s="227">
        <f t="shared" si="5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3"/>
        <v>-341.19000000000028</v>
      </c>
      <c r="G36" s="39">
        <f t="shared" si="4"/>
        <v>7969.1900000000005</v>
      </c>
      <c r="H36" s="227">
        <f t="shared" si="5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3"/>
        <v>-623.00000000000045</v>
      </c>
      <c r="G37" s="39">
        <f t="shared" si="4"/>
        <v>7969</v>
      </c>
      <c r="H37" s="227">
        <f t="shared" si="5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3"/>
        <v>-875.99999999999841</v>
      </c>
      <c r="G38" s="39">
        <f t="shared" si="4"/>
        <v>11548.5</v>
      </c>
      <c r="H38" s="227">
        <f t="shared" si="5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3"/>
        <v>-472.27999999999923</v>
      </c>
      <c r="G39" s="39">
        <f t="shared" si="4"/>
        <v>7839.28</v>
      </c>
      <c r="H39" s="227">
        <f t="shared" si="5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3"/>
        <v>-550.27500000000134</v>
      </c>
      <c r="G40" s="39">
        <f t="shared" si="4"/>
        <v>11503.275000000001</v>
      </c>
      <c r="H40" s="227">
        <f t="shared" si="5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6">C41*(E41-D41)</f>
        <v>-651.29999999999984</v>
      </c>
      <c r="G41" s="39">
        <f t="shared" ref="G41" si="7">D41*C41</f>
        <v>11451.3</v>
      </c>
      <c r="H41" s="227">
        <f t="shared" ref="H41" si="8">(E41-D41)/D41</f>
        <v>-5.6875638573786365E-2</v>
      </c>
      <c r="I41" s="345" t="s">
        <v>885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9">C42*(E42-D42)</f>
        <v>-706.00000000000023</v>
      </c>
      <c r="G42" s="39">
        <f t="shared" ref="G42:G45" si="10">D42*C42</f>
        <v>15034</v>
      </c>
      <c r="H42" s="227">
        <f t="shared" ref="H42:H45" si="11">(E42-D42)/D42</f>
        <v>-4.6960223493414943E-2</v>
      </c>
      <c r="I42" s="197">
        <v>75</v>
      </c>
      <c r="J42" s="10"/>
      <c r="K42" s="39">
        <v>-47</v>
      </c>
      <c r="O42" s="789" t="s">
        <v>78</v>
      </c>
      <c r="P42" s="789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9"/>
        <v>-239.85000000000056</v>
      </c>
      <c r="G43" s="39">
        <f t="shared" si="10"/>
        <v>11354.85</v>
      </c>
      <c r="H43" s="226">
        <f t="shared" si="11"/>
        <v>-2.1123132405976353E-2</v>
      </c>
      <c r="I43" s="764" t="s">
        <v>890</v>
      </c>
      <c r="J43" s="10"/>
      <c r="K43" s="39">
        <v>419</v>
      </c>
      <c r="O43" s="81">
        <v>1.1000000000000001</v>
      </c>
      <c r="P43" s="81">
        <f>O43*$Q$4</f>
        <v>89.287000000000006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9"/>
        <v>-177.40000000000009</v>
      </c>
      <c r="G44" s="39">
        <f t="shared" si="10"/>
        <v>7629.4</v>
      </c>
      <c r="H44" s="227">
        <f t="shared" si="11"/>
        <v>-2.3252156132854498E-2</v>
      </c>
      <c r="I44" s="764" t="s">
        <v>918</v>
      </c>
      <c r="J44" s="10"/>
      <c r="K44" s="39">
        <v>481</v>
      </c>
      <c r="O44" s="81">
        <v>1.0900000000000001</v>
      </c>
      <c r="P44" s="81">
        <f t="shared" ref="P44:P63" si="12">O44*$Q$4</f>
        <v>88.475300000000004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9"/>
        <v>180.99999999999881</v>
      </c>
      <c r="G45" s="39">
        <f t="shared" si="10"/>
        <v>7629.0000000000009</v>
      </c>
      <c r="H45" s="227">
        <f t="shared" si="11"/>
        <v>2.3725258880587075E-2</v>
      </c>
      <c r="I45" s="345"/>
      <c r="J45" s="10"/>
      <c r="K45" s="39">
        <v>839</v>
      </c>
      <c r="O45" s="81">
        <v>1.08</v>
      </c>
      <c r="P45" s="81">
        <f t="shared" si="12"/>
        <v>87.663600000000002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3">C46*(E46-D46)</f>
        <v>241.99999999999875</v>
      </c>
      <c r="G46" s="39">
        <f t="shared" ref="G46" si="14">D46*C46</f>
        <v>7629.0000000000009</v>
      </c>
      <c r="H46" s="227">
        <f t="shared" ref="H46" si="15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2"/>
        <v>86.851900000000001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" si="16">C47*(E47-D47)</f>
        <v>544.99999999999886</v>
      </c>
      <c r="G47" s="39">
        <f t="shared" ref="G47" si="17">D47*C47</f>
        <v>7629.0000000000009</v>
      </c>
      <c r="H47" s="227">
        <f t="shared" ref="H47" si="18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2"/>
        <v>86.040200000000013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2"/>
        <v>85.228500000000011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2"/>
        <v>84.416800000000009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2"/>
        <v>83.605100000000007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2"/>
        <v>82.793400000000005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2"/>
        <v>81.981700000000004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2"/>
        <v>81.17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2"/>
        <v>80.3583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2"/>
        <v>79.546599999999998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9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2"/>
        <v>78.734899999999996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9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2"/>
        <v>77.923199999999994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9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2"/>
        <v>77.111499999999992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9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2"/>
        <v>76.299799999999991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9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2"/>
        <v>75.488100000000003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9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2"/>
        <v>74.676400000000001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9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2"/>
        <v>73.864699999999999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9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2"/>
        <v>73.052999999999997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9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9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0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9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0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9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0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9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0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9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0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9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0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9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0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9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0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9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0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9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0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9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0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9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0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9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0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9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0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9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0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9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0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9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21">C106*(E106-D106)</f>
        <v>103.99999999999991</v>
      </c>
      <c r="G106" s="372">
        <f t="shared" ref="G106:G169" si="22">D106*C106</f>
        <v>2555</v>
      </c>
      <c r="H106" s="373">
        <f t="shared" ref="H106:H169" si="23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21"/>
        <v>-54.250000000000043</v>
      </c>
      <c r="G107" s="372">
        <f t="shared" si="22"/>
        <v>2555</v>
      </c>
      <c r="H107" s="373">
        <f t="shared" si="23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21"/>
        <v>16.499999999999915</v>
      </c>
      <c r="G108" s="372">
        <f t="shared" si="22"/>
        <v>2555</v>
      </c>
      <c r="H108" s="373">
        <f t="shared" si="23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21"/>
        <v>-143.99999999999977</v>
      </c>
      <c r="G109" s="372">
        <f t="shared" si="22"/>
        <v>4956.5</v>
      </c>
      <c r="H109" s="373">
        <f t="shared" si="23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21"/>
        <v>-819.60000000000059</v>
      </c>
      <c r="G110" s="372">
        <f t="shared" si="22"/>
        <v>5782.2000000000007</v>
      </c>
      <c r="H110" s="373">
        <f t="shared" si="23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21"/>
        <v>-539</v>
      </c>
      <c r="G111" s="372">
        <f t="shared" si="22"/>
        <v>4901.5</v>
      </c>
      <c r="H111" s="373">
        <f t="shared" si="23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21"/>
        <v>-500.5000000000004</v>
      </c>
      <c r="G112" s="372">
        <f t="shared" si="22"/>
        <v>6662.6</v>
      </c>
      <c r="H112" s="374">
        <f t="shared" si="23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21"/>
        <v>-384.30000000000064</v>
      </c>
      <c r="G113" s="372">
        <f t="shared" si="22"/>
        <v>6662.6</v>
      </c>
      <c r="H113" s="374">
        <f t="shared" si="23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21"/>
        <v>-446.6000000000007</v>
      </c>
      <c r="G114" s="372">
        <f t="shared" si="22"/>
        <v>6662.6</v>
      </c>
      <c r="H114" s="374">
        <f t="shared" si="23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22"/>
        <v>6662.32</v>
      </c>
      <c r="H115" s="374">
        <f t="shared" si="23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22"/>
        <v>4850.55</v>
      </c>
      <c r="H116" s="374">
        <f t="shared" si="23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22"/>
        <v>4850.55</v>
      </c>
      <c r="H117" s="374">
        <f t="shared" si="23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24">C118*(E118-D118)</f>
        <v>-221.95000000000036</v>
      </c>
      <c r="G118" s="372">
        <f t="shared" si="22"/>
        <v>4820.4500000000007</v>
      </c>
      <c r="H118" s="374">
        <f t="shared" si="23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24"/>
        <v>-15.950000000000131</v>
      </c>
      <c r="G119" s="372">
        <f t="shared" si="22"/>
        <v>4820.4500000000007</v>
      </c>
      <c r="H119" s="374">
        <f t="shared" si="23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24"/>
        <v>94.050000000000011</v>
      </c>
      <c r="G120" s="372">
        <f t="shared" si="22"/>
        <v>4820.4500000000007</v>
      </c>
      <c r="H120" s="374">
        <f t="shared" si="23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24"/>
        <v>145.74999999999994</v>
      </c>
      <c r="G121" s="372">
        <f t="shared" si="22"/>
        <v>2334.25</v>
      </c>
      <c r="H121" s="374">
        <f t="shared" si="23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24"/>
        <v>59.499999999999886</v>
      </c>
      <c r="G122" s="372">
        <f t="shared" si="22"/>
        <v>4790.5</v>
      </c>
      <c r="H122" s="374">
        <f t="shared" si="23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24"/>
        <v>-422.59000000000043</v>
      </c>
      <c r="G123" s="372">
        <f t="shared" si="22"/>
        <v>6597.29</v>
      </c>
      <c r="H123" s="374">
        <f t="shared" si="23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24"/>
        <v>-461.29999999999995</v>
      </c>
      <c r="G124" s="372">
        <f t="shared" si="22"/>
        <v>9282.2999999999993</v>
      </c>
      <c r="H124" s="374">
        <f t="shared" si="23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24"/>
        <v>-814.29999999999859</v>
      </c>
      <c r="G125" s="372">
        <f t="shared" si="22"/>
        <v>9282.2999999999993</v>
      </c>
      <c r="H125" s="374">
        <f t="shared" si="23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24"/>
        <v>-1005.2999999999997</v>
      </c>
      <c r="G126" s="372">
        <f t="shared" si="22"/>
        <v>9282.2999999999993</v>
      </c>
      <c r="H126" s="374">
        <f t="shared" si="23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24"/>
        <v>-659.99999999999943</v>
      </c>
      <c r="G127" s="372">
        <f t="shared" si="22"/>
        <v>9282</v>
      </c>
      <c r="H127" s="374">
        <f t="shared" si="23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24"/>
        <v>-522.29999999999995</v>
      </c>
      <c r="G128" s="372">
        <f t="shared" si="22"/>
        <v>9282.2999999999993</v>
      </c>
      <c r="H128" s="374">
        <f t="shared" si="23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24"/>
        <v>-925</v>
      </c>
      <c r="G129" s="372">
        <f t="shared" si="22"/>
        <v>9282</v>
      </c>
      <c r="H129" s="374">
        <f t="shared" si="23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24"/>
        <v>-1102.9999999999986</v>
      </c>
      <c r="G130" s="372">
        <f t="shared" si="22"/>
        <v>9282</v>
      </c>
      <c r="H130" s="374">
        <f t="shared" si="23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24"/>
        <v>-1235.4000000000015</v>
      </c>
      <c r="G131" s="372">
        <f t="shared" si="22"/>
        <v>17329.400000000001</v>
      </c>
      <c r="H131" s="374">
        <f t="shared" si="23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24"/>
        <v>-1679.400000000001</v>
      </c>
      <c r="G132" s="372">
        <f t="shared" si="22"/>
        <v>17329.400000000001</v>
      </c>
      <c r="H132" s="374">
        <f t="shared" si="23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24"/>
        <v>-867.40000000000066</v>
      </c>
      <c r="G133" s="372">
        <f t="shared" si="22"/>
        <v>17329.400000000001</v>
      </c>
      <c r="H133" s="374">
        <f t="shared" si="23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24"/>
        <v>-828.30000000000155</v>
      </c>
      <c r="G134" s="372">
        <f t="shared" si="22"/>
        <v>17282.3</v>
      </c>
      <c r="H134" s="374">
        <f t="shared" si="23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24"/>
        <v>-422.48000000000019</v>
      </c>
      <c r="G135" s="372">
        <f t="shared" si="22"/>
        <v>8908.48</v>
      </c>
      <c r="H135" s="374">
        <f t="shared" si="23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24"/>
        <v>-519.48</v>
      </c>
      <c r="G136" s="372">
        <f t="shared" si="22"/>
        <v>8908.48</v>
      </c>
      <c r="H136" s="374">
        <f t="shared" si="23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24"/>
        <v>-253.48000000000042</v>
      </c>
      <c r="G137" s="372">
        <f t="shared" si="22"/>
        <v>8908.48</v>
      </c>
      <c r="H137" s="374">
        <f t="shared" si="23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24"/>
        <v>-215.47999999999945</v>
      </c>
      <c r="G138" s="372">
        <f t="shared" si="22"/>
        <v>8908.48</v>
      </c>
      <c r="H138" s="374">
        <f t="shared" si="23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24"/>
        <v>-364.48000000000036</v>
      </c>
      <c r="G139" s="372">
        <f t="shared" si="22"/>
        <v>8908.48</v>
      </c>
      <c r="H139" s="374">
        <f t="shared" si="23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24"/>
        <v>-242.48000000000047</v>
      </c>
      <c r="G140" s="372">
        <f t="shared" si="22"/>
        <v>8908.48</v>
      </c>
      <c r="H140" s="374">
        <f t="shared" si="23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24"/>
        <v>-184.48000000000064</v>
      </c>
      <c r="G141" s="372">
        <f t="shared" si="22"/>
        <v>8908.48</v>
      </c>
      <c r="H141" s="374">
        <f t="shared" si="23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24"/>
        <v>-253.48000000000042</v>
      </c>
      <c r="G142" s="372">
        <f t="shared" si="22"/>
        <v>8908.48</v>
      </c>
      <c r="H142" s="374">
        <f t="shared" si="23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24"/>
        <v>-53.480000000000416</v>
      </c>
      <c r="G143" s="372">
        <f t="shared" si="22"/>
        <v>8908.48</v>
      </c>
      <c r="H143" s="374">
        <f t="shared" si="23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24"/>
        <v>-795.27600000000064</v>
      </c>
      <c r="G144" s="372">
        <f t="shared" si="22"/>
        <v>10521.276</v>
      </c>
      <c r="H144" s="374">
        <f t="shared" si="23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24"/>
        <v>-982.18499999999972</v>
      </c>
      <c r="G145" s="372">
        <f t="shared" si="22"/>
        <v>12902.684999999999</v>
      </c>
      <c r="H145" s="374">
        <f t="shared" si="23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24"/>
        <v>-1067.6849999999988</v>
      </c>
      <c r="G146" s="372">
        <f t="shared" si="22"/>
        <v>12902.684999999999</v>
      </c>
      <c r="H146" s="374">
        <f t="shared" si="23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24"/>
        <v>-955.18499999999881</v>
      </c>
      <c r="G147" s="372">
        <f t="shared" si="22"/>
        <v>12902.684999999999</v>
      </c>
      <c r="H147" s="374">
        <f t="shared" si="23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24"/>
        <v>-797.68499999999915</v>
      </c>
      <c r="G148" s="372">
        <f t="shared" si="22"/>
        <v>12902.684999999999</v>
      </c>
      <c r="H148" s="374">
        <f t="shared" si="23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24"/>
        <v>-814.18499999999904</v>
      </c>
      <c r="G149" s="372">
        <f t="shared" si="22"/>
        <v>12902.684999999999</v>
      </c>
      <c r="H149" s="374">
        <f t="shared" si="23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24"/>
        <v>-752.6849999999996</v>
      </c>
      <c r="G150" s="372">
        <f t="shared" si="22"/>
        <v>12902.684999999999</v>
      </c>
      <c r="H150" s="374">
        <f t="shared" si="23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24"/>
        <v>-682.18499999999972</v>
      </c>
      <c r="G151" s="372">
        <f t="shared" si="22"/>
        <v>12902.684999999999</v>
      </c>
      <c r="H151" s="374">
        <f t="shared" si="23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24"/>
        <v>-827.6849999999996</v>
      </c>
      <c r="G152" s="372">
        <f t="shared" si="22"/>
        <v>12902.684999999999</v>
      </c>
      <c r="H152" s="374">
        <f t="shared" si="23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24"/>
        <v>-890.68499999999983</v>
      </c>
      <c r="G153" s="372">
        <f t="shared" si="22"/>
        <v>12902.684999999999</v>
      </c>
      <c r="H153" s="374">
        <f t="shared" si="23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24"/>
        <v>-927.38400000000081</v>
      </c>
      <c r="G154" s="372">
        <f t="shared" si="22"/>
        <v>14488.284</v>
      </c>
      <c r="H154" s="374">
        <f t="shared" si="23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24"/>
        <v>-1241.8839999999998</v>
      </c>
      <c r="G155" s="372">
        <f t="shared" si="22"/>
        <v>14488.284</v>
      </c>
      <c r="H155" s="374">
        <f t="shared" si="23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24"/>
        <v>-1334.6800000000003</v>
      </c>
      <c r="G156" s="372">
        <f t="shared" si="22"/>
        <v>16818.68</v>
      </c>
      <c r="H156" s="374">
        <f t="shared" si="23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24"/>
        <v>-1440.6800000000003</v>
      </c>
      <c r="G157" s="372">
        <f t="shared" si="22"/>
        <v>16818.68</v>
      </c>
      <c r="H157" s="374">
        <f t="shared" si="23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24"/>
        <v>-1242.6800000000014</v>
      </c>
      <c r="G158" s="372">
        <f t="shared" si="22"/>
        <v>16818.68</v>
      </c>
      <c r="H158" s="374">
        <f t="shared" si="23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24"/>
        <v>-1020.6800000000015</v>
      </c>
      <c r="G159" s="372">
        <f t="shared" si="22"/>
        <v>16818.68</v>
      </c>
      <c r="H159" s="374">
        <f t="shared" si="23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24"/>
        <v>-462.68000000000029</v>
      </c>
      <c r="G160" s="372">
        <f t="shared" si="22"/>
        <v>16818.68</v>
      </c>
      <c r="H160" s="374">
        <f t="shared" si="23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24"/>
        <v>-514.68000000000131</v>
      </c>
      <c r="G161" s="372">
        <f t="shared" si="22"/>
        <v>16818.68</v>
      </c>
      <c r="H161" s="374">
        <f t="shared" si="23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24"/>
        <v>-968.68000000000052</v>
      </c>
      <c r="G162" s="372">
        <f t="shared" si="22"/>
        <v>16818.68</v>
      </c>
      <c r="H162" s="374">
        <f t="shared" si="23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24"/>
        <v>-900.67999999999984</v>
      </c>
      <c r="G163" s="372">
        <f t="shared" si="22"/>
        <v>16724.68</v>
      </c>
      <c r="H163" s="374">
        <f t="shared" si="23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24"/>
        <v>-1097.7599999999995</v>
      </c>
      <c r="G164" s="372">
        <f t="shared" si="22"/>
        <v>16703.759999999998</v>
      </c>
      <c r="H164" s="374">
        <f t="shared" si="23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24"/>
        <v>-1470.25</v>
      </c>
      <c r="G165" s="372">
        <f t="shared" si="22"/>
        <v>20522.75</v>
      </c>
      <c r="H165" s="374">
        <f t="shared" si="23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24"/>
        <v>-1712.7499999999998</v>
      </c>
      <c r="G166" s="372">
        <f t="shared" si="22"/>
        <v>20522.75</v>
      </c>
      <c r="H166" s="374">
        <f t="shared" si="23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24"/>
        <v>-2170.2499999999995</v>
      </c>
      <c r="G167" s="372">
        <f t="shared" si="22"/>
        <v>20522.75</v>
      </c>
      <c r="H167" s="374">
        <f t="shared" si="23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24"/>
        <v>-2395.2499999999973</v>
      </c>
      <c r="G168" s="372">
        <f t="shared" si="22"/>
        <v>20522.75</v>
      </c>
      <c r="H168" s="374">
        <f t="shared" si="23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24"/>
        <v>-1409.9999999999995</v>
      </c>
      <c r="G169" s="372">
        <f t="shared" si="22"/>
        <v>16498</v>
      </c>
      <c r="H169" s="374">
        <f t="shared" si="23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24"/>
        <v>-1757.9999999999984</v>
      </c>
      <c r="G170" s="372">
        <f t="shared" ref="G170:G202" si="25">D170*C170</f>
        <v>16498</v>
      </c>
      <c r="H170" s="374">
        <f t="shared" ref="H170:H204" si="26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24"/>
        <v>-1954.0000000000007</v>
      </c>
      <c r="G171" s="372">
        <f t="shared" si="25"/>
        <v>20164</v>
      </c>
      <c r="H171" s="374">
        <f t="shared" si="26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24"/>
        <v>-1457.1799999999996</v>
      </c>
      <c r="G172" s="372">
        <f t="shared" si="25"/>
        <v>16425.18</v>
      </c>
      <c r="H172" s="374">
        <f t="shared" si="26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24"/>
        <v>-1412.67</v>
      </c>
      <c r="G173" s="372">
        <f t="shared" si="25"/>
        <v>12638.67</v>
      </c>
      <c r="H173" s="374">
        <f t="shared" si="26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24"/>
        <v>-1429.6799999999989</v>
      </c>
      <c r="G174" s="372">
        <f t="shared" si="25"/>
        <v>16397.68</v>
      </c>
      <c r="H174" s="374">
        <f t="shared" si="26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24"/>
        <v>-2201.6750000000015</v>
      </c>
      <c r="G175" s="372">
        <f t="shared" si="25"/>
        <v>20221.675000000003</v>
      </c>
      <c r="H175" s="374">
        <f t="shared" si="26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24"/>
        <v>-1864.1749999999995</v>
      </c>
      <c r="G176" s="372">
        <f t="shared" si="25"/>
        <v>19884.174999999999</v>
      </c>
      <c r="H176" s="374">
        <f t="shared" si="26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24"/>
        <v>-1373.260000000002</v>
      </c>
      <c r="G177" s="372">
        <f t="shared" si="25"/>
        <v>16205.260000000002</v>
      </c>
      <c r="H177" s="374">
        <f t="shared" si="26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24"/>
        <v>-929.26000000000215</v>
      </c>
      <c r="G178" s="372">
        <f t="shared" si="25"/>
        <v>16205.260000000002</v>
      </c>
      <c r="H178" s="374">
        <f t="shared" si="26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24"/>
        <v>-1451.260000000002</v>
      </c>
      <c r="G179" s="372">
        <f t="shared" si="25"/>
        <v>16205.260000000002</v>
      </c>
      <c r="H179" s="374">
        <f t="shared" si="26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24"/>
        <v>-1821.7500000000016</v>
      </c>
      <c r="G180" s="372">
        <f t="shared" si="25"/>
        <v>19799.25</v>
      </c>
      <c r="H180" s="374">
        <f t="shared" si="26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24"/>
        <v>-2035.2599999999995</v>
      </c>
      <c r="G181" s="372">
        <f t="shared" si="25"/>
        <v>23338.260000000002</v>
      </c>
      <c r="H181" s="374">
        <f t="shared" si="26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7">C182*(E182-D182)</f>
        <v>-1804.4750000000001</v>
      </c>
      <c r="G182" s="372">
        <f t="shared" si="25"/>
        <v>19749.474999999999</v>
      </c>
      <c r="H182" s="374">
        <f t="shared" si="26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7"/>
        <v>-1934.474999999999</v>
      </c>
      <c r="G183" s="372">
        <f t="shared" si="25"/>
        <v>19749.474999999999</v>
      </c>
      <c r="H183" s="374">
        <f t="shared" si="26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7"/>
        <v>-1664.4749999999995</v>
      </c>
      <c r="G184" s="372">
        <f t="shared" si="25"/>
        <v>19749.474999999999</v>
      </c>
      <c r="H184" s="374">
        <f t="shared" si="26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7"/>
        <v>-1284.3300000000027</v>
      </c>
      <c r="G185" s="372">
        <f t="shared" si="25"/>
        <v>23223.33</v>
      </c>
      <c r="H185" s="374">
        <f t="shared" si="26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7"/>
        <v>-3507.3149999999991</v>
      </c>
      <c r="G186" s="372">
        <f t="shared" si="25"/>
        <v>26607.314999999999</v>
      </c>
      <c r="H186" s="374">
        <f t="shared" si="26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7"/>
        <v>-2464.409999999998</v>
      </c>
      <c r="G187" s="372">
        <f t="shared" si="25"/>
        <v>23158.41</v>
      </c>
      <c r="H187" s="374">
        <f t="shared" si="26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7"/>
        <v>-2221</v>
      </c>
      <c r="G188" s="372">
        <f t="shared" si="25"/>
        <v>19671</v>
      </c>
      <c r="H188" s="374">
        <f t="shared" si="26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7"/>
        <v>-2463.5</v>
      </c>
      <c r="G189" s="372">
        <f t="shared" si="25"/>
        <v>19671</v>
      </c>
      <c r="H189" s="374">
        <f t="shared" si="26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7"/>
        <v>-2186</v>
      </c>
      <c r="G190" s="372">
        <f t="shared" si="25"/>
        <v>19671</v>
      </c>
      <c r="H190" s="374">
        <f t="shared" si="26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7"/>
        <v>-2728.5000000000005</v>
      </c>
      <c r="G191" s="372">
        <f t="shared" si="25"/>
        <v>19671</v>
      </c>
      <c r="H191" s="374">
        <f t="shared" si="26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7"/>
        <v>-2553.4999999999995</v>
      </c>
      <c r="G192" s="372">
        <f t="shared" si="25"/>
        <v>19671</v>
      </c>
      <c r="H192" s="374">
        <f t="shared" si="26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7"/>
        <v>-2793.4999999999982</v>
      </c>
      <c r="G193" s="372">
        <f t="shared" si="25"/>
        <v>19671</v>
      </c>
      <c r="H193" s="374">
        <f t="shared" si="26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7"/>
        <v>-2561</v>
      </c>
      <c r="G194" s="372">
        <f t="shared" si="25"/>
        <v>19541</v>
      </c>
      <c r="H194" s="374">
        <f t="shared" si="26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7"/>
        <v>-3036.0000000000014</v>
      </c>
      <c r="G195" s="372">
        <f t="shared" si="25"/>
        <v>19541</v>
      </c>
      <c r="H195" s="374">
        <f t="shared" si="26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7"/>
        <v>-2591.0000000000009</v>
      </c>
      <c r="G196" s="372">
        <f t="shared" si="25"/>
        <v>19541</v>
      </c>
      <c r="H196" s="374">
        <f t="shared" si="26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7"/>
        <v>-1716.0000000000011</v>
      </c>
      <c r="G197" s="372">
        <f t="shared" si="25"/>
        <v>19411</v>
      </c>
      <c r="H197" s="374">
        <f t="shared" si="26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7"/>
        <v>-829.07999999999902</v>
      </c>
      <c r="G198" s="372">
        <f t="shared" si="25"/>
        <v>15707.08</v>
      </c>
      <c r="H198" s="374">
        <f t="shared" si="26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7"/>
        <v>-490.00000000000057</v>
      </c>
      <c r="G199" s="372">
        <f t="shared" si="25"/>
        <v>15708.000000000002</v>
      </c>
      <c r="H199" s="374">
        <f t="shared" si="26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7"/>
        <v>-1076.0000000000018</v>
      </c>
      <c r="G200" s="372">
        <f t="shared" si="25"/>
        <v>15708.000000000002</v>
      </c>
      <c r="H200" s="374">
        <f t="shared" si="26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7"/>
        <v>474.00000000000091</v>
      </c>
      <c r="G201" s="372">
        <f t="shared" si="25"/>
        <v>7648.9999999999991</v>
      </c>
      <c r="H201" s="374">
        <f t="shared" si="26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7"/>
        <v>696.99999999999989</v>
      </c>
      <c r="G202" s="372">
        <f t="shared" si="25"/>
        <v>3490.5</v>
      </c>
      <c r="H202" s="374">
        <f t="shared" si="26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7"/>
        <v>671.99999999999989</v>
      </c>
      <c r="G203" s="372"/>
      <c r="H203" s="374">
        <f t="shared" si="26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7"/>
        <v>713.65000000000055</v>
      </c>
      <c r="G204" s="372">
        <f t="shared" ref="G204" si="28">D204*C204</f>
        <v>3435.3499999999995</v>
      </c>
      <c r="H204" s="374">
        <f t="shared" si="26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C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C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79.33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79.33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89" t="s">
        <v>78</v>
      </c>
      <c r="P42" s="78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87.263000000000005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86.469700000000003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85.676400000000001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84.883099999999999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84.089799999999997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83.296499999999995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82.503200000000007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81.709900000000005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80.916600000000003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80.1233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79.33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78.536699999999996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77.743399999999994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76.950099999999992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76.15679999999999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75.363500000000002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74.5702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73.776899999999998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72.983599999999996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72.190300000000008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71.397000000000006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58.66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3519.6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401.18999999999915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351.23999999999933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0.11085861455137651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3.3412887828162291E-2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89" t="s">
        <v>78</v>
      </c>
      <c r="P41" s="78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64.525999999999996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63.939399999999999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63.352800000000002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62.766199999999998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62.179600000000001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61.592999999999996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61.006399999999999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60.419799999999995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59.833199999999998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59.246599999999994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58.66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58.073399999999999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57.486799999999995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56.900199999999998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56.313599999999994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55.726999999999997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55.140399999999993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54.553800000000003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53.967199999999998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53.380600000000001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52.793999999999997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43.86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43.86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96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96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89" t="s">
        <v>78</v>
      </c>
      <c r="P41" s="78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48.246000000000002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47.807400000000001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47.3688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46.930199999999999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46.491599999999998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46.053000000000004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45.614400000000003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45.175800000000002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44.737200000000001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44.2986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43.86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43.421399999999998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42.982799999999997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42.544199999999996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42.105599999999995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41.666999999999994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41.228400000000001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40.7898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40.351199999999999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39.912599999999998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39.474000000000004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212.41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212.41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89" t="s">
        <v>78</v>
      </c>
      <c r="P45" s="789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233.65100000000001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231.52690000000001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229.40280000000001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227.27870000000001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225.15460000000002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223.03050000000002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220.90639999999999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218.78229999999999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216.65819999999999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214.5341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212.41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210.2859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208.1618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206.0377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203.9136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201.78949999999998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199.66539999999998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197.54130000000001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195.41720000000001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193.29310000000001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191.16900000000001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54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54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59.400000000000006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58.860000000000007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58.320000000000007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57.78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57.24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56.7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56.160000000000004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55.620000000000005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55.08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54.54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54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53.46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52.92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52.379999999999995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51.839999999999996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51.3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50.76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50.220000000000006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49.68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49.14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48.6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134.61000000000001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134.61000000000001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89" t="s">
        <v>78</v>
      </c>
      <c r="Q39" s="78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148.07100000000003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146.72490000000002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145.37880000000001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144.03270000000003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142.68660000000003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141.34050000000002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139.99440000000001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138.64830000000001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137.30220000000003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135.95610000000002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134.61000000000001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133.26390000000001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131.9178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130.57170000000002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129.22560000000001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127.87950000000001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126.5334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125.18730000000002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123.84120000000001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122.49510000000002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121.14900000000002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243.16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243.16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89" t="s">
        <v>78</v>
      </c>
      <c r="P41" s="78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267.476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265.0444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262.61279999999999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260.18119999999999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257.74959999999999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255.31800000000001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252.88640000000001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250.45480000000001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248.0232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245.5916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243.16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240.72839999999999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238.29679999999999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235.86519999999999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233.43359999999998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231.00199999999998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228.57039999999998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226.1388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223.7072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221.2756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218.84399999999999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2018-01-19T00:47:57Z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