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7" i="38" l="1"/>
  <c r="E537" i="38"/>
  <c r="G537" i="38"/>
  <c r="H537" i="38"/>
  <c r="K537" i="38"/>
  <c r="L537" i="38"/>
  <c r="O537" i="38" s="1"/>
  <c r="P537" i="38" s="1"/>
  <c r="M537" i="38"/>
  <c r="T537" i="38" s="1"/>
  <c r="R537" i="38"/>
  <c r="U537" i="38"/>
  <c r="H32" i="46"/>
  <c r="F32" i="46"/>
  <c r="G32" i="46"/>
  <c r="V537" i="38" l="1"/>
  <c r="N537" i="38"/>
  <c r="W537" i="38" s="1"/>
  <c r="D536" i="38"/>
  <c r="E536" i="38"/>
  <c r="G536" i="38"/>
  <c r="H536" i="38"/>
  <c r="K536" i="38"/>
  <c r="L536" i="38"/>
  <c r="O536" i="38" s="1"/>
  <c r="P536" i="38" s="1"/>
  <c r="M536" i="38"/>
  <c r="N536" i="38" s="1"/>
  <c r="R536" i="38"/>
  <c r="U536" i="38"/>
  <c r="V536" i="38" l="1"/>
  <c r="W536" i="38" s="1"/>
  <c r="T536" i="38"/>
  <c r="H17" i="74"/>
  <c r="K18" i="58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R535" i="38"/>
  <c r="M535" i="38"/>
  <c r="N535" i="38" s="1"/>
  <c r="K535" i="38"/>
  <c r="L535" i="38" s="1"/>
  <c r="H535" i="38"/>
  <c r="E535" i="38"/>
  <c r="T535" i="38" l="1"/>
  <c r="O535" i="38"/>
  <c r="K8" i="74"/>
  <c r="K2" i="45"/>
  <c r="E534" i="38"/>
  <c r="H534" i="38"/>
  <c r="K534" i="38"/>
  <c r="L534" i="38" s="1"/>
  <c r="M534" i="38"/>
  <c r="T534" i="38" s="1"/>
  <c r="R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T533" i="38" s="1"/>
  <c r="N533" i="38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O533" i="38" l="1"/>
  <c r="E532" i="38"/>
  <c r="H532" i="38"/>
  <c r="K532" i="38"/>
  <c r="L532" i="38" s="1"/>
  <c r="M532" i="38"/>
  <c r="T532" i="38" s="1"/>
  <c r="R532" i="38"/>
  <c r="O532" i="38" l="1"/>
  <c r="N532" i="38"/>
  <c r="F7" i="46"/>
  <c r="F31" i="46"/>
  <c r="H31" i="46"/>
  <c r="G31" i="46"/>
  <c r="K3" i="46"/>
  <c r="E531" i="38"/>
  <c r="H531" i="38"/>
  <c r="K531" i="38"/>
  <c r="M531" i="38"/>
  <c r="T531" i="38" s="1"/>
  <c r="R531" i="38"/>
  <c r="L531" i="38" l="1"/>
  <c r="O531" i="38" s="1"/>
  <c r="N531" i="38"/>
  <c r="N271" i="1"/>
  <c r="F35" i="57"/>
  <c r="H35" i="57"/>
  <c r="G35" i="57"/>
  <c r="F6" i="57"/>
  <c r="D530" i="38"/>
  <c r="O530" i="38" s="1"/>
  <c r="E530" i="38"/>
  <c r="H530" i="38"/>
  <c r="K530" i="38"/>
  <c r="L530" i="38" s="1"/>
  <c r="M530" i="38"/>
  <c r="T530" i="38" s="1"/>
  <c r="R530" i="38"/>
  <c r="N530" i="38" l="1"/>
  <c r="D529" i="38"/>
  <c r="E529" i="38"/>
  <c r="H529" i="38"/>
  <c r="K529" i="38"/>
  <c r="L529" i="38" s="1"/>
  <c r="O529" i="38" s="1"/>
  <c r="M529" i="38"/>
  <c r="N529" i="38" s="1"/>
  <c r="R529" i="38"/>
  <c r="K25" i="25"/>
  <c r="T529" i="38" l="1"/>
  <c r="D528" i="38"/>
  <c r="E528" i="38"/>
  <c r="H528" i="38"/>
  <c r="K528" i="38"/>
  <c r="M528" i="38"/>
  <c r="T528" i="38" s="1"/>
  <c r="R528" i="38"/>
  <c r="F122" i="25"/>
  <c r="H122" i="25"/>
  <c r="G122" i="25"/>
  <c r="F49" i="25"/>
  <c r="K2" i="64"/>
  <c r="N528" i="38" l="1"/>
  <c r="L528" i="38"/>
  <c r="O528" i="38" s="1"/>
  <c r="D527" i="38"/>
  <c r="E527" i="38"/>
  <c r="G527" i="38"/>
  <c r="H527" i="38"/>
  <c r="K527" i="38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O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 s="1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H19" i="46"/>
  <c r="K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O516" i="38" s="1"/>
  <c r="M516" i="38"/>
  <c r="T516" i="38" s="1"/>
  <c r="R516" i="38"/>
  <c r="F26" i="46"/>
  <c r="H26" i="46"/>
  <c r="G26" i="46"/>
  <c r="F118" i="25"/>
  <c r="H118" i="25"/>
  <c r="G118" i="25"/>
  <c r="K23" i="25"/>
  <c r="K68" i="83"/>
  <c r="F68" i="83"/>
  <c r="N516" i="38" l="1"/>
  <c r="D515" i="38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 s="1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 s="1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 s="1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C85" i="85"/>
  <c r="F85" i="85"/>
  <c r="K85" i="85"/>
  <c r="K19" i="85"/>
  <c r="C19" i="85"/>
  <c r="M85" i="85"/>
  <c r="H19" i="85"/>
  <c r="M19" i="85"/>
  <c r="F19" i="85"/>
  <c r="Q2" i="85" l="1"/>
  <c r="Q8" i="85" s="1"/>
  <c r="M66" i="85"/>
  <c r="Q10" i="85" s="1"/>
  <c r="N484" i="38"/>
  <c r="O484" i="38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4"/>
  <c r="M19" i="83"/>
  <c r="K19" i="84"/>
  <c r="K19" i="83"/>
  <c r="C19" i="83"/>
  <c r="F19" i="84"/>
  <c r="H85" i="83"/>
  <c r="M85" i="84"/>
  <c r="C85" i="84"/>
  <c r="H19" i="84"/>
  <c r="C85" i="83"/>
  <c r="M19" i="84"/>
  <c r="F85" i="84"/>
  <c r="M85" i="83"/>
  <c r="H19" i="83"/>
  <c r="F19" i="83"/>
  <c r="F85" i="83"/>
  <c r="K85" i="84"/>
  <c r="K85" i="83"/>
  <c r="H85" i="84"/>
  <c r="Q7" i="85" l="1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9" i="82"/>
  <c r="K19" i="82"/>
  <c r="F85" i="82"/>
  <c r="M85" i="82"/>
  <c r="C19" i="82"/>
  <c r="M19" i="82"/>
  <c r="C18" i="74"/>
  <c r="K85" i="82"/>
  <c r="F19" i="82"/>
  <c r="M18" i="74"/>
  <c r="C85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85" i="64"/>
  <c r="K19" i="64"/>
  <c r="M85" i="64"/>
  <c r="M19" i="64"/>
  <c r="K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H85" i="81"/>
  <c r="F19" i="81"/>
  <c r="K19" i="81"/>
  <c r="C19" i="81"/>
  <c r="M19" i="81"/>
  <c r="C85" i="81"/>
  <c r="M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F85" i="80"/>
  <c r="K19" i="80"/>
  <c r="H19" i="80"/>
  <c r="M85" i="80"/>
  <c r="C85" i="80"/>
  <c r="M19" i="80"/>
  <c r="C19" i="80"/>
  <c r="O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R465" i="38"/>
  <c r="Q3" i="80" l="1"/>
  <c r="Q6" i="80" s="1"/>
  <c r="Q8" i="80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F19" i="79"/>
  <c r="C19" i="79"/>
  <c r="K65" i="79"/>
  <c r="H19" i="79"/>
  <c r="M19" i="79"/>
  <c r="F65" i="79"/>
  <c r="H65" i="79"/>
  <c r="C65" i="79"/>
  <c r="M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M85" i="78"/>
  <c r="K19" i="78"/>
  <c r="C19" i="78"/>
  <c r="C85" i="78"/>
  <c r="F19" i="78"/>
  <c r="K85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F85" i="77"/>
  <c r="K85" i="77"/>
  <c r="C19" i="77"/>
  <c r="H85" i="77"/>
  <c r="C85" i="77"/>
  <c r="K19" i="77"/>
  <c r="H19" i="77"/>
  <c r="M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F77" i="69"/>
  <c r="M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F659" i="25"/>
  <c r="M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C19" i="55"/>
  <c r="F65" i="71"/>
  <c r="K19" i="3"/>
  <c r="F94" i="52"/>
  <c r="M19" i="68"/>
  <c r="K92" i="45"/>
  <c r="K19" i="68"/>
  <c r="M19" i="66"/>
  <c r="H75" i="41"/>
  <c r="M129" i="58"/>
  <c r="H451" i="17"/>
  <c r="H19" i="61"/>
  <c r="C156" i="49"/>
  <c r="M19" i="54"/>
  <c r="H30" i="49"/>
  <c r="K30" i="49"/>
  <c r="K72" i="59"/>
  <c r="H23" i="17"/>
  <c r="C72" i="59"/>
  <c r="K119" i="7"/>
  <c r="K19" i="55"/>
  <c r="C81" i="61"/>
  <c r="H19" i="72"/>
  <c r="C19" i="71"/>
  <c r="F213" i="57"/>
  <c r="K19" i="69"/>
  <c r="M65" i="71"/>
  <c r="M92" i="45"/>
  <c r="K29" i="51"/>
  <c r="K19" i="45"/>
  <c r="M19" i="53"/>
  <c r="M72" i="59"/>
  <c r="M19" i="59"/>
  <c r="H86" i="53"/>
  <c r="K19" i="50"/>
  <c r="M55" i="50"/>
  <c r="H19" i="60"/>
  <c r="M81" i="61"/>
  <c r="C19" i="63"/>
  <c r="H156" i="49"/>
  <c r="H90" i="72"/>
  <c r="H72" i="59"/>
  <c r="F19" i="73"/>
  <c r="C75" i="41"/>
  <c r="F19" i="41"/>
  <c r="K90" i="72"/>
  <c r="F55" i="50"/>
  <c r="F19" i="61"/>
  <c r="C19" i="54"/>
  <c r="K63" i="66"/>
  <c r="M19" i="61"/>
  <c r="M19" i="70"/>
  <c r="C19" i="68"/>
  <c r="M19" i="52"/>
  <c r="M100" i="34"/>
  <c r="H19" i="68"/>
  <c r="F18" i="74"/>
  <c r="M90" i="72"/>
  <c r="F19" i="71"/>
  <c r="H19" i="55"/>
  <c r="K55" i="50"/>
  <c r="C23" i="17"/>
  <c r="F19" i="34"/>
  <c r="F19" i="60"/>
  <c r="M19" i="50"/>
  <c r="F75" i="41"/>
  <c r="F51" i="54"/>
  <c r="F92" i="45"/>
  <c r="C19" i="64"/>
  <c r="K100" i="34"/>
  <c r="C19" i="61"/>
  <c r="H81" i="61"/>
  <c r="H19" i="54"/>
  <c r="H67" i="60"/>
  <c r="F19" i="50"/>
  <c r="C63" i="66"/>
  <c r="C19" i="73"/>
  <c r="C51" i="54"/>
  <c r="M30" i="49"/>
  <c r="C19" i="75"/>
  <c r="H77" i="70"/>
  <c r="C119" i="7"/>
  <c r="M63" i="66"/>
  <c r="K19" i="71"/>
  <c r="F19" i="59"/>
  <c r="C85" i="64"/>
  <c r="H129" i="58"/>
  <c r="K77" i="70"/>
  <c r="H19" i="75"/>
  <c r="M23" i="57"/>
  <c r="C129" i="58"/>
  <c r="M77" i="70"/>
  <c r="M23" i="17"/>
  <c r="M19" i="72"/>
  <c r="H29" i="51"/>
  <c r="K23" i="57"/>
  <c r="C19" i="34"/>
  <c r="F77" i="70"/>
  <c r="M75" i="41"/>
  <c r="F25" i="31"/>
  <c r="K19" i="60"/>
  <c r="H19" i="50"/>
  <c r="H65" i="71"/>
  <c r="M19" i="69"/>
  <c r="F23" i="57"/>
  <c r="M119" i="7"/>
  <c r="K51" i="54"/>
  <c r="H30" i="40"/>
  <c r="H92" i="45"/>
  <c r="C67" i="60"/>
  <c r="F72" i="59"/>
  <c r="C25" i="31"/>
  <c r="K19" i="62"/>
  <c r="C19" i="58"/>
  <c r="F61" i="25"/>
  <c r="K19" i="53"/>
  <c r="F90" i="72"/>
  <c r="F19" i="3"/>
  <c r="F156" i="49"/>
  <c r="M213" i="57"/>
  <c r="K19" i="75"/>
  <c r="H213" i="57"/>
  <c r="C61" i="25"/>
  <c r="C19" i="45"/>
  <c r="C65" i="71"/>
  <c r="H19" i="3"/>
  <c r="C19" i="60"/>
  <c r="K156" i="49"/>
  <c r="C65" i="63"/>
  <c r="C100" i="34"/>
  <c r="H19" i="63"/>
  <c r="M67" i="60"/>
  <c r="F23" i="17"/>
  <c r="F19" i="63"/>
  <c r="F19" i="62"/>
  <c r="H65" i="63"/>
  <c r="K67" i="60"/>
  <c r="K19" i="66"/>
  <c r="K213" i="57"/>
  <c r="F19" i="69"/>
  <c r="C92" i="45"/>
  <c r="H100" i="34"/>
  <c r="C90" i="72"/>
  <c r="F85" i="64"/>
  <c r="F19" i="55"/>
  <c r="K451" i="17"/>
  <c r="M19" i="41"/>
  <c r="F19" i="53"/>
  <c r="M19" i="75"/>
  <c r="F30" i="49"/>
  <c r="M19" i="62"/>
  <c r="M51" i="54"/>
  <c r="M19" i="63"/>
  <c r="C86" i="53"/>
  <c r="H19" i="59"/>
  <c r="M19" i="73"/>
  <c r="H19" i="41"/>
  <c r="C77" i="70"/>
  <c r="H19" i="71"/>
  <c r="F19" i="52"/>
  <c r="K19" i="52"/>
  <c r="F65" i="63"/>
  <c r="K81" i="61"/>
  <c r="C19" i="59"/>
  <c r="K19" i="70"/>
  <c r="K19" i="73"/>
  <c r="K30" i="40"/>
  <c r="F451" i="17"/>
  <c r="F19" i="45"/>
  <c r="C451" i="17"/>
  <c r="F19" i="68"/>
  <c r="F86" i="53"/>
  <c r="K65" i="71"/>
  <c r="M156" i="49"/>
  <c r="M25" i="31"/>
  <c r="K19" i="72"/>
  <c r="K94" i="52"/>
  <c r="F19" i="58"/>
  <c r="K86" i="53"/>
  <c r="K19" i="54"/>
  <c r="C19" i="3"/>
  <c r="C19" i="50"/>
  <c r="H19" i="73"/>
  <c r="C19" i="52"/>
  <c r="K19" i="41"/>
  <c r="F19" i="75"/>
  <c r="C19" i="41"/>
  <c r="K19" i="61"/>
  <c r="H19" i="45"/>
  <c r="F63" i="66"/>
  <c r="M19" i="3"/>
  <c r="M19" i="55"/>
  <c r="H19" i="69"/>
  <c r="H19" i="62"/>
  <c r="K19" i="63"/>
  <c r="H63" i="66"/>
  <c r="F81" i="61"/>
  <c r="H19" i="66"/>
  <c r="M19" i="60"/>
  <c r="C30" i="49"/>
  <c r="C213" i="57"/>
  <c r="H55" i="50"/>
  <c r="C19" i="69"/>
  <c r="F19" i="64"/>
  <c r="M65" i="63"/>
  <c r="K65" i="63"/>
  <c r="F30" i="40"/>
  <c r="C55" i="50"/>
  <c r="K23" i="17"/>
  <c r="M19" i="34"/>
  <c r="M86" i="53"/>
  <c r="F119" i="7"/>
  <c r="H94" i="52"/>
  <c r="M94" i="52"/>
  <c r="H19" i="53"/>
  <c r="H19" i="52"/>
  <c r="C94" i="52"/>
  <c r="H19" i="70"/>
  <c r="C19" i="62"/>
  <c r="K19" i="59"/>
  <c r="H119" i="7"/>
  <c r="F19" i="66"/>
  <c r="F19" i="54"/>
  <c r="C30" i="40"/>
  <c r="C19" i="66"/>
  <c r="M19" i="71"/>
  <c r="F129" i="58"/>
  <c r="M30" i="40"/>
  <c r="M451" i="17"/>
  <c r="H19" i="34"/>
  <c r="M19" i="58"/>
  <c r="K129" i="58"/>
  <c r="C19" i="53"/>
  <c r="K25" i="31"/>
  <c r="F67" i="60"/>
  <c r="K19" i="34"/>
  <c r="H51" i="54"/>
  <c r="C19" i="72"/>
  <c r="K75" i="41"/>
  <c r="C23" i="57"/>
  <c r="F19" i="72"/>
  <c r="H25" i="31"/>
  <c r="F19" i="70"/>
  <c r="C19" i="70"/>
  <c r="K19" i="58"/>
  <c r="H19" i="58"/>
  <c r="H61" i="25"/>
  <c r="C29" i="51"/>
  <c r="F29" i="51"/>
  <c r="M29" i="51"/>
  <c r="M19" i="45"/>
  <c r="K18" i="74"/>
  <c r="U535" i="38" l="1"/>
  <c r="U534" i="38"/>
  <c r="U533" i="38"/>
  <c r="U532" i="38"/>
  <c r="U531" i="38"/>
  <c r="U530" i="38"/>
  <c r="K29" i="40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33" i="38" l="1"/>
  <c r="W533" i="38" s="1"/>
  <c r="V531" i="38"/>
  <c r="W531" i="38" s="1"/>
  <c r="V530" i="38"/>
  <c r="W530" i="38" s="1"/>
  <c r="V534" i="38"/>
  <c r="W534" i="38" s="1"/>
  <c r="V535" i="38"/>
  <c r="W535" i="38" s="1"/>
  <c r="V532" i="38"/>
  <c r="W532" i="38" s="1"/>
  <c r="V529" i="38"/>
  <c r="W529" i="38" s="1"/>
  <c r="V528" i="38"/>
  <c r="W528" i="38" s="1"/>
  <c r="V527" i="38"/>
  <c r="W527" i="38" s="1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53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35" i="38" l="1"/>
  <c r="P527" i="38"/>
  <c r="P530" i="38"/>
  <c r="P532" i="38"/>
  <c r="P531" i="38"/>
  <c r="P533" i="38"/>
  <c r="P528" i="38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<sst xmlns="http://schemas.openxmlformats.org/spreadsheetml/2006/main" count="6181" uniqueCount="844">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</sst>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5"/>
      <tableStyleElement type="headerRow" dxfId="185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9752"/>
        <c:axId val="137092240"/>
      </c:scatterChart>
      <c:valAx>
        <c:axId val="20522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92240"/>
        <c:crosses val="autoZero"/>
        <c:crossBetween val="midCat"/>
      </c:valAx>
      <c:valAx>
        <c:axId val="13709224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94096"/>
        <c:axId val="297455552"/>
      </c:scatterChart>
      <c:valAx>
        <c:axId val="20469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455552"/>
        <c:crosses val="autoZero"/>
        <c:crossBetween val="midCat"/>
      </c:valAx>
      <c:valAx>
        <c:axId val="29745555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940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043440"/>
        <c:axId val="306746528"/>
      </c:scatterChart>
      <c:valAx>
        <c:axId val="29704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746528"/>
        <c:crosses val="autoZero"/>
        <c:crossBetween val="midCat"/>
      </c:valAx>
      <c:valAx>
        <c:axId val="3067465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4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74776"/>
        <c:axId val="317879256"/>
      </c:scatterChart>
      <c:valAx>
        <c:axId val="317874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79256"/>
        <c:crosses val="autoZero"/>
        <c:crossBetween val="midCat"/>
      </c:valAx>
      <c:valAx>
        <c:axId val="31787925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74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926704"/>
        <c:axId val="317847856"/>
      </c:scatterChart>
      <c:valAx>
        <c:axId val="31792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47856"/>
        <c:crosses val="autoZero"/>
        <c:crossBetween val="midCat"/>
      </c:valAx>
      <c:valAx>
        <c:axId val="31784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2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54288"/>
        <c:axId val="306654680"/>
      </c:scatterChart>
      <c:valAx>
        <c:axId val="30665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54680"/>
        <c:crosses val="autoZero"/>
        <c:crossBetween val="midCat"/>
      </c:valAx>
      <c:valAx>
        <c:axId val="30665468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5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55464"/>
        <c:axId val="317587568"/>
      </c:scatterChart>
      <c:valAx>
        <c:axId val="306655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87568"/>
        <c:crosses val="autoZero"/>
        <c:crossBetween val="midCat"/>
      </c:valAx>
      <c:valAx>
        <c:axId val="317587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554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653504"/>
        <c:axId val="306653112"/>
      </c:lineChart>
      <c:dateAx>
        <c:axId val="306653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53112"/>
        <c:crosses val="autoZero"/>
        <c:auto val="1"/>
        <c:lblOffset val="100"/>
        <c:baseTimeUnit val="days"/>
      </c:dateAx>
      <c:valAx>
        <c:axId val="3066531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5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271456"/>
        <c:axId val="319271848"/>
      </c:lineChart>
      <c:dateAx>
        <c:axId val="31927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71848"/>
        <c:crosses val="autoZero"/>
        <c:auto val="1"/>
        <c:lblOffset val="100"/>
        <c:baseTimeUnit val="days"/>
      </c:dateAx>
      <c:valAx>
        <c:axId val="319271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273808"/>
        <c:axId val="319274200"/>
      </c:lineChart>
      <c:dateAx>
        <c:axId val="319273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74200"/>
        <c:crosses val="autoZero"/>
        <c:auto val="1"/>
        <c:lblOffset val="100"/>
        <c:baseTimeUnit val="days"/>
      </c:dateAx>
      <c:valAx>
        <c:axId val="3192742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7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556272"/>
        <c:axId val="203556664"/>
      </c:lineChart>
      <c:dateAx>
        <c:axId val="20355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56664"/>
        <c:crosses val="autoZero"/>
        <c:auto val="1"/>
        <c:lblOffset val="100"/>
        <c:baseTimeUnit val="days"/>
      </c:dateAx>
      <c:valAx>
        <c:axId val="20355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5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787544"/>
        <c:axId val="318787936"/>
      </c:lineChart>
      <c:dateAx>
        <c:axId val="31878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87936"/>
        <c:crosses val="autoZero"/>
        <c:auto val="1"/>
        <c:lblOffset val="100"/>
        <c:baseTimeUnit val="days"/>
      </c:dateAx>
      <c:valAx>
        <c:axId val="3187879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8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789896"/>
        <c:axId val="318790288"/>
      </c:lineChart>
      <c:dateAx>
        <c:axId val="318789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90288"/>
        <c:crosses val="autoZero"/>
        <c:auto val="1"/>
        <c:lblOffset val="100"/>
        <c:baseTimeUnit val="days"/>
      </c:dateAx>
      <c:valAx>
        <c:axId val="3187902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8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534336"/>
        <c:axId val="319534728"/>
      </c:lineChart>
      <c:dateAx>
        <c:axId val="319534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34728"/>
        <c:crosses val="autoZero"/>
        <c:auto val="1"/>
        <c:lblOffset val="100"/>
        <c:baseTimeUnit val="days"/>
      </c:dateAx>
      <c:valAx>
        <c:axId val="3195347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3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536688"/>
        <c:axId val="319537080"/>
      </c:lineChart>
      <c:dateAx>
        <c:axId val="319536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37080"/>
        <c:crosses val="autoZero"/>
        <c:auto val="1"/>
        <c:lblOffset val="100"/>
        <c:baseTimeUnit val="days"/>
      </c:dateAx>
      <c:valAx>
        <c:axId val="3195370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3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253256"/>
        <c:axId val="321253648"/>
      </c:lineChart>
      <c:catAx>
        <c:axId val="321253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53648"/>
        <c:crosses val="autoZero"/>
        <c:auto val="1"/>
        <c:lblAlgn val="ctr"/>
        <c:lblOffset val="100"/>
        <c:noMultiLvlLbl val="0"/>
      </c:catAx>
      <c:valAx>
        <c:axId val="321253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5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275696"/>
        <c:axId val="321276088"/>
      </c:lineChart>
      <c:dateAx>
        <c:axId val="321275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76088"/>
        <c:crosses val="autoZero"/>
        <c:auto val="1"/>
        <c:lblOffset val="100"/>
        <c:baseTimeUnit val="days"/>
      </c:dateAx>
      <c:valAx>
        <c:axId val="3212760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7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153152"/>
        <c:axId val="331399264"/>
      </c:lineChart>
      <c:dateAx>
        <c:axId val="321153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399264"/>
        <c:crosses val="autoZero"/>
        <c:auto val="1"/>
        <c:lblOffset val="100"/>
        <c:baseTimeUnit val="days"/>
      </c:dateAx>
      <c:valAx>
        <c:axId val="331399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5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402008"/>
        <c:axId val="331402400"/>
      </c:lineChart>
      <c:dateAx>
        <c:axId val="331402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02400"/>
        <c:crosses val="autoZero"/>
        <c:auto val="1"/>
        <c:lblOffset val="100"/>
        <c:baseTimeUnit val="days"/>
      </c:dateAx>
      <c:valAx>
        <c:axId val="3314024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40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64736"/>
        <c:axId val="352965128"/>
      </c:lineChart>
      <c:catAx>
        <c:axId val="352964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65128"/>
        <c:crosses val="autoZero"/>
        <c:auto val="1"/>
        <c:lblAlgn val="ctr"/>
        <c:lblOffset val="100"/>
        <c:noMultiLvlLbl val="0"/>
      </c:catAx>
      <c:valAx>
        <c:axId val="352965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6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43272"/>
        <c:axId val="341843664"/>
      </c:lineChart>
      <c:dateAx>
        <c:axId val="341843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43664"/>
        <c:crosses val="autoZero"/>
        <c:auto val="1"/>
        <c:lblOffset val="100"/>
        <c:baseTimeUnit val="days"/>
      </c:dateAx>
      <c:valAx>
        <c:axId val="341843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4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45624"/>
        <c:axId val="341846016"/>
      </c:lineChart>
      <c:catAx>
        <c:axId val="341845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46016"/>
        <c:crosses val="autoZero"/>
        <c:auto val="1"/>
        <c:lblAlgn val="ctr"/>
        <c:lblOffset val="100"/>
        <c:noMultiLvlLbl val="0"/>
      </c:catAx>
      <c:valAx>
        <c:axId val="341846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4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837504"/>
        <c:axId val="382837896"/>
      </c:lineChart>
      <c:dateAx>
        <c:axId val="38283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837896"/>
        <c:crosses val="autoZero"/>
        <c:auto val="1"/>
        <c:lblOffset val="100"/>
        <c:baseTimeUnit val="days"/>
      </c:dateAx>
      <c:valAx>
        <c:axId val="3828378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83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839856"/>
        <c:axId val="393961072"/>
      </c:lineChart>
      <c:catAx>
        <c:axId val="382839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1072"/>
        <c:crosses val="autoZero"/>
        <c:auto val="1"/>
        <c:lblAlgn val="ctr"/>
        <c:lblOffset val="100"/>
        <c:noMultiLvlLbl val="0"/>
      </c:catAx>
      <c:valAx>
        <c:axId val="393961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83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63032"/>
        <c:axId val="393963424"/>
      </c:lineChart>
      <c:dateAx>
        <c:axId val="393963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3424"/>
        <c:crosses val="autoZero"/>
        <c:auto val="1"/>
        <c:lblOffset val="100"/>
        <c:baseTimeUnit val="days"/>
      </c:dateAx>
      <c:valAx>
        <c:axId val="3939634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817832"/>
        <c:axId val="373818224"/>
      </c:lineChart>
      <c:dateAx>
        <c:axId val="37381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818224"/>
        <c:crosses val="autoZero"/>
        <c:auto val="1"/>
        <c:lblOffset val="100"/>
        <c:baseTimeUnit val="days"/>
      </c:dateAx>
      <c:valAx>
        <c:axId val="3738182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81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820184"/>
        <c:axId val="373820576"/>
      </c:lineChart>
      <c:dateAx>
        <c:axId val="373820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820576"/>
        <c:crosses val="autoZero"/>
        <c:auto val="1"/>
        <c:lblOffset val="100"/>
        <c:baseTimeUnit val="days"/>
      </c:dateAx>
      <c:valAx>
        <c:axId val="3738205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82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145552"/>
        <c:axId val="404145944"/>
      </c:lineChart>
      <c:dateAx>
        <c:axId val="404145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145944"/>
        <c:crosses val="autoZero"/>
        <c:auto val="1"/>
        <c:lblOffset val="100"/>
        <c:baseTimeUnit val="days"/>
      </c:dateAx>
      <c:valAx>
        <c:axId val="4041459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14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288976"/>
        <c:axId val="404289368"/>
      </c:lineChart>
      <c:dateAx>
        <c:axId val="4042889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89368"/>
        <c:crosses val="autoZero"/>
        <c:auto val="0"/>
        <c:lblOffset val="100"/>
        <c:baseTimeUnit val="days"/>
      </c:dateAx>
      <c:valAx>
        <c:axId val="4042893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8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382272"/>
        <c:axId val="404382664"/>
      </c:lineChart>
      <c:dateAx>
        <c:axId val="404382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82664"/>
        <c:crosses val="autoZero"/>
        <c:auto val="1"/>
        <c:lblOffset val="100"/>
        <c:baseTimeUnit val="days"/>
      </c:dateAx>
      <c:valAx>
        <c:axId val="4043826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8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384624"/>
        <c:axId val="404385016"/>
      </c:lineChart>
      <c:catAx>
        <c:axId val="404384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85016"/>
        <c:crosses val="autoZero"/>
        <c:auto val="1"/>
        <c:lblAlgn val="ctr"/>
        <c:lblOffset val="100"/>
        <c:noMultiLvlLbl val="0"/>
      </c:catAx>
      <c:valAx>
        <c:axId val="404385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8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386976"/>
        <c:axId val="404387368"/>
      </c:lineChart>
      <c:catAx>
        <c:axId val="404386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87368"/>
        <c:crosses val="autoZero"/>
        <c:auto val="1"/>
        <c:lblAlgn val="ctr"/>
        <c:lblOffset val="100"/>
        <c:noMultiLvlLbl val="0"/>
      </c:catAx>
      <c:valAx>
        <c:axId val="4043873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8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965944"/>
        <c:axId val="403966336"/>
      </c:lineChart>
      <c:catAx>
        <c:axId val="403965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66336"/>
        <c:crosses val="autoZero"/>
        <c:auto val="1"/>
        <c:lblAlgn val="ctr"/>
        <c:lblOffset val="100"/>
        <c:noMultiLvlLbl val="0"/>
      </c:catAx>
      <c:valAx>
        <c:axId val="4039663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6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972608"/>
        <c:axId val="403973000"/>
      </c:lineChart>
      <c:dateAx>
        <c:axId val="403972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73000"/>
        <c:crosses val="autoZero"/>
        <c:auto val="1"/>
        <c:lblOffset val="100"/>
        <c:baseTimeUnit val="days"/>
      </c:dateAx>
      <c:valAx>
        <c:axId val="4039730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7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067056"/>
        <c:axId val="416067448"/>
      </c:lineChart>
      <c:dateAx>
        <c:axId val="41606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67448"/>
        <c:crosses val="autoZero"/>
        <c:auto val="1"/>
        <c:lblOffset val="100"/>
        <c:baseTimeUnit val="days"/>
      </c:dateAx>
      <c:valAx>
        <c:axId val="4160674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6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070584"/>
        <c:axId val="416070976"/>
      </c:lineChart>
      <c:catAx>
        <c:axId val="416070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70976"/>
        <c:crosses val="autoZero"/>
        <c:auto val="1"/>
        <c:lblAlgn val="ctr"/>
        <c:lblOffset val="100"/>
        <c:noMultiLvlLbl val="0"/>
      </c:catAx>
      <c:valAx>
        <c:axId val="416070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7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587560"/>
        <c:axId val="417587952"/>
      </c:lineChart>
      <c:catAx>
        <c:axId val="417587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87952"/>
        <c:crosses val="autoZero"/>
        <c:auto val="1"/>
        <c:lblAlgn val="ctr"/>
        <c:lblOffset val="100"/>
        <c:noMultiLvlLbl val="0"/>
      </c:catAx>
      <c:valAx>
        <c:axId val="417587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8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592264"/>
        <c:axId val="417592656"/>
      </c:lineChart>
      <c:dateAx>
        <c:axId val="417592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92656"/>
        <c:crosses val="autoZero"/>
        <c:auto val="1"/>
        <c:lblOffset val="100"/>
        <c:baseTimeUnit val="days"/>
      </c:dateAx>
      <c:valAx>
        <c:axId val="4175926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9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7" dataDxfId="1636">
  <autoFilter ref="O15:W26"/>
  <tableColumns count="9">
    <tableColumn id="1" name="Date" dataDxfId="1635"/>
    <tableColumn id="2" name="Quarter" dataDxfId="1634"/>
    <tableColumn id="3" name="Time" dataDxfId="1633"/>
    <tableColumn id="4" name="EPS estimate" dataDxfId="1632"/>
    <tableColumn id="5" name="EPS Actual" dataDxfId="1631"/>
    <tableColumn id="6" name="Sales Estiamte (B)" dataDxfId="1630"/>
    <tableColumn id="7" name="Sales Actual (B)" dataDxfId="1629"/>
    <tableColumn id="8" name="Guidance" dataDxfId="1628"/>
    <tableColumn id="9" name="Reaction" dataDxfId="162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4" dataDxfId="1223">
  <autoFilter ref="O14:W25"/>
  <tableColumns count="9">
    <tableColumn id="1" name="Date" dataDxfId="1222"/>
    <tableColumn id="2" name="Quarter" dataDxfId="1221"/>
    <tableColumn id="3" name="Time" dataDxfId="1220"/>
    <tableColumn id="4" name="EPS estimate" dataDxfId="1219"/>
    <tableColumn id="5" name="EPS Actual" dataDxfId="1218"/>
    <tableColumn id="6" name="Sales Estiamte (B)" dataDxfId="1217"/>
    <tableColumn id="7" name="Sales Actual (B)" dataDxfId="1216"/>
    <tableColumn id="8" name="Guidance" dataDxfId="1215"/>
    <tableColumn id="9" name="Reaction" dataDxfId="121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3" dataDxfId="1152">
  <autoFilter ref="O15:W26"/>
  <tableColumns count="9">
    <tableColumn id="1" name="Date" dataDxfId="1151"/>
    <tableColumn id="2" name="Quarter" dataDxfId="1150"/>
    <tableColumn id="3" name="Time" dataDxfId="1149"/>
    <tableColumn id="4" name="EPS estimate" dataDxfId="1148"/>
    <tableColumn id="5" name="EPS Actual" dataDxfId="1147"/>
    <tableColumn id="6" name="Sales Estiamte (B)" dataDxfId="1146"/>
    <tableColumn id="7" name="Sales Actual (B)" dataDxfId="1145"/>
    <tableColumn id="8" name="Guidance" dataDxfId="1144"/>
    <tableColumn id="9" name="Reaction" dataDxfId="114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2" dataDxfId="1021">
  <autoFilter ref="O16:W27"/>
  <tableColumns count="9">
    <tableColumn id="1" name="Date" dataDxfId="1020"/>
    <tableColumn id="2" name="Quarter" dataDxfId="1019"/>
    <tableColumn id="3" name="Time" dataDxfId="1018"/>
    <tableColumn id="4" name="EPS estimate" dataDxfId="1017"/>
    <tableColumn id="5" name="EPS Actual" dataDxfId="1016"/>
    <tableColumn id="6" name="Sales Estiamte (B)" dataDxfId="1015"/>
    <tableColumn id="7" name="Sales Actual (B)" dataDxfId="1014"/>
    <tableColumn id="8" name="Guidance" dataDxfId="1013"/>
    <tableColumn id="9" name="Reaction" dataDxfId="1012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9" dataDxfId="788">
  <autoFilter ref="T80:AB91"/>
  <tableColumns count="9">
    <tableColumn id="1" name="Date" dataDxfId="787"/>
    <tableColumn id="2" name="Quarter" dataDxfId="786"/>
    <tableColumn id="3" name="Time" dataDxfId="785"/>
    <tableColumn id="4" name="EPS estimate" dataDxfId="784"/>
    <tableColumn id="5" name="EPS Actual" dataDxfId="783"/>
    <tableColumn id="6" name="Sales Estiamte (B)" dataDxfId="782"/>
    <tableColumn id="7" name="Sales Actual (B)" dataDxfId="781"/>
    <tableColumn id="8" name="Guidance" dataDxfId="780"/>
    <tableColumn id="9" name="Reaction" dataDxfId="779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R10" sqref="R10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2" ht="21.95" customHeight="1" x14ac:dyDescent="0.25">
      <c r="A2" s="50"/>
      <c r="B2" s="50"/>
      <c r="C2" s="51"/>
      <c r="E2" s="22" t="s">
        <v>50</v>
      </c>
      <c r="F2" s="2">
        <v>14.88</v>
      </c>
      <c r="G2" s="2">
        <v>16.002824999999994</v>
      </c>
      <c r="H2" s="330">
        <v>6000</v>
      </c>
      <c r="I2" s="48">
        <v>96016.949999999968</v>
      </c>
      <c r="J2" s="367">
        <v>-6736.949999999968</v>
      </c>
      <c r="K2" s="354">
        <v>-7.0164174138003382E-2</v>
      </c>
      <c r="L2" s="367">
        <v>7878.6210000016581</v>
      </c>
      <c r="M2">
        <v>5100</v>
      </c>
      <c r="N2" s="364"/>
      <c r="O2" s="134">
        <v>1.34E-2</v>
      </c>
      <c r="P2" s="134">
        <v>0</v>
      </c>
    </row>
    <row r="3" spans="1:22" ht="21.95" customHeight="1" x14ac:dyDescent="0.25">
      <c r="A3" s="50"/>
      <c r="B3" s="50"/>
      <c r="C3" s="51"/>
      <c r="E3" s="22" t="s">
        <v>197</v>
      </c>
      <c r="F3" s="2">
        <v>26.22</v>
      </c>
      <c r="G3" s="2">
        <v>30.441868749999998</v>
      </c>
      <c r="H3" s="330">
        <v>1600</v>
      </c>
      <c r="I3" s="48">
        <v>48706.99</v>
      </c>
      <c r="J3" s="367">
        <v>-6754.989999999998</v>
      </c>
      <c r="K3" s="354">
        <v>-0.13868625427274398</v>
      </c>
      <c r="L3" s="367">
        <v>-5007.0200000000041</v>
      </c>
      <c r="M3">
        <v>1600</v>
      </c>
      <c r="N3" s="364"/>
      <c r="O3" s="134">
        <v>1.6299999999999999E-2</v>
      </c>
      <c r="P3" s="134">
        <v>0</v>
      </c>
      <c r="R3" s="48"/>
      <c r="S3" s="48"/>
      <c r="T3" s="48"/>
    </row>
    <row r="4" spans="1:22" ht="21.95" customHeight="1" x14ac:dyDescent="0.25">
      <c r="A4" s="50"/>
      <c r="B4" s="50"/>
      <c r="C4" s="51"/>
      <c r="E4" s="22" t="s">
        <v>174</v>
      </c>
      <c r="F4" s="2">
        <v>31.78</v>
      </c>
      <c r="G4" s="2">
        <v>35.309704545454537</v>
      </c>
      <c r="H4" s="330">
        <v>440</v>
      </c>
      <c r="I4" s="48">
        <v>15536.269999999997</v>
      </c>
      <c r="J4" s="367">
        <v>-1553.0699999999961</v>
      </c>
      <c r="K4" s="354">
        <v>-9.9964148408852066E-2</v>
      </c>
      <c r="L4" s="367">
        <v>-1478.0499999999961</v>
      </c>
      <c r="M4" s="29">
        <v>43076</v>
      </c>
      <c r="N4" s="364"/>
      <c r="O4" s="134">
        <v>1.61E-2</v>
      </c>
      <c r="P4" s="134">
        <v>0</v>
      </c>
      <c r="Q4" s="148"/>
      <c r="R4" s="48"/>
      <c r="S4" s="48"/>
    </row>
    <row r="5" spans="1:22" ht="21.95" customHeight="1" x14ac:dyDescent="0.25">
      <c r="A5" s="50"/>
      <c r="B5" s="51"/>
      <c r="C5" s="51"/>
      <c r="E5" s="22" t="s">
        <v>228</v>
      </c>
      <c r="F5" s="2">
        <v>23.84</v>
      </c>
      <c r="G5" s="2">
        <v>23.481479999999998</v>
      </c>
      <c r="H5" s="49">
        <v>500</v>
      </c>
      <c r="I5" s="48">
        <v>11740.739999999998</v>
      </c>
      <c r="J5" s="367">
        <v>179.26000000000204</v>
      </c>
      <c r="K5" s="354">
        <v>1.5268202856038129E-2</v>
      </c>
      <c r="L5" s="367">
        <v>1631.5200000000004</v>
      </c>
      <c r="M5">
        <v>500</v>
      </c>
      <c r="N5" s="364"/>
      <c r="O5" s="134">
        <v>2.5167785234899327E-2</v>
      </c>
      <c r="P5" s="134">
        <v>0</v>
      </c>
      <c r="R5" s="48"/>
      <c r="S5" s="48"/>
      <c r="T5" s="48"/>
    </row>
    <row r="6" spans="1:22" ht="21.95" customHeight="1" x14ac:dyDescent="0.25">
      <c r="A6" s="50"/>
      <c r="B6" s="50"/>
      <c r="C6" s="51"/>
      <c r="E6" s="22" t="s">
        <v>802</v>
      </c>
      <c r="F6" s="2">
        <v>71.099999999999994</v>
      </c>
      <c r="G6" s="2">
        <v>74.853866666666661</v>
      </c>
      <c r="H6" s="330">
        <v>150</v>
      </c>
      <c r="I6" s="48">
        <v>11228.08</v>
      </c>
      <c r="J6" s="367">
        <v>-563.07999999999993</v>
      </c>
      <c r="K6" s="354">
        <v>-5.0149268619389967E-2</v>
      </c>
      <c r="L6" s="367">
        <v>-563.07999999999993</v>
      </c>
      <c r="M6">
        <v>50</v>
      </c>
      <c r="N6" s="364"/>
      <c r="O6" s="134">
        <v>4.0599999999999997E-2</v>
      </c>
      <c r="P6" s="134">
        <v>0</v>
      </c>
      <c r="Q6" s="438"/>
      <c r="R6" s="48"/>
      <c r="S6" s="48"/>
    </row>
    <row r="7" spans="1:22" ht="21.95" customHeight="1" x14ac:dyDescent="0.25">
      <c r="A7" s="51"/>
      <c r="B7" s="51"/>
      <c r="C7" s="51"/>
      <c r="E7" s="22" t="s">
        <v>804</v>
      </c>
      <c r="F7" s="2">
        <v>70.180000000000007</v>
      </c>
      <c r="G7" s="2">
        <v>73.848799999999997</v>
      </c>
      <c r="H7" s="330">
        <v>150</v>
      </c>
      <c r="I7" s="48">
        <v>11077.32</v>
      </c>
      <c r="J7" s="367">
        <v>-550.31999999999789</v>
      </c>
      <c r="K7" s="354">
        <v>-4.9679886470734666E-2</v>
      </c>
      <c r="L7" s="367">
        <v>-550.31999999999789</v>
      </c>
      <c r="M7">
        <v>100</v>
      </c>
      <c r="N7" s="364"/>
      <c r="O7" s="134">
        <v>0</v>
      </c>
      <c r="P7" s="134">
        <v>0</v>
      </c>
      <c r="Q7" s="148"/>
      <c r="R7" s="48"/>
      <c r="S7" s="48"/>
      <c r="T7" s="48"/>
    </row>
    <row r="8" spans="1:22" ht="21.95" customHeight="1" x14ac:dyDescent="0.25">
      <c r="A8" s="50"/>
      <c r="B8" s="50"/>
      <c r="C8" s="51"/>
      <c r="E8" s="22" t="s">
        <v>737</v>
      </c>
      <c r="F8" s="2">
        <v>101.15</v>
      </c>
      <c r="G8" s="2">
        <v>97.801799999999986</v>
      </c>
      <c r="H8" s="49">
        <v>100</v>
      </c>
      <c r="I8" s="48">
        <v>9780.1799999999985</v>
      </c>
      <c r="J8" s="367">
        <v>334.82000000000153</v>
      </c>
      <c r="K8" s="354">
        <v>3.4234543740503963E-2</v>
      </c>
      <c r="L8" s="48">
        <v>334.82000000000153</v>
      </c>
      <c r="M8">
        <v>50</v>
      </c>
      <c r="N8" s="364"/>
      <c r="O8" s="134">
        <v>2.8E-3</v>
      </c>
      <c r="P8" s="134">
        <v>0</v>
      </c>
      <c r="R8" s="48"/>
      <c r="S8" s="48"/>
      <c r="U8" s="48"/>
    </row>
    <row r="9" spans="1:22" ht="21.95" customHeight="1" x14ac:dyDescent="0.25">
      <c r="A9" s="51"/>
      <c r="B9" s="51"/>
      <c r="C9" s="51"/>
      <c r="E9" s="22" t="s">
        <v>55</v>
      </c>
      <c r="F9" s="2">
        <v>73.290000000000006</v>
      </c>
      <c r="G9" s="2">
        <v>78.392800000000008</v>
      </c>
      <c r="H9" s="49">
        <v>100</v>
      </c>
      <c r="I9" s="48">
        <v>7839.2800000000007</v>
      </c>
      <c r="J9" s="367">
        <v>-510.27999999999975</v>
      </c>
      <c r="K9" s="354">
        <v>-6.5092712596054758E-2</v>
      </c>
      <c r="L9" s="367">
        <v>148.38999999999851</v>
      </c>
      <c r="M9">
        <v>50</v>
      </c>
      <c r="N9" s="364"/>
      <c r="O9" s="134">
        <v>3.0599999999999999E-2</v>
      </c>
      <c r="P9" s="134">
        <v>0</v>
      </c>
      <c r="Q9" s="48"/>
      <c r="R9" s="48"/>
      <c r="S9" s="48"/>
      <c r="T9" s="48"/>
      <c r="V9" s="48"/>
    </row>
    <row r="10" spans="1:22" ht="21.95" customHeight="1" x14ac:dyDescent="0.25">
      <c r="A10" s="51"/>
      <c r="B10" s="51"/>
      <c r="C10" s="51"/>
      <c r="E10" s="22" t="s">
        <v>216</v>
      </c>
      <c r="F10" s="2">
        <v>50.43</v>
      </c>
      <c r="G10" s="2">
        <v>62.38219999999999</v>
      </c>
      <c r="H10" s="49">
        <v>100</v>
      </c>
      <c r="I10" s="48">
        <v>6238.2199999999993</v>
      </c>
      <c r="J10" s="367">
        <v>-1195.2199999999993</v>
      </c>
      <c r="K10" s="354">
        <v>-0.19159632074534069</v>
      </c>
      <c r="L10" s="48">
        <v>-37.350000000004002</v>
      </c>
      <c r="M10">
        <v>50</v>
      </c>
      <c r="N10" s="364"/>
      <c r="O10" s="134">
        <v>2.1899999999999999E-2</v>
      </c>
      <c r="P10" s="134">
        <v>0</v>
      </c>
      <c r="R10" s="48"/>
      <c r="S10" s="48"/>
    </row>
    <row r="11" spans="1:22" ht="21.95" customHeight="1" x14ac:dyDescent="0.25">
      <c r="A11" s="50"/>
      <c r="B11" s="50"/>
      <c r="C11" s="51"/>
      <c r="E11" s="22" t="s">
        <v>758</v>
      </c>
      <c r="F11" s="2">
        <v>223.97</v>
      </c>
      <c r="G11" s="2">
        <v>189.32000000000002</v>
      </c>
      <c r="H11" s="330">
        <v>30</v>
      </c>
      <c r="I11" s="48">
        <v>5679.6</v>
      </c>
      <c r="J11" s="367">
        <v>1039.5</v>
      </c>
      <c r="K11" s="354">
        <v>0.18302345235579956</v>
      </c>
      <c r="L11" s="367">
        <v>1264.2700000000004</v>
      </c>
      <c r="M11">
        <v>30</v>
      </c>
      <c r="N11" s="364"/>
      <c r="O11" s="134">
        <v>2.8E-3</v>
      </c>
      <c r="P11" s="134">
        <v>0</v>
      </c>
      <c r="R11" s="48"/>
      <c r="S11" s="48"/>
    </row>
    <row r="12" spans="1:22" ht="21.95" customHeight="1" x14ac:dyDescent="0.25">
      <c r="A12" s="51"/>
      <c r="B12" s="50"/>
      <c r="C12" s="51"/>
      <c r="E12" s="22" t="s">
        <v>171</v>
      </c>
      <c r="F12" s="2">
        <v>57.25</v>
      </c>
      <c r="G12" s="2">
        <v>55.208600000000004</v>
      </c>
      <c r="H12" s="49">
        <v>100</v>
      </c>
      <c r="I12" s="48">
        <v>5520.8600000000006</v>
      </c>
      <c r="J12" s="367">
        <v>204.13999999999942</v>
      </c>
      <c r="K12" s="354">
        <v>3.6976123285140279E-2</v>
      </c>
      <c r="L12" s="48">
        <v>254.08999999999924</v>
      </c>
      <c r="M12" s="29">
        <v>43076</v>
      </c>
      <c r="N12" s="364"/>
      <c r="O12" s="134">
        <v>3.2500000000000001E-2</v>
      </c>
      <c r="P12" s="134">
        <v>0</v>
      </c>
      <c r="Q12" s="438"/>
      <c r="R12" s="48"/>
      <c r="S12" s="48"/>
      <c r="T12" s="48"/>
    </row>
    <row r="13" spans="1:22" ht="21.95" customHeight="1" x14ac:dyDescent="0.25">
      <c r="A13" s="50"/>
      <c r="B13" s="51"/>
      <c r="C13" s="51"/>
      <c r="E13" s="22" t="s">
        <v>342</v>
      </c>
      <c r="F13" s="2">
        <v>15.06</v>
      </c>
      <c r="G13" s="2">
        <v>20.621299999999991</v>
      </c>
      <c r="H13" s="330">
        <v>200</v>
      </c>
      <c r="I13" s="48">
        <v>4124.2599999999984</v>
      </c>
      <c r="J13" s="367">
        <v>-1112.2599999999984</v>
      </c>
      <c r="K13" s="354">
        <v>-0.269687168122281</v>
      </c>
      <c r="L13" s="367">
        <v>-1112.2599999999984</v>
      </c>
      <c r="M13">
        <v>200</v>
      </c>
      <c r="N13" s="364"/>
      <c r="O13" s="134">
        <v>4.24E-2</v>
      </c>
      <c r="P13" s="134">
        <v>0</v>
      </c>
      <c r="R13" s="48"/>
      <c r="S13" s="48"/>
      <c r="T13" s="48"/>
    </row>
    <row r="14" spans="1:22" ht="21.95" customHeight="1" x14ac:dyDescent="0.25">
      <c r="A14" s="51"/>
      <c r="B14" s="51"/>
      <c r="C14" s="51"/>
      <c r="E14" s="22" t="s">
        <v>173</v>
      </c>
      <c r="F14" s="2">
        <v>58.55</v>
      </c>
      <c r="G14" s="2">
        <v>50.675625000000004</v>
      </c>
      <c r="H14" s="330">
        <v>80</v>
      </c>
      <c r="I14" s="48">
        <v>4054.05</v>
      </c>
      <c r="J14" s="367">
        <v>629.94999999999982</v>
      </c>
      <c r="K14" s="354">
        <v>0.15538782205448859</v>
      </c>
      <c r="L14" s="367">
        <v>2234.5300000000016</v>
      </c>
      <c r="M14">
        <v>80</v>
      </c>
      <c r="N14" s="364"/>
      <c r="O14" s="134">
        <v>2.7300000000000001E-2</v>
      </c>
      <c r="P14" s="134">
        <v>0</v>
      </c>
      <c r="R14" s="48"/>
      <c r="S14" s="48"/>
    </row>
    <row r="15" spans="1:22" ht="21.95" customHeight="1" x14ac:dyDescent="0.25">
      <c r="A15" s="50"/>
      <c r="B15" s="50"/>
      <c r="C15" s="51"/>
      <c r="E15" s="22" t="s">
        <v>338</v>
      </c>
      <c r="F15" s="2">
        <v>14.3</v>
      </c>
      <c r="G15" s="2">
        <v>15.828249999999999</v>
      </c>
      <c r="H15" s="49">
        <v>200</v>
      </c>
      <c r="I15" s="48">
        <v>3165.6499999999996</v>
      </c>
      <c r="J15" s="367">
        <v>-305.64999999999964</v>
      </c>
      <c r="K15" s="354">
        <v>-9.6552050921611565E-2</v>
      </c>
      <c r="L15" s="367">
        <v>977.76999999999498</v>
      </c>
      <c r="M15">
        <v>100</v>
      </c>
      <c r="N15" s="364"/>
      <c r="O15" s="134">
        <v>0</v>
      </c>
      <c r="P15" s="134">
        <v>0</v>
      </c>
      <c r="Q15" s="148"/>
      <c r="R15" s="48"/>
      <c r="S15" s="48"/>
      <c r="T15" s="48"/>
    </row>
    <row r="16" spans="1:22" ht="21.95" customHeight="1" x14ac:dyDescent="0.25">
      <c r="A16" s="51"/>
      <c r="B16" s="51"/>
      <c r="C16" s="51"/>
      <c r="E16" s="22" t="s">
        <v>740</v>
      </c>
      <c r="F16" s="2">
        <v>187.8201</v>
      </c>
      <c r="G16" s="2">
        <v>149.05549999999999</v>
      </c>
      <c r="H16" s="49">
        <v>20</v>
      </c>
      <c r="I16" s="48">
        <v>2981.1099999999997</v>
      </c>
      <c r="J16" s="367">
        <v>775.29200000000037</v>
      </c>
      <c r="K16" s="354">
        <v>0.2600682296191687</v>
      </c>
      <c r="L16" s="48">
        <v>918.32200000000057</v>
      </c>
      <c r="M16">
        <v>20</v>
      </c>
      <c r="N16" s="364"/>
      <c r="O16" s="134">
        <v>2.6621218921723503E-3</v>
      </c>
      <c r="P16" s="134">
        <v>0</v>
      </c>
      <c r="R16" s="48"/>
      <c r="S16" s="48"/>
      <c r="T16" s="48"/>
    </row>
    <row r="17" spans="1:20" ht="21.95" customHeight="1" x14ac:dyDescent="0.25">
      <c r="A17" s="51"/>
      <c r="B17" s="155"/>
      <c r="C17" s="331"/>
      <c r="E17" s="22" t="s">
        <v>754</v>
      </c>
      <c r="F17" s="2">
        <v>75.599999999999994</v>
      </c>
      <c r="G17" s="2">
        <v>71.837500000000006</v>
      </c>
      <c r="H17" s="49">
        <v>40</v>
      </c>
      <c r="I17" s="48">
        <v>2873.5</v>
      </c>
      <c r="J17" s="367">
        <v>150.5</v>
      </c>
      <c r="K17" s="354">
        <v>5.2375152253349412E-2</v>
      </c>
      <c r="L17" s="48">
        <v>276.42999999999938</v>
      </c>
      <c r="M17">
        <v>40</v>
      </c>
      <c r="N17" s="364"/>
      <c r="O17" s="134">
        <v>1.78E-2</v>
      </c>
      <c r="P17" s="134">
        <v>0</v>
      </c>
      <c r="R17" s="48"/>
      <c r="S17" s="48"/>
      <c r="T17" s="48"/>
    </row>
    <row r="18" spans="1:20" ht="21.95" customHeight="1" x14ac:dyDescent="0.25">
      <c r="A18" s="50"/>
      <c r="B18" s="50"/>
      <c r="C18" s="51"/>
      <c r="E18" s="22" t="s">
        <v>355</v>
      </c>
      <c r="F18" s="2">
        <v>62.2</v>
      </c>
      <c r="G18" s="2">
        <v>56.88</v>
      </c>
      <c r="H18" s="330">
        <v>50</v>
      </c>
      <c r="I18" s="48">
        <v>2844</v>
      </c>
      <c r="J18" s="367">
        <v>266</v>
      </c>
      <c r="K18" s="354">
        <v>9.3530239099859358E-2</v>
      </c>
      <c r="L18" s="367">
        <v>1489.5099999999984</v>
      </c>
      <c r="M18">
        <v>50</v>
      </c>
      <c r="N18" s="364"/>
      <c r="O18" s="134">
        <v>4.3499999999999997E-2</v>
      </c>
      <c r="P18" s="134">
        <v>0</v>
      </c>
      <c r="S18" s="48"/>
    </row>
    <row r="19" spans="1:20" ht="21.95" customHeight="1" x14ac:dyDescent="0.25">
      <c r="A19" s="51"/>
      <c r="B19" s="51"/>
      <c r="C19" s="51"/>
      <c r="E19" s="22" t="s">
        <v>62</v>
      </c>
      <c r="F19" s="2">
        <v>0</v>
      </c>
      <c r="G19" s="2">
        <v>0</v>
      </c>
      <c r="H19" s="330">
        <v>0</v>
      </c>
      <c r="I19" s="48">
        <v>0</v>
      </c>
      <c r="J19" s="367">
        <v>0</v>
      </c>
      <c r="K19" s="354"/>
      <c r="L19" s="367">
        <v>1659.3600000000079</v>
      </c>
      <c r="M19">
        <v>0</v>
      </c>
      <c r="N19" s="364"/>
      <c r="O19" s="134">
        <v>0</v>
      </c>
      <c r="P19" s="134">
        <v>0</v>
      </c>
      <c r="Q19" s="148"/>
      <c r="S19" s="48"/>
    </row>
    <row r="20" spans="1:20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330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Q20" s="48"/>
      <c r="S20" s="48"/>
      <c r="T20" s="48"/>
    </row>
    <row r="21" spans="1:20" ht="21.95" customHeight="1" x14ac:dyDescent="0.25">
      <c r="A21" s="50"/>
      <c r="B21" s="50"/>
      <c r="C21" s="51"/>
      <c r="E21" s="22" t="s">
        <v>204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Q21" s="148"/>
      <c r="R21" s="48"/>
      <c r="S21" s="48"/>
      <c r="T21" s="48"/>
    </row>
    <row r="22" spans="1:20" ht="21.95" customHeight="1" x14ac:dyDescent="0.25">
      <c r="A22" s="50"/>
      <c r="B22" s="50"/>
      <c r="C22" s="51"/>
      <c r="E22" s="22" t="s">
        <v>227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Q22" s="148"/>
      <c r="T22" s="48"/>
    </row>
    <row r="23" spans="1:20" ht="21.95" customHeight="1" x14ac:dyDescent="0.25">
      <c r="A23" s="50"/>
      <c r="B23" s="50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572.89999999999964</v>
      </c>
      <c r="K23" s="354"/>
      <c r="L23" s="367">
        <v>1857.7800000000007</v>
      </c>
      <c r="M23">
        <v>0</v>
      </c>
      <c r="N23" s="364"/>
      <c r="O23" s="134">
        <v>1.49E-2</v>
      </c>
      <c r="P23" s="134">
        <v>0</v>
      </c>
      <c r="R23" s="48"/>
    </row>
    <row r="24" spans="1:20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49">
        <v>0</v>
      </c>
      <c r="I24" s="48">
        <v>0</v>
      </c>
      <c r="J24" s="367">
        <v>0</v>
      </c>
      <c r="K24" s="354"/>
      <c r="L24" s="48">
        <v>171.89999999999964</v>
      </c>
      <c r="M24">
        <v>0</v>
      </c>
      <c r="N24" s="364"/>
      <c r="O24" s="134">
        <v>0</v>
      </c>
      <c r="P24" s="134">
        <v>0</v>
      </c>
      <c r="R24" s="48"/>
    </row>
    <row r="25" spans="1:20" ht="21.95" customHeight="1" x14ac:dyDescent="0.25">
      <c r="A25" s="50"/>
      <c r="B25" s="50"/>
      <c r="C25" s="51"/>
      <c r="E25" s="22" t="s">
        <v>272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Q25" s="148"/>
      <c r="S25" s="48"/>
      <c r="T25" s="48"/>
    </row>
    <row r="26" spans="1:20" ht="21.95" customHeight="1" x14ac:dyDescent="0.25">
      <c r="A26" s="50"/>
      <c r="B26" s="50"/>
      <c r="C26" s="51"/>
      <c r="E26" s="22" t="s">
        <v>36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R26" s="48"/>
      <c r="S26" s="48"/>
      <c r="T26" s="48"/>
    </row>
    <row r="27" spans="1:20" ht="21.95" customHeight="1" x14ac:dyDescent="0.25">
      <c r="A27" s="155"/>
      <c r="B27" s="50"/>
      <c r="C27" s="51"/>
      <c r="E27" s="22" t="s">
        <v>325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Q27" s="148"/>
      <c r="R27" s="48"/>
      <c r="S27" s="48"/>
      <c r="T27" s="48"/>
    </row>
    <row r="28" spans="1:20" ht="21.95" customHeight="1" x14ac:dyDescent="0.25">
      <c r="A28" s="50"/>
      <c r="B28" s="51"/>
      <c r="C28" s="51"/>
      <c r="E28" s="22" t="s">
        <v>307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Q28" s="148"/>
      <c r="R28" s="48"/>
      <c r="S28" s="48"/>
    </row>
    <row r="29" spans="1:20" ht="21.95" customHeight="1" x14ac:dyDescent="0.25">
      <c r="A29" s="50"/>
      <c r="B29" s="50"/>
      <c r="C29" s="51"/>
      <c r="E29" s="22" t="s">
        <v>756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134">
        <v>0</v>
      </c>
      <c r="R29" s="48"/>
      <c r="S29" s="48"/>
    </row>
    <row r="30" spans="1:20" ht="21.95" customHeight="1" x14ac:dyDescent="0.25">
      <c r="A30" s="50"/>
      <c r="B30" s="50"/>
      <c r="C30" s="51"/>
      <c r="E30" s="22" t="s">
        <v>251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329.74000000000069</v>
      </c>
      <c r="M30">
        <v>0</v>
      </c>
      <c r="N30" s="364"/>
      <c r="O30" s="134">
        <v>0</v>
      </c>
      <c r="P30" s="134">
        <v>0</v>
      </c>
      <c r="Q30" s="148"/>
      <c r="R30" s="48"/>
      <c r="S30" s="48"/>
      <c r="T30" s="48"/>
    </row>
    <row r="31" spans="1:20" ht="21.95" customHeight="1" x14ac:dyDescent="0.25">
      <c r="A31" s="51"/>
      <c r="B31" s="51"/>
      <c r="C31" s="51"/>
      <c r="E31" s="22" t="s">
        <v>730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R31" s="48"/>
      <c r="S31" s="48"/>
    </row>
    <row r="32" spans="1:20" ht="21.95" customHeight="1" x14ac:dyDescent="0.25">
      <c r="A32" s="50"/>
      <c r="B32" s="50"/>
      <c r="C32" s="51"/>
      <c r="E32" s="22" t="s">
        <v>281</v>
      </c>
      <c r="F32" s="2">
        <v>0</v>
      </c>
      <c r="G32" s="2">
        <v>0</v>
      </c>
      <c r="H32" s="49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R32" s="48"/>
    </row>
    <row r="33" spans="1:21" ht="21.95" customHeight="1" x14ac:dyDescent="0.25">
      <c r="A33" s="50"/>
      <c r="B33" s="50"/>
      <c r="C33" s="51"/>
      <c r="E33" s="22" t="s">
        <v>805</v>
      </c>
      <c r="F33" s="2">
        <v>0</v>
      </c>
      <c r="G33" s="2">
        <v>0</v>
      </c>
      <c r="H33" s="330">
        <v>0</v>
      </c>
      <c r="I33" s="48">
        <v>0</v>
      </c>
      <c r="J33" s="367">
        <v>843.18000000000029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Q33" s="438"/>
      <c r="R33" s="48"/>
      <c r="S33" s="48"/>
    </row>
    <row r="34" spans="1:21" ht="21.95" customHeight="1" x14ac:dyDescent="0.25">
      <c r="A34" s="50"/>
      <c r="B34" s="51"/>
      <c r="C34" s="51"/>
      <c r="E34" s="22" t="s">
        <v>198</v>
      </c>
      <c r="F34" s="2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134">
        <v>0</v>
      </c>
      <c r="S34" s="48"/>
    </row>
    <row r="35" spans="1:21" ht="21.95" customHeight="1" x14ac:dyDescent="0.25">
      <c r="A35" s="50"/>
      <c r="B35" s="50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Q35" s="438"/>
      <c r="R35" s="48"/>
      <c r="S35" s="48"/>
      <c r="U35" s="48"/>
    </row>
    <row r="36" spans="1:21" ht="21.95" customHeight="1" x14ac:dyDescent="0.25">
      <c r="A36" s="50"/>
      <c r="B36" s="51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134">
        <v>0</v>
      </c>
      <c r="R36" s="48"/>
      <c r="S36" s="48"/>
    </row>
    <row r="37" spans="1:21" ht="21.95" customHeight="1" x14ac:dyDescent="0.25">
      <c r="A37" s="155"/>
      <c r="B37" s="50"/>
      <c r="C37" s="51"/>
      <c r="E37" s="22" t="s">
        <v>317</v>
      </c>
      <c r="F37" s="2">
        <v>0</v>
      </c>
      <c r="G37" s="2">
        <v>0</v>
      </c>
      <c r="H37" s="330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364"/>
      <c r="O37" s="134">
        <v>0</v>
      </c>
      <c r="P37" s="134">
        <v>0</v>
      </c>
      <c r="Q37" s="148"/>
      <c r="R37" s="48"/>
      <c r="S37" s="48"/>
      <c r="T37" s="48"/>
    </row>
    <row r="38" spans="1:21" ht="21.95" customHeight="1" x14ac:dyDescent="0.25">
      <c r="A38" s="51"/>
      <c r="B38" s="50"/>
      <c r="C38" s="51"/>
      <c r="E38" s="22" t="s">
        <v>803</v>
      </c>
      <c r="F38" s="2">
        <v>0</v>
      </c>
      <c r="G38" s="2">
        <v>0</v>
      </c>
      <c r="H38" s="49">
        <v>0</v>
      </c>
      <c r="I38" s="48">
        <v>0</v>
      </c>
      <c r="J38" s="367">
        <v>0</v>
      </c>
      <c r="K38" s="354"/>
      <c r="L38" s="48">
        <v>559.89000000000033</v>
      </c>
      <c r="M38">
        <v>0</v>
      </c>
      <c r="N38" s="364"/>
      <c r="O38" s="134">
        <v>0</v>
      </c>
      <c r="P38" s="134">
        <v>0</v>
      </c>
      <c r="Q38" s="438"/>
      <c r="R38" s="48"/>
      <c r="S38" s="48"/>
    </row>
    <row r="39" spans="1:21" ht="21.95" customHeight="1" x14ac:dyDescent="0.25">
      <c r="A39" s="51"/>
      <c r="B39" s="51"/>
      <c r="C39" s="51"/>
      <c r="E39" s="22" t="s">
        <v>196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Q39" s="48"/>
    </row>
    <row r="40" spans="1:21" ht="21.95" customHeight="1" x14ac:dyDescent="0.25">
      <c r="A40" s="51"/>
      <c r="B40" s="155"/>
      <c r="C40" s="331"/>
      <c r="E40" s="22" t="s">
        <v>226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364"/>
      <c r="O40" s="134">
        <v>0</v>
      </c>
      <c r="P40" s="134">
        <v>0</v>
      </c>
      <c r="R40" s="48"/>
    </row>
    <row r="41" spans="1:21" ht="21.95" customHeight="1" x14ac:dyDescent="0.25">
      <c r="A41" s="50"/>
      <c r="B41" s="50"/>
      <c r="C41" s="51"/>
      <c r="E41" s="22" t="s">
        <v>34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134">
        <v>0</v>
      </c>
      <c r="Q41" s="148"/>
      <c r="S41" s="48"/>
      <c r="T41" s="48"/>
    </row>
    <row r="42" spans="1:21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Q42" s="48"/>
      <c r="R42" s="48"/>
      <c r="S42" s="48"/>
      <c r="U42" s="48"/>
    </row>
    <row r="43" spans="1:21" ht="21.95" customHeight="1" x14ac:dyDescent="0.25">
      <c r="A43" s="50"/>
      <c r="B43" s="50"/>
      <c r="C43" s="51"/>
      <c r="E43" s="22" t="s">
        <v>27</v>
      </c>
      <c r="F43" s="2">
        <v>0</v>
      </c>
      <c r="G43" s="2">
        <v>0</v>
      </c>
      <c r="H43" s="49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Q43" s="148"/>
      <c r="S43" s="48"/>
      <c r="U43" s="48"/>
    </row>
    <row r="44" spans="1:21" ht="21.95" customHeight="1" x14ac:dyDescent="0.25">
      <c r="A44" s="50"/>
      <c r="B44" s="50"/>
      <c r="C44" s="51"/>
      <c r="E44" s="22" t="s">
        <v>22</v>
      </c>
      <c r="F44" s="2">
        <v>0</v>
      </c>
      <c r="G44" s="2">
        <v>0</v>
      </c>
      <c r="H44" s="49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134">
        <v>0</v>
      </c>
      <c r="Q44" s="148"/>
      <c r="R44" s="48"/>
      <c r="S44" s="48"/>
    </row>
    <row r="45" spans="1:21" ht="21.95" customHeight="1" x14ac:dyDescent="0.25">
      <c r="A45" s="50"/>
      <c r="B45" s="50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Q45" s="48"/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R46" s="48"/>
      <c r="S46" s="48"/>
      <c r="T46" s="352"/>
      <c r="U46" s="352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49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Q47" s="48"/>
      <c r="S47" s="48"/>
    </row>
    <row r="48" spans="1:21" ht="21.95" customHeight="1" x14ac:dyDescent="0.25">
      <c r="A48" s="50"/>
      <c r="B48" s="50"/>
      <c r="C48" s="51"/>
      <c r="E48" s="22" t="s">
        <v>170</v>
      </c>
      <c r="F48" s="2">
        <v>0</v>
      </c>
      <c r="G48" s="2">
        <v>0</v>
      </c>
      <c r="H48" s="49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Q48" s="148"/>
      <c r="R48" s="48"/>
      <c r="S48" s="48"/>
      <c r="T48" s="48"/>
    </row>
    <row r="49" spans="1:22" ht="21.95" customHeight="1" x14ac:dyDescent="0.25">
      <c r="A49" s="50"/>
      <c r="B49" s="51"/>
      <c r="C49" s="51"/>
      <c r="E49" s="22" t="s">
        <v>8</v>
      </c>
      <c r="F49" s="2">
        <v>0</v>
      </c>
      <c r="G49" s="2">
        <v>0</v>
      </c>
      <c r="H49" s="49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R49" s="48"/>
      <c r="S49" s="48"/>
    </row>
    <row r="50" spans="1:22" ht="21.95" customHeight="1" x14ac:dyDescent="0.25">
      <c r="A50" s="51"/>
      <c r="B50" s="51"/>
      <c r="C50" s="5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225</v>
      </c>
      <c r="F51" s="2">
        <v>0</v>
      </c>
      <c r="G51" s="2">
        <v>0</v>
      </c>
      <c r="H51" s="49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R51" s="48"/>
      <c r="S51" s="48"/>
      <c r="T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Q52" s="148"/>
      <c r="R52" s="48"/>
      <c r="S52" s="48"/>
    </row>
    <row r="53" spans="1:22" ht="21.95" customHeight="1" x14ac:dyDescent="0.25">
      <c r="A53" s="50"/>
      <c r="B53" s="51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S53" s="48"/>
    </row>
    <row r="54" spans="1:22" ht="21.95" customHeight="1" x14ac:dyDescent="0.25">
      <c r="A54" s="50"/>
      <c r="B54" s="50"/>
      <c r="C54" s="51"/>
      <c r="E54" s="22" t="s">
        <v>47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R54" s="48"/>
      <c r="S54" s="48"/>
      <c r="T54" s="48"/>
    </row>
    <row r="55" spans="1:22" ht="21.95" customHeight="1" x14ac:dyDescent="0.25">
      <c r="A55" s="60"/>
      <c r="B55" s="61"/>
      <c r="C55" s="60"/>
      <c r="E55" s="22" t="s">
        <v>33</v>
      </c>
      <c r="F55" s="2">
        <v>0</v>
      </c>
      <c r="G55" s="2">
        <v>0</v>
      </c>
      <c r="H55" s="49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R55" s="48"/>
      <c r="S55" s="48"/>
    </row>
    <row r="56" spans="1:22" ht="21.95" customHeight="1" x14ac:dyDescent="0.25">
      <c r="A56" s="50"/>
      <c r="B56" s="50"/>
      <c r="C56" s="51"/>
      <c r="E56" s="22" t="s">
        <v>13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Q56" s="148"/>
      <c r="R56" s="48"/>
      <c r="S56" s="48"/>
    </row>
    <row r="57" spans="1:22" ht="21.95" customHeight="1" x14ac:dyDescent="0.25">
      <c r="A57" s="50"/>
      <c r="B57" s="50"/>
      <c r="C57" s="50"/>
      <c r="E57" s="22" t="s">
        <v>52</v>
      </c>
      <c r="F57" s="2">
        <v>0</v>
      </c>
      <c r="G57" s="2">
        <v>0</v>
      </c>
      <c r="H57" s="49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Q57" s="48"/>
      <c r="S57" s="48"/>
    </row>
    <row r="58" spans="1:22" ht="21.95" customHeight="1" x14ac:dyDescent="0.25">
      <c r="A58" s="51"/>
      <c r="B58" s="51"/>
      <c r="C58" s="51"/>
      <c r="E58" s="22" t="s">
        <v>32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S58" s="48"/>
      <c r="T58" s="48"/>
    </row>
    <row r="59" spans="1:22" ht="21.95" customHeight="1" x14ac:dyDescent="0.25">
      <c r="A59" s="50"/>
      <c r="B59" s="50"/>
      <c r="C59" s="51"/>
      <c r="E59" s="22" t="s">
        <v>63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Q59" s="148"/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9</v>
      </c>
      <c r="F60" s="2">
        <v>0</v>
      </c>
      <c r="G60" s="2">
        <v>0</v>
      </c>
      <c r="H60" s="330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R60" s="48"/>
      <c r="S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49">
        <v>0</v>
      </c>
      <c r="I61" s="48">
        <v>0</v>
      </c>
      <c r="J61" s="367">
        <v>0</v>
      </c>
      <c r="K61" s="354"/>
      <c r="L61" s="48">
        <v>33.940000000000055</v>
      </c>
      <c r="M61">
        <v>0</v>
      </c>
      <c r="N61" s="364"/>
      <c r="O61" s="134">
        <v>7.4000000000000003E-3</v>
      </c>
      <c r="P61" s="134">
        <v>0</v>
      </c>
      <c r="Q61" s="148"/>
      <c r="R61" s="48"/>
      <c r="S61" s="48"/>
      <c r="U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53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2" priority="192">
      <formula>$H2=0</formula>
    </cfRule>
  </conditionalFormatting>
  <conditionalFormatting sqref="J2:K4 J67:K200 J6:K6 J21:K58 J12:K19">
    <cfRule type="expression" dxfId="1851" priority="193">
      <formula>$J2=0</formula>
    </cfRule>
  </conditionalFormatting>
  <conditionalFormatting sqref="L67:L1048576 L1:L58">
    <cfRule type="expression" dxfId="1850" priority="191">
      <formula>$L2=0</formula>
    </cfRule>
  </conditionalFormatting>
  <conditionalFormatting sqref="M1">
    <cfRule type="expression" dxfId="1849" priority="187">
      <formula>$L2=0</formula>
    </cfRule>
  </conditionalFormatting>
  <conditionalFormatting sqref="J2:K4 J6:K6 J21:K58 J12:K19">
    <cfRule type="expression" dxfId="1848" priority="235">
      <formula>$J2&gt;0</formula>
    </cfRule>
  </conditionalFormatting>
  <conditionalFormatting sqref="L2:L58">
    <cfRule type="expression" dxfId="1847" priority="189">
      <formula>$L2&lt;0</formula>
    </cfRule>
    <cfRule type="expression" dxfId="1846" priority="190">
      <formula>$L2&gt;0</formula>
    </cfRule>
  </conditionalFormatting>
  <conditionalFormatting sqref="J2:K4 J67:K458 J6:K6 J21:K58 J12:K19">
    <cfRule type="expression" dxfId="1845" priority="234">
      <formula>$J2&lt;0</formula>
    </cfRule>
  </conditionalFormatting>
  <conditionalFormatting sqref="P67:P1048576 P1">
    <cfRule type="expression" dxfId="1844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3" priority="163">
      <formula>$H59=0</formula>
    </cfRule>
  </conditionalFormatting>
  <conditionalFormatting sqref="J59:K59">
    <cfRule type="expression" dxfId="1842" priority="164">
      <formula>$J59=0</formula>
    </cfRule>
  </conditionalFormatting>
  <conditionalFormatting sqref="L59">
    <cfRule type="expression" dxfId="1841" priority="162">
      <formula>$L60=0</formula>
    </cfRule>
  </conditionalFormatting>
  <conditionalFormatting sqref="J59:K59">
    <cfRule type="expression" dxfId="1840" priority="166">
      <formula>$J59&gt;0</formula>
    </cfRule>
  </conditionalFormatting>
  <conditionalFormatting sqref="L59">
    <cfRule type="expression" dxfId="1839" priority="160">
      <formula>$L59&lt;0</formula>
    </cfRule>
    <cfRule type="expression" dxfId="1838" priority="161">
      <formula>$L59&gt;0</formula>
    </cfRule>
  </conditionalFormatting>
  <conditionalFormatting sqref="J59:K59">
    <cfRule type="expression" dxfId="1837" priority="165">
      <formula>$J59&lt;0</formula>
    </cfRule>
  </conditionalFormatting>
  <conditionalFormatting sqref="E5 H5:I5">
    <cfRule type="expression" dxfId="1836" priority="141">
      <formula>$H5=0</formula>
    </cfRule>
  </conditionalFormatting>
  <conditionalFormatting sqref="J5:K5">
    <cfRule type="expression" dxfId="1835" priority="142">
      <formula>$J5=0</formula>
    </cfRule>
  </conditionalFormatting>
  <conditionalFormatting sqref="J5:K5">
    <cfRule type="expression" dxfId="1834" priority="144">
      <formula>$J5&gt;0</formula>
    </cfRule>
  </conditionalFormatting>
  <conditionalFormatting sqref="J5:K5">
    <cfRule type="expression" dxfId="1833" priority="143">
      <formula>$J5&lt;0</formula>
    </cfRule>
  </conditionalFormatting>
  <conditionalFormatting sqref="E7 H7:I7">
    <cfRule type="expression" dxfId="1832" priority="130">
      <formula>$H7=0</formula>
    </cfRule>
  </conditionalFormatting>
  <conditionalFormatting sqref="J7:K7">
    <cfRule type="expression" dxfId="1831" priority="131">
      <formula>$J7=0</formula>
    </cfRule>
  </conditionalFormatting>
  <conditionalFormatting sqref="J7:K7">
    <cfRule type="expression" dxfId="1830" priority="133">
      <formula>$J7&gt;0</formula>
    </cfRule>
  </conditionalFormatting>
  <conditionalFormatting sqref="J7:K7">
    <cfRule type="expression" dxfId="1829" priority="132">
      <formula>$J7&lt;0</formula>
    </cfRule>
  </conditionalFormatting>
  <conditionalFormatting sqref="E60 H60:I60">
    <cfRule type="expression" dxfId="1828" priority="119">
      <formula>$H60=0</formula>
    </cfRule>
  </conditionalFormatting>
  <conditionalFormatting sqref="J60:K60">
    <cfRule type="expression" dxfId="1827" priority="120">
      <formula>$J60=0</formula>
    </cfRule>
  </conditionalFormatting>
  <conditionalFormatting sqref="L60">
    <cfRule type="expression" dxfId="1826" priority="118">
      <formula>$L61=0</formula>
    </cfRule>
  </conditionalFormatting>
  <conditionalFormatting sqref="J60:K60">
    <cfRule type="expression" dxfId="1825" priority="122">
      <formula>$J60&gt;0</formula>
    </cfRule>
  </conditionalFormatting>
  <conditionalFormatting sqref="L60">
    <cfRule type="expression" dxfId="1824" priority="116">
      <formula>$L60&lt;0</formula>
    </cfRule>
    <cfRule type="expression" dxfId="1823" priority="117">
      <formula>$L60&gt;0</formula>
    </cfRule>
  </conditionalFormatting>
  <conditionalFormatting sqref="J60:K60">
    <cfRule type="expression" dxfId="1822" priority="121">
      <formula>$J60&lt;0</formula>
    </cfRule>
  </conditionalFormatting>
  <conditionalFormatting sqref="E62 H62:I62">
    <cfRule type="expression" dxfId="1821" priority="108">
      <formula>$H62=0</formula>
    </cfRule>
  </conditionalFormatting>
  <conditionalFormatting sqref="J62:K62">
    <cfRule type="expression" dxfId="1820" priority="109">
      <formula>$J62=0</formula>
    </cfRule>
  </conditionalFormatting>
  <conditionalFormatting sqref="L62">
    <cfRule type="expression" dxfId="1819" priority="107">
      <formula>$L63=0</formula>
    </cfRule>
  </conditionalFormatting>
  <conditionalFormatting sqref="J62:K62">
    <cfRule type="expression" dxfId="1818" priority="111">
      <formula>$J62&gt;0</formula>
    </cfRule>
  </conditionalFormatting>
  <conditionalFormatting sqref="L62">
    <cfRule type="expression" dxfId="1817" priority="105">
      <formula>$L62&lt;0</formula>
    </cfRule>
    <cfRule type="expression" dxfId="1816" priority="106">
      <formula>$L62&gt;0</formula>
    </cfRule>
  </conditionalFormatting>
  <conditionalFormatting sqref="J62:K62">
    <cfRule type="expression" dxfId="1815" priority="110">
      <formula>$J62&lt;0</formula>
    </cfRule>
  </conditionalFormatting>
  <conditionalFormatting sqref="E61 H61:I61">
    <cfRule type="expression" dxfId="1814" priority="97">
      <formula>$H61=0</formula>
    </cfRule>
  </conditionalFormatting>
  <conditionalFormatting sqref="J61:K61">
    <cfRule type="expression" dxfId="1813" priority="98">
      <formula>$J61=0</formula>
    </cfRule>
  </conditionalFormatting>
  <conditionalFormatting sqref="L61">
    <cfRule type="expression" dxfId="1812" priority="96">
      <formula>$L62=0</formula>
    </cfRule>
  </conditionalFormatting>
  <conditionalFormatting sqref="J61:K61">
    <cfRule type="expression" dxfId="1811" priority="100">
      <formula>$J61&gt;0</formula>
    </cfRule>
  </conditionalFormatting>
  <conditionalFormatting sqref="L61">
    <cfRule type="expression" dxfId="1810" priority="94">
      <formula>$L61&lt;0</formula>
    </cfRule>
    <cfRule type="expression" dxfId="1809" priority="95">
      <formula>$L61&gt;0</formula>
    </cfRule>
  </conditionalFormatting>
  <conditionalFormatting sqref="J61:K61">
    <cfRule type="expression" dxfId="1808" priority="99">
      <formula>$J61&lt;0</formula>
    </cfRule>
  </conditionalFormatting>
  <conditionalFormatting sqref="E8 H8:I8">
    <cfRule type="expression" dxfId="1807" priority="82">
      <formula>$H8=0</formula>
    </cfRule>
  </conditionalFormatting>
  <conditionalFormatting sqref="J8:K8">
    <cfRule type="expression" dxfId="1806" priority="83">
      <formula>$J8=0</formula>
    </cfRule>
  </conditionalFormatting>
  <conditionalFormatting sqref="J8:K8">
    <cfRule type="expression" dxfId="1805" priority="85">
      <formula>$J8&gt;0</formula>
    </cfRule>
  </conditionalFormatting>
  <conditionalFormatting sqref="J8:K8">
    <cfRule type="expression" dxfId="1804" priority="84">
      <formula>$J8&lt;0</formula>
    </cfRule>
  </conditionalFormatting>
  <conditionalFormatting sqref="E63 H63:I63">
    <cfRule type="expression" dxfId="1803" priority="72">
      <formula>$H63=0</formula>
    </cfRule>
  </conditionalFormatting>
  <conditionalFormatting sqref="J63:K63">
    <cfRule type="expression" dxfId="1802" priority="73">
      <formula>$J63=0</formula>
    </cfRule>
  </conditionalFormatting>
  <conditionalFormatting sqref="L63">
    <cfRule type="expression" dxfId="1801" priority="71">
      <formula>$L64=0</formula>
    </cfRule>
  </conditionalFormatting>
  <conditionalFormatting sqref="J63:K63">
    <cfRule type="expression" dxfId="1800" priority="75">
      <formula>$J63&gt;0</formula>
    </cfRule>
  </conditionalFormatting>
  <conditionalFormatting sqref="L63">
    <cfRule type="expression" dxfId="1799" priority="69">
      <formula>$L63&lt;0</formula>
    </cfRule>
    <cfRule type="expression" dxfId="1798" priority="70">
      <formula>$L63&gt;0</formula>
    </cfRule>
  </conditionalFormatting>
  <conditionalFormatting sqref="J63:K63">
    <cfRule type="expression" dxfId="1797" priority="74">
      <formula>$J63&lt;0</formula>
    </cfRule>
  </conditionalFormatting>
  <conditionalFormatting sqref="E20 H20:I20">
    <cfRule type="expression" dxfId="1796" priority="62">
      <formula>$H20=0</formula>
    </cfRule>
  </conditionalFormatting>
  <conditionalFormatting sqref="J20:K20">
    <cfRule type="expression" dxfId="1795" priority="63">
      <formula>$J20=0</formula>
    </cfRule>
  </conditionalFormatting>
  <conditionalFormatting sqref="J20:K20">
    <cfRule type="expression" dxfId="1794" priority="65">
      <formula>$J20&gt;0</formula>
    </cfRule>
  </conditionalFormatting>
  <conditionalFormatting sqref="J20:K20">
    <cfRule type="expression" dxfId="1793" priority="64">
      <formula>$J20&lt;0</formula>
    </cfRule>
  </conditionalFormatting>
  <conditionalFormatting sqref="E64 H64:I64">
    <cfRule type="expression" dxfId="1792" priority="53">
      <formula>$H64=0</formula>
    </cfRule>
  </conditionalFormatting>
  <conditionalFormatting sqref="J64:K64">
    <cfRule type="expression" dxfId="1791" priority="54">
      <formula>$J64=0</formula>
    </cfRule>
  </conditionalFormatting>
  <conditionalFormatting sqref="L64">
    <cfRule type="expression" dxfId="1790" priority="52">
      <formula>$L65=0</formula>
    </cfRule>
  </conditionalFormatting>
  <conditionalFormatting sqref="J64:K64">
    <cfRule type="expression" dxfId="1789" priority="56">
      <formula>$J64&gt;0</formula>
    </cfRule>
  </conditionalFormatting>
  <conditionalFormatting sqref="L64">
    <cfRule type="expression" dxfId="1788" priority="50">
      <formula>$L64&lt;0</formula>
    </cfRule>
    <cfRule type="expression" dxfId="1787" priority="51">
      <formula>$L64&gt;0</formula>
    </cfRule>
  </conditionalFormatting>
  <conditionalFormatting sqref="J64:K64">
    <cfRule type="expression" dxfId="1786" priority="55">
      <formula>$J64&lt;0</formula>
    </cfRule>
  </conditionalFormatting>
  <conditionalFormatting sqref="E65 H65:I65">
    <cfRule type="expression" dxfId="1785" priority="46">
      <formula>$H65=0</formula>
    </cfRule>
  </conditionalFormatting>
  <conditionalFormatting sqref="J65:K65">
    <cfRule type="expression" dxfId="1784" priority="47">
      <formula>$J65=0</formula>
    </cfRule>
  </conditionalFormatting>
  <conditionalFormatting sqref="L65">
    <cfRule type="expression" dxfId="1783" priority="45">
      <formula>$L66=0</formula>
    </cfRule>
  </conditionalFormatting>
  <conditionalFormatting sqref="J65:K65">
    <cfRule type="expression" dxfId="1782" priority="49">
      <formula>$J65&gt;0</formula>
    </cfRule>
  </conditionalFormatting>
  <conditionalFormatting sqref="L65">
    <cfRule type="expression" dxfId="1781" priority="43">
      <formula>$L65&lt;0</formula>
    </cfRule>
    <cfRule type="expression" dxfId="1780" priority="44">
      <formula>$L65&gt;0</formula>
    </cfRule>
  </conditionalFormatting>
  <conditionalFormatting sqref="J65:K65">
    <cfRule type="expression" dxfId="1779" priority="48">
      <formula>$J65&lt;0</formula>
    </cfRule>
  </conditionalFormatting>
  <conditionalFormatting sqref="E11 H11:I11">
    <cfRule type="expression" dxfId="1778" priority="37">
      <formula>$H11=0</formula>
    </cfRule>
  </conditionalFormatting>
  <conditionalFormatting sqref="J11:K11">
    <cfRule type="expression" dxfId="1777" priority="38">
      <formula>$J11=0</formula>
    </cfRule>
  </conditionalFormatting>
  <conditionalFormatting sqref="J11:K11">
    <cfRule type="expression" dxfId="1776" priority="40">
      <formula>$J11&gt;0</formula>
    </cfRule>
  </conditionalFormatting>
  <conditionalFormatting sqref="J11:K11">
    <cfRule type="expression" dxfId="1775" priority="39">
      <formula>$J11&lt;0</formula>
    </cfRule>
  </conditionalFormatting>
  <conditionalFormatting sqref="E9 H9:I9">
    <cfRule type="expression" dxfId="1774" priority="30">
      <formula>$H9=0</formula>
    </cfRule>
  </conditionalFormatting>
  <conditionalFormatting sqref="J9:K9">
    <cfRule type="expression" dxfId="1773" priority="31">
      <formula>$J9=0</formula>
    </cfRule>
  </conditionalFormatting>
  <conditionalFormatting sqref="J9:K9">
    <cfRule type="expression" dxfId="1772" priority="33">
      <formula>$J9&gt;0</formula>
    </cfRule>
  </conditionalFormatting>
  <conditionalFormatting sqref="J9:K9">
    <cfRule type="expression" dxfId="1771" priority="32">
      <formula>$J9&lt;0</formula>
    </cfRule>
  </conditionalFormatting>
  <conditionalFormatting sqref="E66 H66:I66">
    <cfRule type="expression" dxfId="1770" priority="21">
      <formula>$H66=0</formula>
    </cfRule>
  </conditionalFormatting>
  <conditionalFormatting sqref="J66:K66">
    <cfRule type="expression" dxfId="1769" priority="22">
      <formula>$J66=0</formula>
    </cfRule>
  </conditionalFormatting>
  <conditionalFormatting sqref="L66">
    <cfRule type="expression" dxfId="1768" priority="20">
      <formula>$L67=0</formula>
    </cfRule>
  </conditionalFormatting>
  <conditionalFormatting sqref="J66:K66">
    <cfRule type="expression" dxfId="1767" priority="24">
      <formula>$J66&gt;0</formula>
    </cfRule>
  </conditionalFormatting>
  <conditionalFormatting sqref="L66">
    <cfRule type="expression" dxfId="1766" priority="18">
      <formula>$L66&lt;0</formula>
    </cfRule>
    <cfRule type="expression" dxfId="1765" priority="19">
      <formula>$L66&gt;0</formula>
    </cfRule>
  </conditionalFormatting>
  <conditionalFormatting sqref="J66:K66">
    <cfRule type="expression" dxfId="176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3" priority="12">
      <formula>$H10=0</formula>
    </cfRule>
  </conditionalFormatting>
  <conditionalFormatting sqref="J10:K10">
    <cfRule type="expression" dxfId="1762" priority="13">
      <formula>$J10=0</formula>
    </cfRule>
  </conditionalFormatting>
  <conditionalFormatting sqref="J10:K10">
    <cfRule type="expression" dxfId="1761" priority="15">
      <formula>$J10&gt;0</formula>
    </cfRule>
  </conditionalFormatting>
  <conditionalFormatting sqref="J10:K10">
    <cfRule type="expression" dxfId="1760" priority="14">
      <formula>$J10&lt;0</formula>
    </cfRule>
  </conditionalFormatting>
  <conditionalFormatting sqref="E26:E28 E30 E45:E49 E36:E43">
    <cfRule type="expression" dxfId="1759" priority="8">
      <formula>$H26=0</formula>
    </cfRule>
  </conditionalFormatting>
  <conditionalFormatting sqref="E29">
    <cfRule type="expression" dxfId="1758" priority="7">
      <formula>$H29=0</formula>
    </cfRule>
  </conditionalFormatting>
  <conditionalFormatting sqref="E31">
    <cfRule type="expression" dxfId="1757" priority="6">
      <formula>$H31=0</formula>
    </cfRule>
  </conditionalFormatting>
  <conditionalFormatting sqref="E32">
    <cfRule type="expression" dxfId="1756" priority="5">
      <formula>$H32=0</formula>
    </cfRule>
  </conditionalFormatting>
  <conditionalFormatting sqref="E44">
    <cfRule type="expression" dxfId="1755" priority="4">
      <formula>$H44=0</formula>
    </cfRule>
  </conditionalFormatting>
  <conditionalFormatting sqref="E35">
    <cfRule type="expression" dxfId="1754" priority="3">
      <formula>$H35=0</formula>
    </cfRule>
  </conditionalFormatting>
  <conditionalFormatting sqref="E33">
    <cfRule type="expression" dxfId="1753" priority="2">
      <formula>$H33=0</formula>
    </cfRule>
  </conditionalFormatting>
  <conditionalFormatting sqref="E34">
    <cfRule type="expression" dxfId="1752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7" activePane="bottomLeft" state="frozen"/>
      <selection activeCell="E5" sqref="E5"/>
      <selection pane="bottomLeft" activeCell="E267" sqref="E267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/>
      <c r="R253" s="441"/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T302</f>
        <v>1053.6700000000005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32349.096666668218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31090.586666668285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31089.059999999998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1.5+R302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6.6666682869254146E-3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>
        <v>11628</v>
      </c>
      <c r="T287" s="418">
        <v>5.66</v>
      </c>
    </row>
    <row r="288" spans="13:20" ht="18" customHeight="1" x14ac:dyDescent="0.25">
      <c r="Q288" s="355"/>
      <c r="R288" s="441"/>
      <c r="S288" s="460"/>
      <c r="T288" s="418"/>
    </row>
    <row r="289" spans="1:20" ht="18" customHeight="1" x14ac:dyDescent="0.25">
      <c r="Q289" s="355"/>
      <c r="R289" s="441"/>
      <c r="S289" s="460"/>
      <c r="T289" s="418"/>
    </row>
    <row r="290" spans="1:20" ht="18" customHeight="1" x14ac:dyDescent="0.25">
      <c r="Q290" s="355"/>
      <c r="R290" s="441"/>
      <c r="S290" s="460"/>
      <c r="T290" s="418"/>
    </row>
    <row r="291" spans="1:20" ht="18" customHeight="1" x14ac:dyDescent="0.25">
      <c r="Q291" s="355"/>
      <c r="R291" s="441"/>
      <c r="S291" s="460"/>
      <c r="T291" s="418"/>
    </row>
    <row r="292" spans="1:20" ht="18" customHeight="1" x14ac:dyDescent="0.25">
      <c r="Q292" s="355"/>
      <c r="R292" s="441"/>
      <c r="S292" s="460"/>
      <c r="T292" s="418"/>
    </row>
    <row r="293" spans="1:20" ht="18" customHeight="1" x14ac:dyDescent="0.25">
      <c r="Q293" s="355"/>
      <c r="R293" s="441"/>
      <c r="S293" s="460"/>
      <c r="T293" s="418"/>
    </row>
    <row r="294" spans="1:20" ht="18" customHeight="1" x14ac:dyDescent="0.25">
      <c r="Q294" s="355"/>
      <c r="R294" s="441"/>
      <c r="S294" s="460"/>
      <c r="T294" s="418"/>
    </row>
    <row r="295" spans="1:20" ht="18" customHeight="1" x14ac:dyDescent="0.25">
      <c r="Q295" s="355"/>
      <c r="R295" s="441"/>
      <c r="S295" s="460"/>
      <c r="T295" s="418"/>
    </row>
    <row r="296" spans="1:20" ht="18" customHeight="1" x14ac:dyDescent="0.25">
      <c r="A296" s="496"/>
      <c r="Q296" s="355"/>
      <c r="R296" s="441"/>
      <c r="S296" s="460"/>
      <c r="T296" s="418"/>
    </row>
    <row r="297" spans="1:20" ht="18" customHeight="1" x14ac:dyDescent="0.25">
      <c r="A297" s="497"/>
      <c r="Q297" s="355"/>
      <c r="R297" s="441"/>
      <c r="S297" s="460"/>
      <c r="T297" s="418"/>
    </row>
    <row r="298" spans="1:20" ht="18" customHeight="1" x14ac:dyDescent="0.25">
      <c r="A298" s="497"/>
      <c r="Q298" s="355"/>
      <c r="R298" s="441"/>
      <c r="S298" s="460"/>
      <c r="T298" s="418"/>
    </row>
    <row r="299" spans="1:20" ht="18" customHeight="1" x14ac:dyDescent="0.25">
      <c r="A299" s="496"/>
      <c r="Q299" s="355"/>
      <c r="R299" s="441"/>
      <c r="S299" s="460"/>
      <c r="T299" s="418"/>
    </row>
    <row r="300" spans="1:20" ht="18" customHeight="1" x14ac:dyDescent="0.25">
      <c r="A300" s="497"/>
      <c r="Q300" s="355"/>
      <c r="R300" s="441"/>
      <c r="S300" s="460"/>
      <c r="T300" s="418"/>
    </row>
    <row r="301" spans="1:20" ht="18" customHeight="1" x14ac:dyDescent="0.25">
      <c r="A301" s="497"/>
      <c r="Q301" s="355"/>
      <c r="R301" s="441"/>
      <c r="S301" s="460"/>
      <c r="T301" s="418"/>
    </row>
    <row r="302" spans="1:20" ht="18" customHeight="1" x14ac:dyDescent="0.25">
      <c r="A302" s="496"/>
      <c r="Q302" s="355" t="s">
        <v>81</v>
      </c>
      <c r="R302" s="441">
        <f>SUM(R252:R271)</f>
        <v>0.02</v>
      </c>
      <c r="S302" s="419" t="s">
        <v>81</v>
      </c>
      <c r="T302" s="418">
        <f>SUM(T252:T301)</f>
        <v>1053.6700000000005</v>
      </c>
    </row>
    <row r="303" spans="1:20" ht="18" customHeight="1" x14ac:dyDescent="0.25">
      <c r="A303" s="497"/>
    </row>
    <row r="304" spans="1:20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51" priority="7">
      <formula>#REF!&gt;0</formula>
    </cfRule>
    <cfRule type="expression" dxfId="175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37"/>
  <sheetViews>
    <sheetView tabSelected="1" zoomScaleNormal="100" workbookViewId="0">
      <pane ySplit="1" topLeftCell="A518" activePane="bottomLeft" state="frozen"/>
      <selection pane="bottomLeft" activeCell="Q541" sqref="Q54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31089.059999999998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:L53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5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5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si="1844"/>
        <v>2.1630343536071399E-2</v>
      </c>
      <c r="M526" s="183">
        <f t="shared" ref="M526" si="1856">I526-J526</f>
        <v>21104.700000000012</v>
      </c>
      <c r="N526" s="185">
        <f t="shared" ref="N526" si="1857">M526/J526</f>
        <v>7.0349000000000037E-2</v>
      </c>
      <c r="O526" s="183" t="b">
        <f t="shared" ref="O526" si="1858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9">I526-Q526</f>
        <v>55529.489999999991</v>
      </c>
      <c r="S526" s="173">
        <v>-39110</v>
      </c>
      <c r="T526" s="173">
        <f t="shared" ref="T526" si="1860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1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2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44"/>
        <v>-1.2020783252316123E-2</v>
      </c>
      <c r="M527" s="183">
        <f t="shared" ref="M527" si="1863">I527-J527</f>
        <v>17244.770000000019</v>
      </c>
      <c r="N527" s="185">
        <f t="shared" ref="N527" si="1864">M527/J527</f>
        <v>5.7482566666666728E-2</v>
      </c>
      <c r="O527" s="183" t="b">
        <f t="shared" ref="O527" si="1865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6">I527-Q527</f>
        <v>47792.119999999995</v>
      </c>
      <c r="S527" s="173">
        <v>-39516</v>
      </c>
      <c r="T527" s="173">
        <f t="shared" ref="T527" si="1867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8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69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44"/>
        <v>-8.7891125833218509E-3</v>
      </c>
      <c r="M528" s="183">
        <f t="shared" ref="M528" si="1870">I528-J528</f>
        <v>14456.469999999972</v>
      </c>
      <c r="N528" s="185">
        <f t="shared" ref="N528" si="1871">M528/J528</f>
        <v>4.818823333333324E-2</v>
      </c>
      <c r="O528" s="183" t="b">
        <f t="shared" ref="O528" si="1872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3">I528-Q528</f>
        <v>49267.01999999996</v>
      </c>
      <c r="S528" s="173">
        <v>-40292</v>
      </c>
      <c r="T528" s="173">
        <f t="shared" ref="T528" si="1874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5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6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44"/>
        <v>1.259490701527002E-2</v>
      </c>
      <c r="M529" s="183">
        <f t="shared" ref="M529" si="1877">I529-J529</f>
        <v>18417.020000000019</v>
      </c>
      <c r="N529" s="185">
        <f t="shared" ref="N529" si="1878">M529/J529</f>
        <v>6.1390066666666729E-2</v>
      </c>
      <c r="O529" s="183" t="b">
        <f t="shared" ref="O529" si="1879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0">I529-Q529</f>
        <v>49267.020000000019</v>
      </c>
      <c r="S529" s="173">
        <v>-40272</v>
      </c>
      <c r="T529" s="173">
        <f t="shared" ref="T529" si="1881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2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3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44"/>
        <v>1.9713456271902886E-3</v>
      </c>
      <c r="M530" s="183">
        <f t="shared" ref="M530" si="1884">I530-J530</f>
        <v>19044.729999999981</v>
      </c>
      <c r="N530" s="185">
        <f t="shared" ref="N530" si="1885">M530/J530</f>
        <v>6.3482433333333269E-2</v>
      </c>
      <c r="O530" s="183" t="b">
        <f t="shared" ref="O530" si="1886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7">I530-Q530</f>
        <v>52842.880000000005</v>
      </c>
      <c r="S530" s="173">
        <v>-39912</v>
      </c>
      <c r="T530" s="173">
        <f t="shared" ref="T530" si="1888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9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0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44"/>
        <v>-7.8057079958662708E-3</v>
      </c>
      <c r="M531" s="183">
        <f t="shared" ref="M531" si="1891">I531-J531</f>
        <v>16554.359999999986</v>
      </c>
      <c r="N531" s="185">
        <f t="shared" ref="N531" si="1892">M531/J531</f>
        <v>5.5181199999999951E-2</v>
      </c>
      <c r="O531" s="183" t="b">
        <f t="shared" ref="O531" si="1893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4">I531-Q531</f>
        <v>55800.81</v>
      </c>
      <c r="S531" s="173">
        <v>-39552</v>
      </c>
      <c r="T531" s="173">
        <f t="shared" ref="T531" si="1895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6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7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8">(F532-F$2)/F$2</f>
        <v>0.35757212718738351</v>
      </c>
      <c r="I532" s="222">
        <v>320874.51</v>
      </c>
      <c r="J532" s="173">
        <v>300000</v>
      </c>
      <c r="K532" s="173">
        <f t="shared" ref="K532" si="1899">I532-I531-J532+J531</f>
        <v>4320.1500000000233</v>
      </c>
      <c r="L532" s="171">
        <f t="shared" si="1844"/>
        <v>1.364741904044545E-2</v>
      </c>
      <c r="M532" s="183">
        <f t="shared" ref="M532" si="1900">I532-J532</f>
        <v>20874.510000000009</v>
      </c>
      <c r="N532" s="185">
        <f t="shared" ref="N532" si="1901">M532/J532</f>
        <v>6.9581700000000038E-2</v>
      </c>
      <c r="O532" s="183" t="b">
        <f t="shared" ref="O532" si="1902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3">I532-Q532</f>
        <v>55800.81</v>
      </c>
      <c r="S532" s="173">
        <v>-38368</v>
      </c>
      <c r="T532" s="173">
        <f t="shared" ref="T532" si="1904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5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si="1851"/>
        <v>-3.6923685973559592E-4</v>
      </c>
      <c r="E533" s="210">
        <f t="shared" ref="E533" si="1906">(C533-$C$2)/$C$2</f>
        <v>0.24905823709594571</v>
      </c>
      <c r="F533" s="220">
        <v>6824.38</v>
      </c>
      <c r="G533" s="171">
        <f t="shared" si="1853"/>
        <v>-1.2726496777506962E-2</v>
      </c>
      <c r="H533" s="204">
        <f t="shared" ref="H533" si="1907">(F533-F$2)/F$2</f>
        <v>0.3402949898855</v>
      </c>
      <c r="I533" s="222">
        <v>325656.67</v>
      </c>
      <c r="J533" s="173">
        <v>300000</v>
      </c>
      <c r="K533" s="173">
        <f t="shared" ref="K533" si="1908">I533-I532-J533+J532</f>
        <v>4782.1599999999744</v>
      </c>
      <c r="L533" s="171">
        <f t="shared" si="1844"/>
        <v>1.4903521005766317E-2</v>
      </c>
      <c r="M533" s="183">
        <f t="shared" ref="M533" si="1909">I533-J533</f>
        <v>25656.669999999984</v>
      </c>
      <c r="N533" s="185">
        <f t="shared" ref="N533" si="1910">M533/J533</f>
        <v>8.5522233333333281E-2</v>
      </c>
      <c r="O533" s="183" t="b">
        <f t="shared" ref="O533" si="1911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2">I533-Q533</f>
        <v>72171.669999999984</v>
      </c>
      <c r="S533" s="173">
        <v>-37392</v>
      </c>
      <c r="T533" s="173">
        <f t="shared" ref="T533" si="1913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4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si="1851"/>
        <v>8.1909469282996118E-3</v>
      </c>
      <c r="E534" s="210">
        <f t="shared" ref="E534:E535" si="1915">(C534-$C$2)/$C$2</f>
        <v>0.25928920682635409</v>
      </c>
      <c r="F534" s="220">
        <v>6873.97</v>
      </c>
      <c r="G534" s="171">
        <f t="shared" si="1853"/>
        <v>7.2665941814494713E-3</v>
      </c>
      <c r="H534" s="204">
        <f t="shared" ref="H534:H535" si="1916">(F534-F$2)/F$2</f>
        <v>0.35003436966042784</v>
      </c>
      <c r="I534" s="474">
        <v>329885.27</v>
      </c>
      <c r="J534" s="173">
        <v>300000</v>
      </c>
      <c r="K534" s="173">
        <f t="shared" ref="K534:K535" si="1917">I534-I533-J534+J533</f>
        <v>4228.6000000000349</v>
      </c>
      <c r="L534" s="171">
        <f t="shared" si="1844"/>
        <v>1.2984840752686059E-2</v>
      </c>
      <c r="M534" s="474">
        <f t="shared" ref="M534:M535" si="1918">I534-J534</f>
        <v>29885.270000000019</v>
      </c>
      <c r="N534" s="185">
        <f t="shared" ref="N534:N535" si="1919">M534/J534</f>
        <v>9.9617566666666726E-2</v>
      </c>
      <c r="O534" s="183" t="b">
        <f t="shared" ref="O534:O535" si="1920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:R535" si="1921">I534-Q534</f>
        <v>94288.870000000024</v>
      </c>
      <c r="S534" s="173">
        <v>-34548</v>
      </c>
      <c r="T534" s="173">
        <f t="shared" ref="T534:T535" si="1922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:W535" si="1923">N534/V534</f>
        <v>0.3381461924335592</v>
      </c>
    </row>
    <row r="535" spans="1:23" ht="20.100000000000001" customHeight="1" x14ac:dyDescent="0.25">
      <c r="B535" s="172">
        <v>43070</v>
      </c>
      <c r="C535" s="216">
        <v>2642.22</v>
      </c>
      <c r="D535" s="171">
        <f t="shared" si="1851"/>
        <v>-2.0244902892453212E-3</v>
      </c>
      <c r="E535" s="210">
        <f t="shared" si="1915"/>
        <v>0.25673978805578268</v>
      </c>
      <c r="F535" s="220">
        <v>6847.58</v>
      </c>
      <c r="G535" s="171">
        <f t="shared" si="1853"/>
        <v>-3.839120624617263E-3</v>
      </c>
      <c r="H535" s="204">
        <f t="shared" si="1916"/>
        <v>0.34485142486792236</v>
      </c>
      <c r="I535" s="222">
        <v>330901.76000000001</v>
      </c>
      <c r="J535" s="173">
        <v>300000</v>
      </c>
      <c r="K535" s="173">
        <f t="shared" si="1917"/>
        <v>1016.4899999999907</v>
      </c>
      <c r="L535" s="171">
        <f t="shared" si="1844"/>
        <v>3.0813440078727695E-3</v>
      </c>
      <c r="M535" s="183">
        <f t="shared" si="1918"/>
        <v>30901.760000000009</v>
      </c>
      <c r="N535" s="185">
        <f t="shared" si="1919"/>
        <v>0.1030058666666667</v>
      </c>
      <c r="O535" s="183" t="b">
        <f t="shared" si="1920"/>
        <v>1</v>
      </c>
      <c r="P535" s="185">
        <f>COUNTIF(O$2:O535, TRUE)/(COUNTIF(O$2:O535,FALSE) + COUNTIF(O$2:O535, TRUE))</f>
        <v>0.47940074906367042</v>
      </c>
      <c r="Q535" s="173">
        <v>233517.4</v>
      </c>
      <c r="R535" s="173">
        <f t="shared" si="1921"/>
        <v>97384.360000000015</v>
      </c>
      <c r="S535" s="173">
        <v>-34852</v>
      </c>
      <c r="T535" s="173">
        <f t="shared" si="1922"/>
        <v>65753.760000000009</v>
      </c>
      <c r="U535" s="185">
        <f>STDEV(D$2:D535)*SQRT(252)</f>
        <v>0.13683780831243603</v>
      </c>
      <c r="V535" s="185">
        <f>STDEV(L$2:L535)*SQRT(252)</f>
        <v>0.29432742820874164</v>
      </c>
      <c r="W535" s="183">
        <f t="shared" si="1923"/>
        <v>0.34997032826180685</v>
      </c>
    </row>
    <row r="536" spans="1:23" ht="20.100000000000001" customHeight="1" x14ac:dyDescent="0.25">
      <c r="B536" s="172">
        <v>43073</v>
      </c>
      <c r="C536" s="216">
        <v>2639.44</v>
      </c>
      <c r="D536" s="171">
        <f t="shared" ref="D536" si="1924">(C536-C535)/C535</f>
        <v>-1.0521455442770646E-3</v>
      </c>
      <c r="E536" s="210">
        <f t="shared" ref="E536" si="1925">(C536-$C$2)/$C$2</f>
        <v>0.25541751488746406</v>
      </c>
      <c r="F536" s="220">
        <v>6775.36</v>
      </c>
      <c r="G536" s="171">
        <f t="shared" ref="G536" si="1926">(F536-F535)/F535</f>
        <v>-1.0546791713276845E-2</v>
      </c>
      <c r="H536" s="204">
        <f t="shared" ref="H536" si="1927">(F536-F$2)/F$2</f>
        <v>0.33066755700453676</v>
      </c>
      <c r="I536" s="222">
        <v>332631.36</v>
      </c>
      <c r="J536" s="173">
        <v>300000</v>
      </c>
      <c r="K536" s="173">
        <f t="shared" ref="K536" si="1928">I536-I535-J536+J535</f>
        <v>1729.5999999999767</v>
      </c>
      <c r="L536" s="171">
        <f t="shared" ref="L536" si="1929">K536/I535</f>
        <v>5.2269289833936717E-3</v>
      </c>
      <c r="M536" s="183">
        <f t="shared" ref="M536" si="1930">I536-J536</f>
        <v>32631.359999999986</v>
      </c>
      <c r="N536" s="185">
        <f t="shared" ref="N536" si="1931">M536/J536</f>
        <v>0.10877119999999996</v>
      </c>
      <c r="O536" s="183" t="b">
        <f t="shared" ref="O536" si="1932">L536&gt;D536</f>
        <v>1</v>
      </c>
      <c r="P536" s="185">
        <f>COUNTIF(O$2:O536, TRUE)/(COUNTIF(O$2:O536,FALSE) + COUNTIF(O$2:O536, TRUE))</f>
        <v>0.48037383177570092</v>
      </c>
      <c r="Q536" s="173">
        <v>235247</v>
      </c>
      <c r="R536" s="173">
        <f t="shared" ref="R536" si="1933">I536-Q536</f>
        <v>97384.359999999986</v>
      </c>
      <c r="S536" s="173">
        <v>-32666</v>
      </c>
      <c r="T536" s="173">
        <f t="shared" ref="T536" si="1934">M536-S536</f>
        <v>65297.359999999986</v>
      </c>
      <c r="U536" s="185">
        <f>STDEV(D$2:D536)*SQRT(252)</f>
        <v>0.13671335945296428</v>
      </c>
      <c r="V536" s="185">
        <f>STDEV(L$2:L536)*SQRT(252)</f>
        <v>0.29406904488179125</v>
      </c>
      <c r="W536" s="183">
        <f t="shared" ref="W536" si="1935">N536/V536</f>
        <v>0.36988320223817978</v>
      </c>
    </row>
    <row r="537" spans="1:23" ht="20.100000000000001" customHeight="1" x14ac:dyDescent="0.25">
      <c r="B537" s="172">
        <v>43074</v>
      </c>
      <c r="C537" s="216">
        <v>2629.57</v>
      </c>
      <c r="D537" s="171">
        <f t="shared" ref="D537" si="1936">(C537-C536)/C536</f>
        <v>-3.7394295759706191E-3</v>
      </c>
      <c r="E537" s="210">
        <f t="shared" ref="E537" si="1937">(C537-$C$2)/$C$2</f>
        <v>0.25072296950210238</v>
      </c>
      <c r="F537" s="220">
        <v>6762.21</v>
      </c>
      <c r="G537" s="171">
        <f t="shared" ref="G537" si="1938">(F537-F536)/F536</f>
        <v>-1.9408562792234858E-3</v>
      </c>
      <c r="H537" s="204">
        <f t="shared" ref="H537" si="1939">(F537-F$2)/F$2</f>
        <v>0.32808492252096555</v>
      </c>
      <c r="I537" s="222">
        <v>331089.06</v>
      </c>
      <c r="J537" s="173">
        <v>300000</v>
      </c>
      <c r="K537" s="173">
        <f t="shared" ref="K537" si="1940">I537-I536-J537+J536</f>
        <v>-1542.2999999999884</v>
      </c>
      <c r="L537" s="171">
        <f t="shared" ref="L537" si="1941">K537/I536</f>
        <v>-4.6366644443866884E-3</v>
      </c>
      <c r="M537" s="183">
        <f t="shared" ref="M537" si="1942">I537-J537</f>
        <v>31089.059999999998</v>
      </c>
      <c r="N537" s="185">
        <f t="shared" ref="N537" si="1943">M537/J537</f>
        <v>0.10363019999999999</v>
      </c>
      <c r="O537" s="183" t="b">
        <f t="shared" ref="O537" si="1944">L537&gt;D537</f>
        <v>0</v>
      </c>
      <c r="P537" s="185">
        <f>COUNTIF(O$2:O537, TRUE)/(COUNTIF(O$2:O537,FALSE) + COUNTIF(O$2:O537, TRUE))</f>
        <v>0.47947761194029853</v>
      </c>
      <c r="Q537" s="173">
        <v>233704.7</v>
      </c>
      <c r="R537" s="173">
        <f t="shared" ref="R537" si="1945">I537-Q537</f>
        <v>97384.359999999986</v>
      </c>
      <c r="S537" s="173">
        <v>-33722</v>
      </c>
      <c r="T537" s="173">
        <f t="shared" ref="T537" si="1946">M537-S537</f>
        <v>64811.06</v>
      </c>
      <c r="U537" s="185">
        <f>STDEV(D$2:D537)*SQRT(252)</f>
        <v>0.13661573923542011</v>
      </c>
      <c r="V537" s="185">
        <f>STDEV(L$2:L537)*SQRT(252)</f>
        <v>0.29381487860209421</v>
      </c>
      <c r="W537" s="183">
        <f t="shared" ref="W537" si="1947">N537/V537</f>
        <v>0.35270575980715957</v>
      </c>
    </row>
  </sheetData>
  <conditionalFormatting sqref="D3:D537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37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37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37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38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49" priority="58">
      <formula>F19&gt;0</formula>
    </cfRule>
    <cfRule type="expression" dxfId="17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7" priority="47">
      <formula>H25&gt;0</formula>
    </cfRule>
    <cfRule type="expression" dxfId="1746" priority="48">
      <formula>H25&lt;0</formula>
    </cfRule>
  </conditionalFormatting>
  <conditionalFormatting sqref="M39">
    <cfRule type="expression" dxfId="1745" priority="45">
      <formula>M39&gt;0</formula>
    </cfRule>
    <cfRule type="expression" dxfId="1744" priority="46">
      <formula>M39&lt;0</formula>
    </cfRule>
  </conditionalFormatting>
  <conditionalFormatting sqref="F61:F67">
    <cfRule type="expression" dxfId="1743" priority="43">
      <formula>F61&gt;0</formula>
    </cfRule>
    <cfRule type="expression" dxfId="1742" priority="44">
      <formula>F61&lt;0</formula>
    </cfRule>
  </conditionalFormatting>
  <conditionalFormatting sqref="H61:H67">
    <cfRule type="expression" dxfId="1741" priority="41">
      <formula>H61&gt;0</formula>
    </cfRule>
    <cfRule type="expression" dxfId="1740" priority="42">
      <formula>H61&lt;0</formula>
    </cfRule>
  </conditionalFormatting>
  <conditionalFormatting sqref="F21:F24">
    <cfRule type="expression" dxfId="1739" priority="39">
      <formula>F21&gt;0</formula>
    </cfRule>
    <cfRule type="expression" dxfId="1738" priority="40">
      <formula>F21&lt;0</formula>
    </cfRule>
  </conditionalFormatting>
  <conditionalFormatting sqref="H21:H24">
    <cfRule type="expression" dxfId="1737" priority="37">
      <formula>H21&gt;0</formula>
    </cfRule>
    <cfRule type="expression" dxfId="1736" priority="38">
      <formula>H21&lt;0</formula>
    </cfRule>
  </conditionalFormatting>
  <conditionalFormatting sqref="I25:I28">
    <cfRule type="expression" dxfId="1735" priority="31">
      <formula>I25&gt;0</formula>
    </cfRule>
    <cfRule type="expression" dxfId="1734" priority="32">
      <formula>I25&lt;0</formula>
    </cfRule>
  </conditionalFormatting>
  <conditionalFormatting sqref="I21:I24">
    <cfRule type="expression" dxfId="1733" priority="29">
      <formula>I21&gt;0</formula>
    </cfRule>
    <cfRule type="expression" dxfId="1732" priority="30">
      <formula>I21&lt;0</formula>
    </cfRule>
  </conditionalFormatting>
  <conditionalFormatting sqref="H29">
    <cfRule type="expression" dxfId="1731" priority="27">
      <formula>H29&gt;0</formula>
    </cfRule>
    <cfRule type="expression" dxfId="1730" priority="28">
      <formula>H29&lt;0</formula>
    </cfRule>
  </conditionalFormatting>
  <conditionalFormatting sqref="H30">
    <cfRule type="expression" dxfId="1729" priority="25">
      <formula>H30&gt;0</formula>
    </cfRule>
    <cfRule type="expression" dxfId="1728" priority="26">
      <formula>H30&lt;0</formula>
    </cfRule>
  </conditionalFormatting>
  <conditionalFormatting sqref="H31">
    <cfRule type="expression" dxfId="1727" priority="23">
      <formula>H31&gt;0</formula>
    </cfRule>
    <cfRule type="expression" dxfId="1726" priority="24">
      <formula>H31&lt;0</formula>
    </cfRule>
  </conditionalFormatting>
  <conditionalFormatting sqref="Q7">
    <cfRule type="expression" dxfId="1725" priority="21">
      <formula>Q7&gt;0</formula>
    </cfRule>
    <cfRule type="expression" dxfId="1724" priority="22">
      <formula>Q7&lt;0</formula>
    </cfRule>
  </conditionalFormatting>
  <conditionalFormatting sqref="Q8">
    <cfRule type="expression" dxfId="1723" priority="19">
      <formula>Q8&gt;0</formula>
    </cfRule>
    <cfRule type="expression" dxfId="1722" priority="20">
      <formula>Q8&lt;0</formula>
    </cfRule>
  </conditionalFormatting>
  <conditionalFormatting sqref="F73:F82">
    <cfRule type="expression" dxfId="1721" priority="17">
      <formula>F73&gt;0</formula>
    </cfRule>
    <cfRule type="expression" dxfId="1720" priority="18">
      <formula>F73&lt;0</formula>
    </cfRule>
  </conditionalFormatting>
  <conditionalFormatting sqref="H73:H76">
    <cfRule type="expression" dxfId="1719" priority="15">
      <formula>H73&gt;0</formula>
    </cfRule>
    <cfRule type="expression" dxfId="1718" priority="16">
      <formula>H73&lt;0</formula>
    </cfRule>
  </conditionalFormatting>
  <conditionalFormatting sqref="F69:F72">
    <cfRule type="expression" dxfId="1717" priority="13">
      <formula>F69&gt;0</formula>
    </cfRule>
    <cfRule type="expression" dxfId="1716" priority="14">
      <formula>F69&lt;0</formula>
    </cfRule>
  </conditionalFormatting>
  <conditionalFormatting sqref="H69:H72">
    <cfRule type="expression" dxfId="1715" priority="11">
      <formula>H69&gt;0</formula>
    </cfRule>
    <cfRule type="expression" dxfId="1714" priority="12">
      <formula>H69&lt;0</formula>
    </cfRule>
  </conditionalFormatting>
  <conditionalFormatting sqref="I73:I76">
    <cfRule type="expression" dxfId="1713" priority="9">
      <formula>I73&gt;0</formula>
    </cfRule>
    <cfRule type="expression" dxfId="1712" priority="10">
      <formula>I73&lt;0</formula>
    </cfRule>
  </conditionalFormatting>
  <conditionalFormatting sqref="I69:I72">
    <cfRule type="expression" dxfId="1711" priority="7">
      <formula>I69&gt;0</formula>
    </cfRule>
    <cfRule type="expression" dxfId="1710" priority="8">
      <formula>I69&lt;0</formula>
    </cfRule>
  </conditionalFormatting>
  <conditionalFormatting sqref="H77">
    <cfRule type="expression" dxfId="1709" priority="5">
      <formula>H77&gt;0</formula>
    </cfRule>
    <cfRule type="expression" dxfId="1708" priority="6">
      <formula>H77&lt;0</formula>
    </cfRule>
  </conditionalFormatting>
  <conditionalFormatting sqref="H78">
    <cfRule type="expression" dxfId="1707" priority="3">
      <formula>H78&gt;0</formula>
    </cfRule>
    <cfRule type="expression" dxfId="1706" priority="4">
      <formula>H78&lt;0</formula>
    </cfRule>
  </conditionalFormatting>
  <conditionalFormatting sqref="H79">
    <cfRule type="expression" dxfId="1705" priority="1">
      <formula>H79&gt;0</formula>
    </cfRule>
    <cfRule type="expression" dxfId="17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3" priority="29">
      <formula>N19&gt;0</formula>
    </cfRule>
    <cfRule type="expression" dxfId="170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01" priority="23">
      <formula>F22&gt;0</formula>
    </cfRule>
    <cfRule type="expression" dxfId="1700" priority="24">
      <formula>F22&lt;0</formula>
    </cfRule>
  </conditionalFormatting>
  <conditionalFormatting sqref="H22:H31">
    <cfRule type="expression" dxfId="1699" priority="21">
      <formula>H22&gt;0</formula>
    </cfRule>
    <cfRule type="expression" dxfId="1698" priority="22">
      <formula>H22&lt;0</formula>
    </cfRule>
  </conditionalFormatting>
  <conditionalFormatting sqref="I21:J31">
    <cfRule type="expression" dxfId="1697" priority="19">
      <formula>I21&gt;0</formula>
    </cfRule>
    <cfRule type="expression" dxfId="1696" priority="20">
      <formula>I21&lt;0</formula>
    </cfRule>
  </conditionalFormatting>
  <conditionalFormatting sqref="Q8">
    <cfRule type="expression" dxfId="1695" priority="11">
      <formula>Q8&gt;0</formula>
    </cfRule>
    <cfRule type="expression" dxfId="1694" priority="12">
      <formula>Q8&lt;0</formula>
    </cfRule>
  </conditionalFormatting>
  <conditionalFormatting sqref="Q7">
    <cfRule type="expression" dxfId="1693" priority="13">
      <formula>Q7&gt;0</formula>
    </cfRule>
    <cfRule type="expression" dxfId="1692" priority="14">
      <formula>Q7&lt;0</formula>
    </cfRule>
  </conditionalFormatting>
  <conditionalFormatting sqref="F56:F66">
    <cfRule type="expression" dxfId="1691" priority="9">
      <formula>F56&gt;0</formula>
    </cfRule>
    <cfRule type="expression" dxfId="1690" priority="10">
      <formula>F56&lt;0</formula>
    </cfRule>
  </conditionalFormatting>
  <conditionalFormatting sqref="H56:H66">
    <cfRule type="expression" dxfId="1689" priority="7">
      <formula>H56&gt;0</formula>
    </cfRule>
    <cfRule type="expression" dxfId="1688" priority="8">
      <formula>H56&lt;0</formula>
    </cfRule>
  </conditionalFormatting>
  <conditionalFormatting sqref="I56:I66">
    <cfRule type="expression" dxfId="1687" priority="5">
      <formula>I56&gt;0</formula>
    </cfRule>
    <cfRule type="expression" dxfId="1686" priority="6">
      <formula>I56&lt;0</formula>
    </cfRule>
  </conditionalFormatting>
  <conditionalFormatting sqref="F21">
    <cfRule type="expression" dxfId="1685" priority="3">
      <formula>F21&gt;0</formula>
    </cfRule>
    <cfRule type="expression" dxfId="1684" priority="4">
      <formula>F21&lt;0</formula>
    </cfRule>
  </conditionalFormatting>
  <conditionalFormatting sqref="H21">
    <cfRule type="expression" dxfId="1683" priority="1">
      <formula>H21&gt;0</formula>
    </cfRule>
    <cfRule type="expression" dxfId="168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62.38219999999999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50.43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5043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-37.350000000004002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-1195.2199999999993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-0.19159632074534072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150</v>
      </c>
      <c r="D23" s="350"/>
      <c r="E23" s="350"/>
      <c r="F23" s="351">
        <f>SumByColor($A$23,F2:F21)</f>
        <v>9037</v>
      </c>
      <c r="G23" s="350"/>
      <c r="H23" s="350">
        <f>SumByColor($A$23,H2:H21)</f>
        <v>150</v>
      </c>
      <c r="I23" s="350"/>
      <c r="J23" s="350"/>
      <c r="K23" s="351">
        <f>SumByColor($A$23,K2:K21)</f>
        <v>9197</v>
      </c>
      <c r="L23" s="350"/>
      <c r="M23" s="351">
        <f>SumByColor($A$23,M2:M21)</f>
        <v>31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825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827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840</v>
      </c>
      <c r="J36" s="39">
        <v>127</v>
      </c>
    </row>
    <row r="37" spans="1:17" x14ac:dyDescent="0.25">
      <c r="A37">
        <v>50</v>
      </c>
      <c r="B37" s="189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7">
        <f t="shared" ref="H37" si="14">(E37-D37)/D37</f>
        <v>-0.1665891873002234</v>
      </c>
      <c r="I37" s="198">
        <v>62.2</v>
      </c>
      <c r="J37" s="39">
        <v>119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55.473000000000006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5">O41*$Q$4</f>
        <v>54.968700000000005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5"/>
        <v>54.464400000000005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5"/>
        <v>53.960100000000004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5"/>
        <v>53.455800000000004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5"/>
        <v>52.951500000000003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5"/>
        <v>52.447200000000002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5"/>
        <v>51.942900000000002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5"/>
        <v>51.438600000000001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5"/>
        <v>50.9343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5"/>
        <v>50.43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5"/>
        <v>49.925699999999999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5"/>
        <v>49.421399999999998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5"/>
        <v>48.917099999999998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5"/>
        <v>48.412799999999997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5"/>
        <v>47.908499999999997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5"/>
        <v>47.404199999999996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5"/>
        <v>46.899900000000002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5"/>
        <v>46.395600000000002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5"/>
        <v>45.891300000000001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5"/>
        <v>45.387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6">C75*(E75-D75)</f>
        <v>15.999999999999943</v>
      </c>
      <c r="G75" s="373">
        <f t="shared" ref="G75:G83" si="17">D75*C75</f>
        <v>1924</v>
      </c>
      <c r="H75" s="374">
        <f t="shared" ref="H75:H83" si="18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6"/>
        <v>50.600000000000023</v>
      </c>
      <c r="G76" s="373">
        <f t="shared" si="17"/>
        <v>1924</v>
      </c>
      <c r="H76" s="374">
        <f t="shared" si="18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6"/>
        <v>-176.20199999999988</v>
      </c>
      <c r="G77" s="373">
        <f t="shared" si="17"/>
        <v>4063.752</v>
      </c>
      <c r="H77" s="374">
        <f t="shared" si="18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6"/>
        <v>-51.239999999999952</v>
      </c>
      <c r="G78" s="373">
        <f t="shared" si="17"/>
        <v>2283.9899999999998</v>
      </c>
      <c r="H78" s="374">
        <f t="shared" si="18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6"/>
        <v>-146.2399999999999</v>
      </c>
      <c r="G79" s="373">
        <f t="shared" si="17"/>
        <v>2283.9899999999998</v>
      </c>
      <c r="H79" s="374">
        <f t="shared" si="18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6"/>
        <v>-159.23999999999978</v>
      </c>
      <c r="G80" s="373">
        <f t="shared" si="17"/>
        <v>4352.74</v>
      </c>
      <c r="H80" s="374">
        <f t="shared" si="18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6"/>
        <v>-37.790000000000035</v>
      </c>
      <c r="G81" s="373">
        <f t="shared" si="17"/>
        <v>2188.04</v>
      </c>
      <c r="H81" s="374">
        <f t="shared" si="18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6"/>
        <v>-137.54000000000025</v>
      </c>
      <c r="G82" s="373">
        <f t="shared" si="17"/>
        <v>2188.04</v>
      </c>
      <c r="H82" s="374">
        <f t="shared" si="18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6"/>
        <v>-167.54249999999934</v>
      </c>
      <c r="G83" s="373">
        <f t="shared" si="17"/>
        <v>6112.0424999999996</v>
      </c>
      <c r="H83" s="374">
        <f t="shared" si="18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9">C84*(E84-D84)</f>
        <v>-58.042499999999819</v>
      </c>
      <c r="G84" s="373">
        <f t="shared" ref="G84:G96" si="20">D84*C84</f>
        <v>6112.0424999999996</v>
      </c>
      <c r="H84" s="374">
        <f t="shared" ref="H84:H96" si="21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9"/>
        <v>195.77249999999998</v>
      </c>
      <c r="G85" s="373">
        <f t="shared" si="20"/>
        <v>4432.4775</v>
      </c>
      <c r="H85" s="374">
        <f t="shared" si="21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9"/>
        <v>38.472500000000025</v>
      </c>
      <c r="G86" s="373">
        <f t="shared" si="20"/>
        <v>4432.4775</v>
      </c>
      <c r="H86" s="374">
        <f t="shared" si="21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9"/>
        <v>466.37249999999932</v>
      </c>
      <c r="G87" s="373">
        <f t="shared" si="20"/>
        <v>4432.4775</v>
      </c>
      <c r="H87" s="374">
        <f t="shared" si="21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9"/>
        <v>536.22249999999985</v>
      </c>
      <c r="G88" s="373">
        <f t="shared" si="20"/>
        <v>4432.4775</v>
      </c>
      <c r="H88" s="374">
        <f t="shared" si="21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9"/>
        <v>640.51000000000045</v>
      </c>
      <c r="G89" s="373">
        <f t="shared" si="20"/>
        <v>3972.49</v>
      </c>
      <c r="H89" s="374">
        <f t="shared" si="21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9"/>
        <v>547.01000000000022</v>
      </c>
      <c r="G90" s="373">
        <f t="shared" si="20"/>
        <v>3972.49</v>
      </c>
      <c r="H90" s="374">
        <f t="shared" si="21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9"/>
        <v>505.01000000000005</v>
      </c>
      <c r="G91" s="373">
        <f t="shared" si="20"/>
        <v>3972.49</v>
      </c>
      <c r="H91" s="374">
        <f t="shared" si="21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9"/>
        <v>400.50999999999988</v>
      </c>
      <c r="G92" s="373">
        <f t="shared" si="20"/>
        <v>3972.49</v>
      </c>
      <c r="H92" s="374">
        <f t="shared" si="21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9"/>
        <v>504.01000000000022</v>
      </c>
      <c r="G93" s="373">
        <f t="shared" si="20"/>
        <v>3972.49</v>
      </c>
      <c r="H93" s="374">
        <f t="shared" si="21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9"/>
        <v>470.51000000000016</v>
      </c>
      <c r="G94" s="373">
        <f t="shared" si="20"/>
        <v>3972.49</v>
      </c>
      <c r="H94" s="374">
        <f t="shared" si="21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9"/>
        <v>500.50999999999988</v>
      </c>
      <c r="G95" s="373">
        <f t="shared" si="20"/>
        <v>3972.49</v>
      </c>
      <c r="H95" s="374">
        <f t="shared" si="21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9"/>
        <v>413.46899999999977</v>
      </c>
      <c r="G96" s="373">
        <f t="shared" si="20"/>
        <v>2218.1310000000003</v>
      </c>
      <c r="H96" s="374">
        <f t="shared" si="21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22">C100*(E100-D100)</f>
        <v>42.500000000000071</v>
      </c>
      <c r="G100" s="373">
        <f t="shared" ref="G100:G116" si="23">D100*C100</f>
        <v>1973.75</v>
      </c>
      <c r="H100" s="374">
        <f t="shared" ref="H100:H116" si="24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22"/>
        <v>30.750000000000099</v>
      </c>
      <c r="G101" s="373">
        <f t="shared" si="23"/>
        <v>1973.75</v>
      </c>
      <c r="H101" s="374">
        <f t="shared" si="24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22"/>
        <v>75.750000000000028</v>
      </c>
      <c r="G102" s="373">
        <f t="shared" si="23"/>
        <v>1973.75</v>
      </c>
      <c r="H102" s="374">
        <f t="shared" si="24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22"/>
        <v>53.749999999999787</v>
      </c>
      <c r="G103" s="373">
        <f t="shared" si="23"/>
        <v>1973.75</v>
      </c>
      <c r="H103" s="374">
        <f t="shared" si="24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22"/>
        <v>88.250000000000028</v>
      </c>
      <c r="G104" s="373">
        <f t="shared" si="23"/>
        <v>1973.75</v>
      </c>
      <c r="H104" s="374">
        <f t="shared" si="24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22"/>
        <v>70.499999999999829</v>
      </c>
      <c r="G105" s="373">
        <f t="shared" si="23"/>
        <v>1973.75</v>
      </c>
      <c r="H105" s="374">
        <f t="shared" si="24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22"/>
        <v>-51.249999999999929</v>
      </c>
      <c r="G106" s="373">
        <f t="shared" si="23"/>
        <v>1973.75</v>
      </c>
      <c r="H106" s="374">
        <f t="shared" si="24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22"/>
        <v>-29.500000000000171</v>
      </c>
      <c r="G107" s="373">
        <f t="shared" si="23"/>
        <v>1973.75</v>
      </c>
      <c r="H107" s="374">
        <f t="shared" si="24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22"/>
        <v>-85.750000000000171</v>
      </c>
      <c r="G108" s="373">
        <f t="shared" si="23"/>
        <v>1973.75</v>
      </c>
      <c r="H108" s="374">
        <f t="shared" si="24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22"/>
        <v>-42.000000000000171</v>
      </c>
      <c r="G109" s="373">
        <f t="shared" si="23"/>
        <v>1973.75</v>
      </c>
      <c r="H109" s="374">
        <f t="shared" si="24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22"/>
        <v>0.49999999999990052</v>
      </c>
      <c r="G110" s="373">
        <f t="shared" si="23"/>
        <v>1973.75</v>
      </c>
      <c r="H110" s="374">
        <f t="shared" si="24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22"/>
        <v>-4.9500000000001876</v>
      </c>
      <c r="G111" s="373">
        <f t="shared" si="23"/>
        <v>4202</v>
      </c>
      <c r="H111" s="374">
        <f t="shared" si="24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22"/>
        <v>-102.99849999999971</v>
      </c>
      <c r="G112" s="373">
        <f t="shared" si="23"/>
        <v>4202.1484999999993</v>
      </c>
      <c r="H112" s="374">
        <f t="shared" si="24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22"/>
        <v>-37.548499999999834</v>
      </c>
      <c r="G113" s="373">
        <f t="shared" si="23"/>
        <v>4202.1484999999993</v>
      </c>
      <c r="H113" s="374">
        <f t="shared" si="24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22"/>
        <v>77.951499999999854</v>
      </c>
      <c r="G114" s="373">
        <f t="shared" si="23"/>
        <v>4202.1484999999993</v>
      </c>
      <c r="H114" s="374">
        <f t="shared" si="24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22"/>
        <v>214.71000000000032</v>
      </c>
      <c r="G115" s="373">
        <f t="shared" si="23"/>
        <v>2228.19</v>
      </c>
      <c r="H115" s="374">
        <f t="shared" si="24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22"/>
        <v>173.90999999999991</v>
      </c>
      <c r="G116" s="373">
        <f t="shared" si="23"/>
        <v>2228.19</v>
      </c>
      <c r="H116" s="374">
        <f t="shared" si="24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7">
        <f t="shared" ref="H120:H150" si="27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7">
        <f t="shared" si="27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7">
        <f t="shared" si="27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7">
        <f t="shared" si="27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7">
        <f t="shared" si="27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7">
        <f t="shared" si="27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7">
        <f t="shared" si="27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7">
        <f t="shared" si="27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7">
        <f t="shared" si="27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7">
        <f t="shared" si="27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7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7">
        <f t="shared" si="27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7">
        <f t="shared" si="27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7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7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7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7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7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7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7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7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7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7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7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7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7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7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7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7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7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7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8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9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8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9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8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9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8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9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8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9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8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9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30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31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30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31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30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31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30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31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30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31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30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31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30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31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30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31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30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31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30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30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30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30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30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30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30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81" priority="54">
      <formula>N23&gt;0</formula>
    </cfRule>
    <cfRule type="expression" dxfId="168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9" priority="48">
      <formula>F79&gt;0</formula>
    </cfRule>
    <cfRule type="expression" dxfId="1678" priority="49">
      <formula>F79&lt;0</formula>
    </cfRule>
  </conditionalFormatting>
  <conditionalFormatting sqref="H79:H97 H101:H118">
    <cfRule type="expression" dxfId="1677" priority="46">
      <formula>H79&gt;0</formula>
    </cfRule>
    <cfRule type="expression" dxfId="1676" priority="47">
      <formula>H79&lt;0</formula>
    </cfRule>
  </conditionalFormatting>
  <conditionalFormatting sqref="I75:I97 I100:I118">
    <cfRule type="expression" dxfId="1675" priority="44">
      <formula>I75&gt;0</formula>
    </cfRule>
    <cfRule type="expression" dxfId="1674" priority="45">
      <formula>I75&lt;0</formula>
    </cfRule>
  </conditionalFormatting>
  <conditionalFormatting sqref="Q7">
    <cfRule type="expression" dxfId="1673" priority="42">
      <formula>Q7&gt;0</formula>
    </cfRule>
    <cfRule type="expression" dxfId="1672" priority="43">
      <formula>Q7&lt;0</formula>
    </cfRule>
  </conditionalFormatting>
  <conditionalFormatting sqref="Q8">
    <cfRule type="expression" dxfId="1671" priority="40">
      <formula>Q8&gt;0</formula>
    </cfRule>
    <cfRule type="expression" dxfId="1670" priority="41">
      <formula>Q8&lt;0</formula>
    </cfRule>
  </conditionalFormatting>
  <conditionalFormatting sqref="F75:F78">
    <cfRule type="expression" dxfId="1669" priority="38">
      <formula>F75&gt;0</formula>
    </cfRule>
    <cfRule type="expression" dxfId="1668" priority="39">
      <formula>F75&lt;0</formula>
    </cfRule>
  </conditionalFormatting>
  <conditionalFormatting sqref="H75:H78">
    <cfRule type="expression" dxfId="1667" priority="36">
      <formula>H75&gt;0</formula>
    </cfRule>
    <cfRule type="expression" dxfId="1666" priority="37">
      <formula>H75&lt;0</formula>
    </cfRule>
  </conditionalFormatting>
  <conditionalFormatting sqref="F100:F114">
    <cfRule type="expression" dxfId="1665" priority="30">
      <formula>F100&gt;0</formula>
    </cfRule>
    <cfRule type="expression" dxfId="1664" priority="31">
      <formula>F100&lt;0</formula>
    </cfRule>
  </conditionalFormatting>
  <conditionalFormatting sqref="H100:H114">
    <cfRule type="expression" dxfId="1663" priority="28">
      <formula>H100&gt;0</formula>
    </cfRule>
    <cfRule type="expression" dxfId="1662" priority="29">
      <formula>H100&lt;0</formula>
    </cfRule>
  </conditionalFormatting>
  <conditionalFormatting sqref="F29:F61">
    <cfRule type="expression" dxfId="1661" priority="26">
      <formula>F29&gt;0</formula>
    </cfRule>
    <cfRule type="expression" dxfId="1660" priority="27">
      <formula>F29&lt;0</formula>
    </cfRule>
  </conditionalFormatting>
  <conditionalFormatting sqref="H29:H61">
    <cfRule type="expression" dxfId="1659" priority="24">
      <formula>H29&gt;0</formula>
    </cfRule>
    <cfRule type="expression" dxfId="1658" priority="25">
      <formula>H29&lt;0</formula>
    </cfRule>
  </conditionalFormatting>
  <conditionalFormatting sqref="J38:J68">
    <cfRule type="expression" dxfId="1657" priority="22">
      <formula>J38&gt;0</formula>
    </cfRule>
    <cfRule type="expression" dxfId="1656" priority="23">
      <formula>J38&lt;0</formula>
    </cfRule>
  </conditionalFormatting>
  <conditionalFormatting sqref="J43">
    <cfRule type="expression" dxfId="1655" priority="20">
      <formula>J43&gt;0</formula>
    </cfRule>
    <cfRule type="expression" dxfId="1654" priority="21">
      <formula>J43&lt;0</formula>
    </cfRule>
  </conditionalFormatting>
  <conditionalFormatting sqref="Q9">
    <cfRule type="expression" dxfId="1653" priority="14">
      <formula>Q9&gt;0</formula>
    </cfRule>
    <cfRule type="expression" dxfId="1652" priority="15">
      <formula>Q9&lt;0</formula>
    </cfRule>
  </conditionalFormatting>
  <conditionalFormatting sqref="R4">
    <cfRule type="expression" dxfId="1651" priority="16">
      <formula>R4&gt;0</formula>
    </cfRule>
    <cfRule type="expression" dxfId="165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49" priority="11">
      <formula>F120&gt;0</formula>
    </cfRule>
    <cfRule type="expression" dxfId="1648" priority="12">
      <formula>F120&lt;0</formula>
    </cfRule>
  </conditionalFormatting>
  <conditionalFormatting sqref="H120:H160">
    <cfRule type="expression" dxfId="1647" priority="9">
      <formula>H120&gt;0</formula>
    </cfRule>
    <cfRule type="expression" dxfId="1646" priority="10">
      <formula>H120&lt;0</formula>
    </cfRule>
  </conditionalFormatting>
  <conditionalFormatting sqref="J129:J160">
    <cfRule type="expression" dxfId="1645" priority="7">
      <formula>J129&gt;0</formula>
    </cfRule>
    <cfRule type="expression" dxfId="1644" priority="8">
      <formula>J129&lt;0</formula>
    </cfRule>
  </conditionalFormatting>
  <conditionalFormatting sqref="J134">
    <cfRule type="expression" dxfId="1643" priority="5">
      <formula>J134&gt;0</formula>
    </cfRule>
    <cfRule type="expression" dxfId="1642" priority="6">
      <formula>J134&lt;0</formula>
    </cfRule>
  </conditionalFormatting>
  <conditionalFormatting sqref="J31:J40">
    <cfRule type="expression" dxfId="1641" priority="3">
      <formula>J31&gt;0</formula>
    </cfRule>
    <cfRule type="expression" dxfId="1640" priority="4">
      <formula>J31&lt;0</formula>
    </cfRule>
  </conditionalFormatting>
  <conditionalFormatting sqref="J36:J37">
    <cfRule type="expression" dxfId="1639" priority="1">
      <formula>J36&gt;0</formula>
    </cfRule>
    <cfRule type="expression" dxfId="163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26" priority="35">
      <formula>N19&gt;0</formula>
    </cfRule>
    <cfRule type="expression" dxfId="162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4" priority="21">
      <formula>F25&gt;0</formula>
    </cfRule>
    <cfRule type="expression" dxfId="1623" priority="22">
      <formula>F25&lt;0</formula>
    </cfRule>
  </conditionalFormatting>
  <conditionalFormatting sqref="H25:H47">
    <cfRule type="expression" dxfId="1622" priority="19">
      <formula>H25&gt;0</formula>
    </cfRule>
    <cfRule type="expression" dxfId="1621" priority="20">
      <formula>H25&lt;0</formula>
    </cfRule>
  </conditionalFormatting>
  <conditionalFormatting sqref="I25:I27">
    <cfRule type="expression" dxfId="1620" priority="15">
      <formula>I25&gt;0</formula>
    </cfRule>
    <cfRule type="expression" dxfId="1619" priority="16">
      <formula>I25&lt;0</formula>
    </cfRule>
  </conditionalFormatting>
  <conditionalFormatting sqref="Q7">
    <cfRule type="expression" dxfId="1618" priority="5">
      <formula>Q7&gt;0</formula>
    </cfRule>
    <cfRule type="expression" dxfId="1617" priority="6">
      <formula>Q7&lt;0</formula>
    </cfRule>
  </conditionalFormatting>
  <conditionalFormatting sqref="Q8">
    <cfRule type="expression" dxfId="1616" priority="3">
      <formula>Q8&gt;0</formula>
    </cfRule>
    <cfRule type="expression" dxfId="161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4" priority="9">
      <formula>F36&gt;0</formula>
    </cfRule>
    <cfRule type="expression" dxfId="1613" priority="10">
      <formula>F36&lt;0</formula>
    </cfRule>
  </conditionalFormatting>
  <conditionalFormatting sqref="F25:F35">
    <cfRule type="expression" dxfId="1612" priority="7">
      <formula>F25&gt;0</formula>
    </cfRule>
    <cfRule type="expression" dxfId="1611" priority="8">
      <formula>F25&lt;0</formula>
    </cfRule>
  </conditionalFormatting>
  <conditionalFormatting sqref="H25:H35">
    <cfRule type="expression" dxfId="1610" priority="5">
      <formula>H25&gt;0</formula>
    </cfRule>
    <cfRule type="expression" dxfId="1609" priority="6">
      <formula>H25&lt;0</formula>
    </cfRule>
  </conditionalFormatting>
  <conditionalFormatting sqref="Q7">
    <cfRule type="expression" dxfId="1608" priority="3">
      <formula>Q7&gt;0</formula>
    </cfRule>
    <cfRule type="expression" dxfId="1607" priority="4">
      <formula>Q7&lt;0</formula>
    </cfRule>
  </conditionalFormatting>
  <conditionalFormatting sqref="Q8">
    <cfRule type="expression" dxfId="1606" priority="1">
      <formula>Q8&gt;0</formula>
    </cfRule>
    <cfRule type="expression" dxfId="160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>
        <v>43060</v>
      </c>
      <c r="H2" s="4">
        <v>50</v>
      </c>
      <c r="I2" s="3">
        <v>87.58</v>
      </c>
      <c r="J2" s="3">
        <v>0.1</v>
      </c>
      <c r="K2" s="3">
        <f>H2*I2-J2</f>
        <v>4378.8999999999996</v>
      </c>
      <c r="L2" s="72">
        <v>43033</v>
      </c>
      <c r="M2" s="43">
        <v>13</v>
      </c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1857.7800000000007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572.89999999999964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50</v>
      </c>
      <c r="I18" s="18"/>
      <c r="J18" s="18"/>
      <c r="K18" s="18">
        <f>SUM(K2:K5)</f>
        <v>4378.8999999999996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04" priority="37">
      <formula>F25&gt;0</formula>
    </cfRule>
    <cfRule type="expression" dxfId="1603" priority="38">
      <formula>F25&lt;0</formula>
    </cfRule>
  </conditionalFormatting>
  <conditionalFormatting sqref="Q7">
    <cfRule type="expression" dxfId="1602" priority="35">
      <formula>Q7&gt;0</formula>
    </cfRule>
    <cfRule type="expression" dxfId="1601" priority="36">
      <formula>Q7&lt;0</formula>
    </cfRule>
  </conditionalFormatting>
  <conditionalFormatting sqref="Q8">
    <cfRule type="expression" dxfId="1600" priority="33">
      <formula>Q8&gt;0</formula>
    </cfRule>
    <cfRule type="expression" dxfId="1599" priority="34">
      <formula>Q8&lt;0</formula>
    </cfRule>
  </conditionalFormatting>
  <conditionalFormatting sqref="F44:F46">
    <cfRule type="expression" dxfId="1598" priority="31">
      <formula>F44&gt;0</formula>
    </cfRule>
    <cfRule type="expression" dxfId="1597" priority="32">
      <formula>F44&lt;0</formula>
    </cfRule>
  </conditionalFormatting>
  <conditionalFormatting sqref="H44:H46">
    <cfRule type="expression" dxfId="1596" priority="29">
      <formula>H44&gt;0</formula>
    </cfRule>
    <cfRule type="expression" dxfId="1595" priority="30">
      <formula>H44&lt;0</formula>
    </cfRule>
  </conditionalFormatting>
  <conditionalFormatting sqref="F89:F110">
    <cfRule type="expression" dxfId="1594" priority="27">
      <formula>F89&gt;0</formula>
    </cfRule>
    <cfRule type="expression" dxfId="1593" priority="28">
      <formula>F89&lt;0</formula>
    </cfRule>
  </conditionalFormatting>
  <conditionalFormatting sqref="H89:H110">
    <cfRule type="expression" dxfId="1592" priority="25">
      <formula>H89&gt;0</formula>
    </cfRule>
    <cfRule type="expression" dxfId="1591" priority="26">
      <formula>H89&lt;0</formula>
    </cfRule>
  </conditionalFormatting>
  <conditionalFormatting sqref="Q10">
    <cfRule type="expression" dxfId="1590" priority="23">
      <formula>Q10&gt;0</formula>
    </cfRule>
    <cfRule type="expression" dxfId="1589" priority="24">
      <formula>Q10&lt;0</formula>
    </cfRule>
  </conditionalFormatting>
  <conditionalFormatting sqref="J25:J38">
    <cfRule type="expression" dxfId="1588" priority="21">
      <formula>J25&gt;0</formula>
    </cfRule>
    <cfRule type="expression" dxfId="1587" priority="22">
      <formula>J25&lt;0</formula>
    </cfRule>
  </conditionalFormatting>
  <conditionalFormatting sqref="K25:K38">
    <cfRule type="expression" dxfId="1586" priority="19">
      <formula>K25&gt;0</formula>
    </cfRule>
    <cfRule type="expression" dxfId="1585" priority="20">
      <formula>K25&lt;0</formula>
    </cfRule>
  </conditionalFormatting>
  <conditionalFormatting sqref="L25:L38">
    <cfRule type="expression" dxfId="1584" priority="17">
      <formula>L25&gt;0</formula>
    </cfRule>
    <cfRule type="expression" dxfId="1583" priority="18">
      <formula>L25&lt;0</formula>
    </cfRule>
  </conditionalFormatting>
  <conditionalFormatting sqref="J40">
    <cfRule type="expression" dxfId="1582" priority="15">
      <formula>J40&gt;0</formula>
    </cfRule>
    <cfRule type="expression" dxfId="1581" priority="16">
      <formula>J40&lt;0</formula>
    </cfRule>
  </conditionalFormatting>
  <conditionalFormatting sqref="L39">
    <cfRule type="expression" dxfId="1580" priority="11">
      <formula>L39&gt;0</formula>
    </cfRule>
    <cfRule type="expression" dxfId="1579" priority="12">
      <formula>L39&lt;0</formula>
    </cfRule>
  </conditionalFormatting>
  <conditionalFormatting sqref="F39">
    <cfRule type="expression" dxfId="1578" priority="9">
      <formula>F39&gt;0</formula>
    </cfRule>
    <cfRule type="expression" dxfId="1577" priority="10">
      <formula>F39&lt;0</formula>
    </cfRule>
  </conditionalFormatting>
  <conditionalFormatting sqref="H39">
    <cfRule type="expression" dxfId="1576" priority="7">
      <formula>H39&gt;0</formula>
    </cfRule>
    <cfRule type="expression" dxfId="1575" priority="8">
      <formula>H39&lt;0</formula>
    </cfRule>
  </conditionalFormatting>
  <conditionalFormatting sqref="J41">
    <cfRule type="expression" dxfId="1574" priority="5">
      <formula>J41&gt;0</formula>
    </cfRule>
    <cfRule type="expression" dxfId="1573" priority="6">
      <formula>J41&lt;0</formula>
    </cfRule>
  </conditionalFormatting>
  <conditionalFormatting sqref="J43">
    <cfRule type="expression" dxfId="1572" priority="3">
      <formula>J43&gt;0</formula>
    </cfRule>
    <cfRule type="expression" dxfId="1571" priority="4">
      <formula>J43&lt;0</formula>
    </cfRule>
  </conditionalFormatting>
  <conditionalFormatting sqref="J44">
    <cfRule type="expression" dxfId="1570" priority="1">
      <formula>J44&gt;0</formula>
    </cfRule>
    <cfRule type="expression" dxfId="156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8" priority="31">
      <formula>F29&gt;0</formula>
    </cfRule>
    <cfRule type="expression" dxfId="1567" priority="32">
      <formula>F29&lt;0</formula>
    </cfRule>
  </conditionalFormatting>
  <conditionalFormatting sqref="F29 F31:F35">
    <cfRule type="expression" dxfId="1566" priority="33">
      <formula>F29&gt;0</formula>
    </cfRule>
    <cfRule type="expression" dxfId="1565" priority="34">
      <formula>F29&lt;0</formula>
    </cfRule>
  </conditionalFormatting>
  <conditionalFormatting sqref="H29 H31:H35">
    <cfRule type="expression" dxfId="1564" priority="29">
      <formula>H29&gt;0</formula>
    </cfRule>
    <cfRule type="expression" dxfId="1563" priority="30">
      <formula>H29&lt;0</formula>
    </cfRule>
  </conditionalFormatting>
  <conditionalFormatting sqref="F21:F28">
    <cfRule type="expression" dxfId="1562" priority="27">
      <formula>F21&gt;0</formula>
    </cfRule>
    <cfRule type="expression" dxfId="1561" priority="28">
      <formula>F21&lt;0</formula>
    </cfRule>
  </conditionalFormatting>
  <conditionalFormatting sqref="H21:H28">
    <cfRule type="expression" dxfId="1560" priority="25">
      <formula>H21&gt;0</formula>
    </cfRule>
    <cfRule type="expression" dxfId="1559" priority="26">
      <formula>H21&lt;0</formula>
    </cfRule>
  </conditionalFormatting>
  <conditionalFormatting sqref="Q8">
    <cfRule type="expression" dxfId="1558" priority="21">
      <formula>Q8&gt;0</formula>
    </cfRule>
    <cfRule type="expression" dxfId="1557" priority="22">
      <formula>Q8&lt;0</formula>
    </cfRule>
  </conditionalFormatting>
  <conditionalFormatting sqref="Q7">
    <cfRule type="expression" dxfId="1556" priority="23">
      <formula>Q7&gt;0</formula>
    </cfRule>
    <cfRule type="expression" dxfId="1555" priority="24">
      <formula>Q7&lt;0</formula>
    </cfRule>
  </conditionalFormatting>
  <conditionalFormatting sqref="F30">
    <cfRule type="expression" dxfId="1554" priority="19">
      <formula>F30&gt;0</formula>
    </cfRule>
    <cfRule type="expression" dxfId="1553" priority="20">
      <formula>F30&lt;0</formula>
    </cfRule>
  </conditionalFormatting>
  <conditionalFormatting sqref="H30">
    <cfRule type="expression" dxfId="1552" priority="17">
      <formula>H30&gt;0</formula>
    </cfRule>
    <cfRule type="expression" dxfId="1551" priority="18">
      <formula>H30&lt;0</formula>
    </cfRule>
  </conditionalFormatting>
  <conditionalFormatting sqref="F68 F70:F74">
    <cfRule type="expression" dxfId="1550" priority="13">
      <formula>F68&gt;0</formula>
    </cfRule>
    <cfRule type="expression" dxfId="1549" priority="14">
      <formula>F68&lt;0</formula>
    </cfRule>
  </conditionalFormatting>
  <conditionalFormatting sqref="F68 F70:F74">
    <cfRule type="expression" dxfId="1548" priority="15">
      <formula>F68&gt;0</formula>
    </cfRule>
    <cfRule type="expression" dxfId="1547" priority="16">
      <formula>F68&lt;0</formula>
    </cfRule>
  </conditionalFormatting>
  <conditionalFormatting sqref="H68 H70:H74">
    <cfRule type="expression" dxfId="1546" priority="11">
      <formula>H68&gt;0</formula>
    </cfRule>
    <cfRule type="expression" dxfId="1545" priority="12">
      <formula>H68&lt;0</formula>
    </cfRule>
  </conditionalFormatting>
  <conditionalFormatting sqref="F60:F67">
    <cfRule type="expression" dxfId="1544" priority="9">
      <formula>F60&gt;0</formula>
    </cfRule>
    <cfRule type="expression" dxfId="1543" priority="10">
      <formula>F60&lt;0</formula>
    </cfRule>
  </conditionalFormatting>
  <conditionalFormatting sqref="H60:H67">
    <cfRule type="expression" dxfId="1542" priority="7">
      <formula>H60&gt;0</formula>
    </cfRule>
    <cfRule type="expression" dxfId="1541" priority="8">
      <formula>H60&lt;0</formula>
    </cfRule>
  </conditionalFormatting>
  <conditionalFormatting sqref="F69">
    <cfRule type="expression" dxfId="1540" priority="5">
      <formula>F69&gt;0</formula>
    </cfRule>
    <cfRule type="expression" dxfId="1539" priority="6">
      <formula>F69&lt;0</formula>
    </cfRule>
  </conditionalFormatting>
  <conditionalFormatting sqref="H69">
    <cfRule type="expression" dxfId="1538" priority="3">
      <formula>H69&gt;0</formula>
    </cfRule>
    <cfRule type="expression" dxfId="1537" priority="4">
      <formula>H69&lt;0</formula>
    </cfRule>
  </conditionalFormatting>
  <conditionalFormatting sqref="Q10">
    <cfRule type="expression" dxfId="1536" priority="1">
      <formula>Q10&gt;0</formula>
    </cfRule>
    <cfRule type="expression" dxfId="153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4" priority="11">
      <formula>F33&gt;0</formula>
    </cfRule>
    <cfRule type="expression" dxfId="1533" priority="12">
      <formula>F33&lt;0</formula>
    </cfRule>
  </conditionalFormatting>
  <conditionalFormatting sqref="Q7">
    <cfRule type="expression" dxfId="1532" priority="9">
      <formula>Q7&gt;0</formula>
    </cfRule>
    <cfRule type="expression" dxfId="1531" priority="10">
      <formula>Q7&lt;0</formula>
    </cfRule>
  </conditionalFormatting>
  <conditionalFormatting sqref="Q8">
    <cfRule type="expression" dxfId="1530" priority="7">
      <formula>Q8&gt;0</formula>
    </cfRule>
    <cfRule type="expression" dxfId="1529" priority="8">
      <formula>Q8&lt;0</formula>
    </cfRule>
  </conditionalFormatting>
  <conditionalFormatting sqref="F25:F32">
    <cfRule type="expression" dxfId="1528" priority="5">
      <formula>F25&gt;0</formula>
    </cfRule>
    <cfRule type="expression" dxfId="1527" priority="6">
      <formula>F25&lt;0</formula>
    </cfRule>
  </conditionalFormatting>
  <conditionalFormatting sqref="H25:H32">
    <cfRule type="expression" dxfId="1526" priority="3">
      <formula>H25&gt;0</formula>
    </cfRule>
    <cfRule type="expression" dxfId="1525" priority="4">
      <formula>H25&lt;0</formula>
    </cfRule>
  </conditionalFormatting>
  <conditionalFormatting sqref="Q10">
    <cfRule type="expression" dxfId="1524" priority="1">
      <formula>Q10&gt;0</formula>
    </cfRule>
    <cfRule type="expression" dxfId="152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14.3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2860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977.76999999999498</v>
      </c>
      <c r="R7">
        <v>100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-305.64999999999964</v>
      </c>
      <c r="X8" s="134"/>
    </row>
    <row r="9" spans="1:24" x14ac:dyDescent="0.25">
      <c r="B9" s="487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-9.6552050921611565E-2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450</v>
      </c>
      <c r="D19" s="350"/>
      <c r="E19" s="350"/>
      <c r="F19" s="351">
        <f>SumByColor($A$19,F2:F17)</f>
        <v>6281</v>
      </c>
      <c r="G19" s="350"/>
      <c r="H19" s="350">
        <f>SumByColor($A$19,H2:H17)</f>
        <v>450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15.730000000000002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15.587000000000002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15.444000000000003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15.301000000000002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15.158000000000001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15.015000000000001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14.872000000000002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14.729000000000001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14.586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14.443000000000001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14.3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14.157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14.014000000000001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13.871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13.728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13.585000000000001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13.442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13.299000000000001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13.156000000000001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13.013000000000002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12.870000000000001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22" priority="71">
      <formula>F32&gt;0</formula>
    </cfRule>
    <cfRule type="expression" dxfId="1521" priority="72">
      <formula>F32&lt;0</formula>
    </cfRule>
  </conditionalFormatting>
  <conditionalFormatting sqref="Q7">
    <cfRule type="expression" dxfId="1520" priority="69">
      <formula>Q7&gt;0</formula>
    </cfRule>
    <cfRule type="expression" dxfId="1519" priority="70">
      <formula>Q7&lt;0</formula>
    </cfRule>
  </conditionalFormatting>
  <conditionalFormatting sqref="Q8">
    <cfRule type="expression" dxfId="1518" priority="67">
      <formula>Q8&gt;0</formula>
    </cfRule>
    <cfRule type="expression" dxfId="1517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6" priority="59">
      <formula>M58&gt;0</formula>
    </cfRule>
    <cfRule type="expression" dxfId="1515" priority="60">
      <formula>M58&lt;0</formula>
    </cfRule>
  </conditionalFormatting>
  <conditionalFormatting sqref="Q10">
    <cfRule type="expression" dxfId="1514" priority="57">
      <formula>Q10&gt;0</formula>
    </cfRule>
    <cfRule type="expression" dxfId="1513" priority="58">
      <formula>Q10&lt;0</formula>
    </cfRule>
  </conditionalFormatting>
  <conditionalFormatting sqref="F29:F31">
    <cfRule type="expression" dxfId="1512" priority="55">
      <formula>F29&gt;0</formula>
    </cfRule>
    <cfRule type="expression" dxfId="1511" priority="56">
      <formula>F29&lt;0</formula>
    </cfRule>
  </conditionalFormatting>
  <conditionalFormatting sqref="H29:H31">
    <cfRule type="expression" dxfId="1510" priority="53">
      <formula>H29&gt;0</formula>
    </cfRule>
    <cfRule type="expression" dxfId="1509" priority="54">
      <formula>H29&lt;0</formula>
    </cfRule>
  </conditionalFormatting>
  <conditionalFormatting sqref="F83:F94">
    <cfRule type="expression" dxfId="1508" priority="51">
      <formula>F83&gt;0</formula>
    </cfRule>
    <cfRule type="expression" dxfId="1507" priority="52">
      <formula>F83&lt;0</formula>
    </cfRule>
  </conditionalFormatting>
  <conditionalFormatting sqref="H83:H94">
    <cfRule type="expression" dxfId="1506" priority="49">
      <formula>H83&gt;0</formula>
    </cfRule>
    <cfRule type="expression" dxfId="1505" priority="50">
      <formula>H83&lt;0</formula>
    </cfRule>
  </conditionalFormatting>
  <conditionalFormatting sqref="J41">
    <cfRule type="expression" dxfId="1504" priority="47">
      <formula>J41&gt;0</formula>
    </cfRule>
    <cfRule type="expression" dxfId="1503" priority="48">
      <formula>J41&lt;0</formula>
    </cfRule>
  </conditionalFormatting>
  <conditionalFormatting sqref="J39:J47 J49">
    <cfRule type="expression" dxfId="1502" priority="45">
      <formula>J39&gt;0</formula>
    </cfRule>
    <cfRule type="expression" dxfId="1501" priority="46">
      <formula>J39&lt;0</formula>
    </cfRule>
  </conditionalFormatting>
  <conditionalFormatting sqref="F48 H48">
    <cfRule type="expression" dxfId="1500" priority="43">
      <formula>F48&gt;0</formula>
    </cfRule>
    <cfRule type="expression" dxfId="1499" priority="44">
      <formula>F48&lt;0</formula>
    </cfRule>
  </conditionalFormatting>
  <conditionalFormatting sqref="J48">
    <cfRule type="expression" dxfId="1498" priority="41">
      <formula>J48&gt;0</formula>
    </cfRule>
    <cfRule type="expression" dxfId="1497" priority="42">
      <formula>J48&lt;0</formula>
    </cfRule>
  </conditionalFormatting>
  <conditionalFormatting sqref="K41:K52">
    <cfRule type="expression" dxfId="1496" priority="39">
      <formula>K41&gt;0</formula>
    </cfRule>
    <cfRule type="expression" dxfId="1495" priority="40">
      <formula>K41&lt;0</formula>
    </cfRule>
  </conditionalFormatting>
  <conditionalFormatting sqref="K39:K52">
    <cfRule type="expression" dxfId="1494" priority="37">
      <formula>K39&gt;0</formula>
    </cfRule>
    <cfRule type="expression" dxfId="1493" priority="38">
      <formula>K39&lt;0</formula>
    </cfRule>
  </conditionalFormatting>
  <conditionalFormatting sqref="F102:F118 H102:H118 H120:H128 F120:F128">
    <cfRule type="expression" dxfId="1492" priority="33">
      <formula>F102&gt;0</formula>
    </cfRule>
    <cfRule type="expression" dxfId="1491" priority="34">
      <formula>F102&lt;0</formula>
    </cfRule>
  </conditionalFormatting>
  <conditionalFormatting sqref="F96:F101">
    <cfRule type="expression" dxfId="1490" priority="31">
      <formula>F96&gt;0</formula>
    </cfRule>
    <cfRule type="expression" dxfId="1489" priority="32">
      <formula>F96&lt;0</formula>
    </cfRule>
  </conditionalFormatting>
  <conditionalFormatting sqref="H96:H101">
    <cfRule type="expression" dxfId="1488" priority="29">
      <formula>H96&gt;0</formula>
    </cfRule>
    <cfRule type="expression" dxfId="1487" priority="30">
      <formula>H96&lt;0</formula>
    </cfRule>
  </conditionalFormatting>
  <conditionalFormatting sqref="J112">
    <cfRule type="expression" dxfId="1486" priority="27">
      <formula>J112&gt;0</formula>
    </cfRule>
    <cfRule type="expression" dxfId="1485" priority="28">
      <formula>J112&lt;0</formula>
    </cfRule>
  </conditionalFormatting>
  <conditionalFormatting sqref="J110:J118 J120">
    <cfRule type="expression" dxfId="1484" priority="25">
      <formula>J110&gt;0</formula>
    </cfRule>
    <cfRule type="expression" dxfId="1483" priority="26">
      <formula>J110&lt;0</formula>
    </cfRule>
  </conditionalFormatting>
  <conditionalFormatting sqref="F119 H119">
    <cfRule type="expression" dxfId="1482" priority="23">
      <formula>F119&gt;0</formula>
    </cfRule>
    <cfRule type="expression" dxfId="1481" priority="24">
      <formula>F119&lt;0</formula>
    </cfRule>
  </conditionalFormatting>
  <conditionalFormatting sqref="J119">
    <cfRule type="expression" dxfId="1480" priority="21">
      <formula>J119&gt;0</formula>
    </cfRule>
    <cfRule type="expression" dxfId="1479" priority="22">
      <formula>J119&lt;0</formula>
    </cfRule>
  </conditionalFormatting>
  <conditionalFormatting sqref="K112:K123">
    <cfRule type="expression" dxfId="1478" priority="19">
      <formula>K112&gt;0</formula>
    </cfRule>
    <cfRule type="expression" dxfId="1477" priority="20">
      <formula>K112&lt;0</formula>
    </cfRule>
  </conditionalFormatting>
  <conditionalFormatting sqref="K110:K123">
    <cfRule type="expression" dxfId="1476" priority="17">
      <formula>K110&gt;0</formula>
    </cfRule>
    <cfRule type="expression" dxfId="1475" priority="18">
      <formula>K110&lt;0</formula>
    </cfRule>
  </conditionalFormatting>
  <conditionalFormatting sqref="J121">
    <cfRule type="expression" dxfId="1474" priority="15">
      <formula>J121&gt;0</formula>
    </cfRule>
    <cfRule type="expression" dxfId="1473" priority="16">
      <formula>J121&lt;0</formula>
    </cfRule>
  </conditionalFormatting>
  <conditionalFormatting sqref="F25:F28">
    <cfRule type="expression" dxfId="1472" priority="13">
      <formula>F25&gt;0</formula>
    </cfRule>
    <cfRule type="expression" dxfId="1471" priority="14">
      <formula>F25&lt;0</formula>
    </cfRule>
  </conditionalFormatting>
  <conditionalFormatting sqref="H25:H28">
    <cfRule type="expression" dxfId="1470" priority="11">
      <formula>H25&gt;0</formula>
    </cfRule>
    <cfRule type="expression" dxfId="1469" priority="12">
      <formula>H25&lt;0</formula>
    </cfRule>
  </conditionalFormatting>
  <conditionalFormatting sqref="J27:J29">
    <cfRule type="expression" dxfId="1468" priority="9">
      <formula>J27&gt;0</formula>
    </cfRule>
    <cfRule type="expression" dxfId="1467" priority="10">
      <formula>J27&lt;0</formula>
    </cfRule>
  </conditionalFormatting>
  <conditionalFormatting sqref="J30:J31">
    <cfRule type="expression" dxfId="1466" priority="7">
      <formula>J30&gt;0</formula>
    </cfRule>
    <cfRule type="expression" dxfId="1465" priority="8">
      <formula>J30&lt;0</formula>
    </cfRule>
  </conditionalFormatting>
  <conditionalFormatting sqref="J33">
    <cfRule type="expression" dxfId="1464" priority="5">
      <formula>J33&gt;0</formula>
    </cfRule>
    <cfRule type="expression" dxfId="1463" priority="6">
      <formula>J33&lt;0</formula>
    </cfRule>
  </conditionalFormatting>
  <conditionalFormatting sqref="J34">
    <cfRule type="expression" dxfId="1462" priority="3">
      <formula>J34&gt;0</formula>
    </cfRule>
    <cfRule type="expression" dxfId="1461" priority="4">
      <formula>J34&lt;0</formula>
    </cfRule>
  </conditionalFormatting>
  <conditionalFormatting sqref="J35">
    <cfRule type="expression" dxfId="1460" priority="1">
      <formula>J35&gt;0</formula>
    </cfRule>
    <cfRule type="expression" dxfId="1459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8" priority="15">
      <formula>F39&gt;0</formula>
    </cfRule>
    <cfRule type="expression" dxfId="1457" priority="16">
      <formula>F39&lt;0</formula>
    </cfRule>
  </conditionalFormatting>
  <conditionalFormatting sqref="Q7">
    <cfRule type="expression" dxfId="1456" priority="13">
      <formula>Q7&gt;0</formula>
    </cfRule>
    <cfRule type="expression" dxfId="1455" priority="14">
      <formula>Q7&lt;0</formula>
    </cfRule>
  </conditionalFormatting>
  <conditionalFormatting sqref="Q8">
    <cfRule type="expression" dxfId="1454" priority="11">
      <formula>Q8&gt;0</formula>
    </cfRule>
    <cfRule type="expression" dxfId="1453" priority="12">
      <formula>Q8&lt;0</formula>
    </cfRule>
  </conditionalFormatting>
  <conditionalFormatting sqref="F25:F38">
    <cfRule type="expression" dxfId="1452" priority="9">
      <formula>F25&gt;0</formula>
    </cfRule>
    <cfRule type="expression" dxfId="1451" priority="10">
      <formula>F25&lt;0</formula>
    </cfRule>
  </conditionalFormatting>
  <conditionalFormatting sqref="H25:H38">
    <cfRule type="expression" dxfId="1450" priority="7">
      <formula>H25&gt;0</formula>
    </cfRule>
    <cfRule type="expression" dxfId="144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8" priority="3">
      <formula>M55&gt;0</formula>
    </cfRule>
    <cfRule type="expression" dxfId="1447" priority="4">
      <formula>M55&lt;0</formula>
    </cfRule>
  </conditionalFormatting>
  <conditionalFormatting sqref="Q10">
    <cfRule type="expression" dxfId="1446" priority="1">
      <formula>Q10&gt;0</formula>
    </cfRule>
    <cfRule type="expression" dxfId="144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4" priority="27">
      <formula>F27&gt;0</formula>
    </cfRule>
    <cfRule type="expression" dxfId="144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2" priority="15">
      <formula>Q8&gt;0</formula>
    </cfRule>
    <cfRule type="expression" dxfId="1441" priority="16">
      <formula>Q8&lt;0</formula>
    </cfRule>
  </conditionalFormatting>
  <conditionalFormatting sqref="Q7">
    <cfRule type="expression" dxfId="1440" priority="17">
      <formula>Q7&gt;0</formula>
    </cfRule>
    <cfRule type="expression" dxfId="1439" priority="18">
      <formula>Q7&lt;0</formula>
    </cfRule>
  </conditionalFormatting>
  <conditionalFormatting sqref="F37:F38">
    <cfRule type="expression" dxfId="1438" priority="13">
      <formula>F37&gt;0</formula>
    </cfRule>
    <cfRule type="expression" dxfId="1437" priority="14">
      <formula>F37&lt;0</formula>
    </cfRule>
  </conditionalFormatting>
  <conditionalFormatting sqref="H37:H38">
    <cfRule type="expression" dxfId="1436" priority="11">
      <formula>H37&gt;0</formula>
    </cfRule>
    <cfRule type="expression" dxfId="1435" priority="12">
      <formula>H37&lt;0</formula>
    </cfRule>
  </conditionalFormatting>
  <conditionalFormatting sqref="F23:F26 H23:H26">
    <cfRule type="expression" dxfId="1434" priority="9">
      <formula>F23&gt;0</formula>
    </cfRule>
    <cfRule type="expression" dxfId="1433" priority="10">
      <formula>F23&lt;0</formula>
    </cfRule>
  </conditionalFormatting>
  <conditionalFormatting sqref="Q10">
    <cfRule type="expression" dxfId="1432" priority="3">
      <formula>Q10&gt;0</formula>
    </cfRule>
    <cfRule type="expression" dxfId="1431" priority="4">
      <formula>Q10&lt;0</formula>
    </cfRule>
  </conditionalFormatting>
  <conditionalFormatting sqref="F22 H22">
    <cfRule type="expression" dxfId="1430" priority="1">
      <formula>F22&gt;0</formula>
    </cfRule>
    <cfRule type="expression" dxfId="1429" priority="2">
      <formula>F22&lt;0</formula>
    </cfRule>
  </conditionalFormatting>
  <conditionalFormatting sqref="M41">
    <cfRule type="expression" dxfId="1428" priority="5">
      <formula>M41&gt;0</formula>
    </cfRule>
    <cfRule type="expression" dxfId="142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6" priority="29">
      <formula>F25&gt;0</formula>
    </cfRule>
    <cfRule type="expression" dxfId="1425" priority="30">
      <formula>F25&lt;0</formula>
    </cfRule>
  </conditionalFormatting>
  <conditionalFormatting sqref="Q7">
    <cfRule type="expression" dxfId="1424" priority="27">
      <formula>Q7&gt;0</formula>
    </cfRule>
    <cfRule type="expression" dxfId="1423" priority="28">
      <formula>Q7&lt;0</formula>
    </cfRule>
  </conditionalFormatting>
  <conditionalFormatting sqref="Q8">
    <cfRule type="expression" dxfId="1422" priority="25">
      <formula>Q8&gt;0</formula>
    </cfRule>
    <cfRule type="expression" dxfId="1421" priority="26">
      <formula>Q8&lt;0</formula>
    </cfRule>
  </conditionalFormatting>
  <conditionalFormatting sqref="Q10">
    <cfRule type="expression" dxfId="1420" priority="13">
      <formula>Q10&gt;0</formula>
    </cfRule>
    <cfRule type="expression" dxfId="1419" priority="14">
      <formula>Q10&lt;0</formula>
    </cfRule>
  </conditionalFormatting>
  <conditionalFormatting sqref="M46">
    <cfRule type="expression" dxfId="1418" priority="11">
      <formula>M46&gt;0</formula>
    </cfRule>
    <cfRule type="expression" dxfId="1417" priority="12">
      <formula>M46&lt;0</formula>
    </cfRule>
  </conditionalFormatting>
  <conditionalFormatting sqref="F80:F88 H80:H88">
    <cfRule type="expression" dxfId="1416" priority="9">
      <formula>F80&gt;0</formula>
    </cfRule>
    <cfRule type="expression" dxfId="1415" priority="10">
      <formula>F80&lt;0</formula>
    </cfRule>
  </conditionalFormatting>
  <conditionalFormatting sqref="F75:F79">
    <cfRule type="expression" dxfId="1414" priority="7">
      <formula>F75&gt;0</formula>
    </cfRule>
    <cfRule type="expression" dxfId="1413" priority="8">
      <formula>F75&lt;0</formula>
    </cfRule>
  </conditionalFormatting>
  <conditionalFormatting sqref="H75:H79">
    <cfRule type="expression" dxfId="1412" priority="5">
      <formula>H75&gt;0</formula>
    </cfRule>
    <cfRule type="expression" dxfId="1411" priority="6">
      <formula>H75&lt;0</formula>
    </cfRule>
  </conditionalFormatting>
  <conditionalFormatting sqref="F71:F74">
    <cfRule type="expression" dxfId="1410" priority="3">
      <formula>F71&gt;0</formula>
    </cfRule>
    <cfRule type="expression" dxfId="1409" priority="4">
      <formula>F71&lt;0</formula>
    </cfRule>
  </conditionalFormatting>
  <conditionalFormatting sqref="H71:H74">
    <cfRule type="expression" dxfId="1408" priority="1">
      <formula>H71&gt;0</formula>
    </cfRule>
    <cfRule type="expression" dxfId="140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6" priority="21">
      <formula>F47&gt;0</formula>
    </cfRule>
    <cfRule type="expression" dxfId="1405" priority="22">
      <formula>F47&lt;0</formula>
    </cfRule>
  </conditionalFormatting>
  <conditionalFormatting sqref="Q7">
    <cfRule type="expression" dxfId="1404" priority="19">
      <formula>Q7&gt;0</formula>
    </cfRule>
    <cfRule type="expression" dxfId="1403" priority="20">
      <formula>Q7&lt;0</formula>
    </cfRule>
  </conditionalFormatting>
  <conditionalFormatting sqref="Q8">
    <cfRule type="expression" dxfId="1402" priority="17">
      <formula>Q8&gt;0</formula>
    </cfRule>
    <cfRule type="expression" dxfId="1401" priority="18">
      <formula>Q8&lt;0</formula>
    </cfRule>
  </conditionalFormatting>
  <conditionalFormatting sqref="F25:F46">
    <cfRule type="expression" dxfId="1400" priority="15">
      <formula>F25&gt;0</formula>
    </cfRule>
    <cfRule type="expression" dxfId="1399" priority="16">
      <formula>F25&lt;0</formula>
    </cfRule>
  </conditionalFormatting>
  <conditionalFormatting sqref="H25:H46">
    <cfRule type="expression" dxfId="1398" priority="13">
      <formula>H25&gt;0</formula>
    </cfRule>
    <cfRule type="expression" dxfId="1397" priority="14">
      <formula>H25&lt;0</formula>
    </cfRule>
  </conditionalFormatting>
  <conditionalFormatting sqref="F89:F110">
    <cfRule type="expression" dxfId="1396" priority="11">
      <formula>F89&gt;0</formula>
    </cfRule>
    <cfRule type="expression" dxfId="1395" priority="12">
      <formula>F89&lt;0</formula>
    </cfRule>
  </conditionalFormatting>
  <conditionalFormatting sqref="H89:H110">
    <cfRule type="expression" dxfId="1394" priority="9">
      <formula>H89&gt;0</formula>
    </cfRule>
    <cfRule type="expression" dxfId="1393" priority="10">
      <formula>H89&lt;0</formula>
    </cfRule>
  </conditionalFormatting>
  <conditionalFormatting sqref="Q10">
    <cfRule type="expression" dxfId="1392" priority="7">
      <formula>Q10&gt;0</formula>
    </cfRule>
    <cfRule type="expression" dxfId="1391" priority="8">
      <formula>Q10&lt;0</formula>
    </cfRule>
  </conditionalFormatting>
  <conditionalFormatting sqref="J25:J38">
    <cfRule type="expression" dxfId="1390" priority="5">
      <formula>J25&gt;0</formula>
    </cfRule>
    <cfRule type="expression" dxfId="1389" priority="6">
      <formula>J25&lt;0</formula>
    </cfRule>
  </conditionalFormatting>
  <conditionalFormatting sqref="K25:K38">
    <cfRule type="expression" dxfId="1388" priority="3">
      <formula>K25&gt;0</formula>
    </cfRule>
    <cfRule type="expression" dxfId="1387" priority="4">
      <formula>K25&lt;0</formula>
    </cfRule>
  </conditionalFormatting>
  <conditionalFormatting sqref="L25:L38">
    <cfRule type="expression" dxfId="1386" priority="1">
      <formula>L25&gt;0</formula>
    </cfRule>
    <cfRule type="expression" dxfId="138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4" priority="23">
      <formula>F34&gt;0</formula>
    </cfRule>
    <cfRule type="expression" dxfId="1383" priority="24">
      <formula>F34&lt;0</formula>
    </cfRule>
  </conditionalFormatting>
  <conditionalFormatting sqref="Q7">
    <cfRule type="expression" dxfId="1382" priority="21">
      <formula>Q7&gt;0</formula>
    </cfRule>
    <cfRule type="expression" dxfId="1381" priority="22">
      <formula>Q7&lt;0</formula>
    </cfRule>
  </conditionalFormatting>
  <conditionalFormatting sqref="Q8">
    <cfRule type="expression" dxfId="1380" priority="19">
      <formula>Q8&gt;0</formula>
    </cfRule>
    <cfRule type="expression" dxfId="1379" priority="20">
      <formula>Q8&lt;0</formula>
    </cfRule>
  </conditionalFormatting>
  <conditionalFormatting sqref="F25:F33">
    <cfRule type="expression" dxfId="1378" priority="17">
      <formula>F25&gt;0</formula>
    </cfRule>
    <cfRule type="expression" dxfId="1377" priority="18">
      <formula>F25&lt;0</formula>
    </cfRule>
  </conditionalFormatting>
  <conditionalFormatting sqref="H25:H33">
    <cfRule type="expression" dxfId="1376" priority="15">
      <formula>H25&gt;0</formula>
    </cfRule>
    <cfRule type="expression" dxfId="1375" priority="16">
      <formula>H25&lt;0</formula>
    </cfRule>
  </conditionalFormatting>
  <conditionalFormatting sqref="M46">
    <cfRule type="expression" dxfId="1374" priority="13">
      <formula>M46&gt;0</formula>
    </cfRule>
    <cfRule type="expression" dxfId="1373" priority="14">
      <formula>M46&lt;0</formula>
    </cfRule>
  </conditionalFormatting>
  <conditionalFormatting sqref="F79:F87 H79:H87">
    <cfRule type="expression" dxfId="1372" priority="11">
      <formula>F79&gt;0</formula>
    </cfRule>
    <cfRule type="expression" dxfId="1371" priority="12">
      <formula>F79&lt;0</formula>
    </cfRule>
  </conditionalFormatting>
  <conditionalFormatting sqref="F70:F78">
    <cfRule type="expression" dxfId="1370" priority="9">
      <formula>F70&gt;0</formula>
    </cfRule>
    <cfRule type="expression" dxfId="1369" priority="10">
      <formula>F70&lt;0</formula>
    </cfRule>
  </conditionalFormatting>
  <conditionalFormatting sqref="H70:H78">
    <cfRule type="expression" dxfId="1368" priority="7">
      <formula>H70&gt;0</formula>
    </cfRule>
    <cfRule type="expression" dxfId="1367" priority="8">
      <formula>H70&lt;0</formula>
    </cfRule>
  </conditionalFormatting>
  <conditionalFormatting sqref="J27:K27 J30:K30 J33:K33 J36:K36 J39:K39 J42:K42">
    <cfRule type="expression" dxfId="1366" priority="5">
      <formula>J27&gt;0</formula>
    </cfRule>
    <cfRule type="expression" dxfId="1365" priority="6">
      <formula>J27&lt;0</formula>
    </cfRule>
  </conditionalFormatting>
  <conditionalFormatting sqref="J28:K29 J31:K32 J34:K35 J37:K38 J40:K41">
    <cfRule type="expression" dxfId="1364" priority="3">
      <formula>J28&gt;0</formula>
    </cfRule>
    <cfRule type="expression" dxfId="1363" priority="4">
      <formula>J28&lt;0</formula>
    </cfRule>
  </conditionalFormatting>
  <conditionalFormatting sqref="L27:L42">
    <cfRule type="expression" dxfId="1362" priority="1">
      <formula>L27&gt;0</formula>
    </cfRule>
    <cfRule type="expression" dxfId="136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60" priority="9">
      <formula>F57&gt;0</formula>
    </cfRule>
    <cfRule type="expression" dxfId="1359" priority="10">
      <formula>F57&lt;0</formula>
    </cfRule>
  </conditionalFormatting>
  <conditionalFormatting sqref="Q7">
    <cfRule type="expression" dxfId="1358" priority="7">
      <formula>Q7&gt;0</formula>
    </cfRule>
    <cfRule type="expression" dxfId="1357" priority="8">
      <formula>Q7&lt;0</formula>
    </cfRule>
  </conditionalFormatting>
  <conditionalFormatting sqref="Q8">
    <cfRule type="expression" dxfId="1356" priority="5">
      <formula>Q8&gt;0</formula>
    </cfRule>
    <cfRule type="expression" dxfId="1355" priority="6">
      <formula>Q8&lt;0</formula>
    </cfRule>
  </conditionalFormatting>
  <conditionalFormatting sqref="F25:F56">
    <cfRule type="expression" dxfId="1354" priority="3">
      <formula>F25&gt;0</formula>
    </cfRule>
    <cfRule type="expression" dxfId="1353" priority="4">
      <formula>F25&lt;0</formula>
    </cfRule>
  </conditionalFormatting>
  <conditionalFormatting sqref="H25:H56">
    <cfRule type="expression" dxfId="1352" priority="1">
      <formula>H25&gt;0</formula>
    </cfRule>
    <cfRule type="expression" dxfId="135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50" priority="15">
      <formula>F57&gt;0</formula>
    </cfRule>
    <cfRule type="expression" dxfId="1349" priority="16">
      <formula>F57&lt;0</formula>
    </cfRule>
  </conditionalFormatting>
  <conditionalFormatting sqref="Q7">
    <cfRule type="expression" dxfId="1348" priority="13">
      <formula>Q7&gt;0</formula>
    </cfRule>
    <cfRule type="expression" dxfId="1347" priority="14">
      <formula>Q7&lt;0</formula>
    </cfRule>
  </conditionalFormatting>
  <conditionalFormatting sqref="Q8">
    <cfRule type="expression" dxfId="1346" priority="11">
      <formula>Q8&gt;0</formula>
    </cfRule>
    <cfRule type="expression" dxfId="1345" priority="12">
      <formula>Q8&lt;0</formula>
    </cfRule>
  </conditionalFormatting>
  <conditionalFormatting sqref="F25:F56">
    <cfRule type="expression" dxfId="1344" priority="9">
      <formula>F25&gt;0</formula>
    </cfRule>
    <cfRule type="expression" dxfId="1343" priority="10">
      <formula>F25&lt;0</formula>
    </cfRule>
  </conditionalFormatting>
  <conditionalFormatting sqref="H25:H56">
    <cfRule type="expression" dxfId="1342" priority="7">
      <formula>H25&gt;0</formula>
    </cfRule>
    <cfRule type="expression" dxfId="1341" priority="8">
      <formula>H25&lt;0</formula>
    </cfRule>
  </conditionalFormatting>
  <conditionalFormatting sqref="M58">
    <cfRule type="expression" dxfId="1340" priority="5">
      <formula>M58&gt;0</formula>
    </cfRule>
    <cfRule type="expression" dxfId="1339" priority="6">
      <formula>M58&lt;0</formula>
    </cfRule>
  </conditionalFormatting>
  <conditionalFormatting sqref="F84:F115">
    <cfRule type="expression" dxfId="1338" priority="3">
      <formula>F84&gt;0</formula>
    </cfRule>
    <cfRule type="expression" dxfId="1337" priority="4">
      <formula>F84&lt;0</formula>
    </cfRule>
  </conditionalFormatting>
  <conditionalFormatting sqref="H84:H115">
    <cfRule type="expression" dxfId="1336" priority="1">
      <formula>H84&gt;0</formula>
    </cfRule>
    <cfRule type="expression" dxfId="133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805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4" priority="21">
      <formula>F47&gt;0</formula>
    </cfRule>
    <cfRule type="expression" dxfId="1333" priority="22">
      <formula>F47&lt;0</formula>
    </cfRule>
  </conditionalFormatting>
  <conditionalFormatting sqref="Q7">
    <cfRule type="expression" dxfId="1332" priority="19">
      <formula>Q7&gt;0</formula>
    </cfRule>
    <cfRule type="expression" dxfId="1331" priority="20">
      <formula>Q7&lt;0</formula>
    </cfRule>
  </conditionalFormatting>
  <conditionalFormatting sqref="Q8">
    <cfRule type="expression" dxfId="1330" priority="17">
      <formula>Q8&gt;0</formula>
    </cfRule>
    <cfRule type="expression" dxfId="1329" priority="18">
      <formula>Q8&lt;0</formula>
    </cfRule>
  </conditionalFormatting>
  <conditionalFormatting sqref="F25:F46">
    <cfRule type="expression" dxfId="1328" priority="15">
      <formula>F25&gt;0</formula>
    </cfRule>
    <cfRule type="expression" dxfId="1327" priority="16">
      <formula>F25&lt;0</formula>
    </cfRule>
  </conditionalFormatting>
  <conditionalFormatting sqref="H25:H46">
    <cfRule type="expression" dxfId="1326" priority="13">
      <formula>H25&gt;0</formula>
    </cfRule>
    <cfRule type="expression" dxfId="1325" priority="14">
      <formula>H25&lt;0</formula>
    </cfRule>
  </conditionalFormatting>
  <conditionalFormatting sqref="F89:F110">
    <cfRule type="expression" dxfId="1324" priority="11">
      <formula>F89&gt;0</formula>
    </cfRule>
    <cfRule type="expression" dxfId="1323" priority="12">
      <formula>F89&lt;0</formula>
    </cfRule>
  </conditionalFormatting>
  <conditionalFormatting sqref="H89:H110">
    <cfRule type="expression" dxfId="1322" priority="9">
      <formula>H89&gt;0</formula>
    </cfRule>
    <cfRule type="expression" dxfId="1321" priority="10">
      <formula>H89&lt;0</formula>
    </cfRule>
  </conditionalFormatting>
  <conditionalFormatting sqref="Q10">
    <cfRule type="expression" dxfId="1320" priority="7">
      <formula>Q10&gt;0</formula>
    </cfRule>
    <cfRule type="expression" dxfId="1319" priority="8">
      <formula>Q10&lt;0</formula>
    </cfRule>
  </conditionalFormatting>
  <conditionalFormatting sqref="J25:J38">
    <cfRule type="expression" dxfId="1318" priority="5">
      <formula>J25&gt;0</formula>
    </cfRule>
    <cfRule type="expression" dxfId="1317" priority="6">
      <formula>J25&lt;0</formula>
    </cfRule>
  </conditionalFormatting>
  <conditionalFormatting sqref="K25:K38">
    <cfRule type="expression" dxfId="1316" priority="3">
      <formula>K25&gt;0</formula>
    </cfRule>
    <cfRule type="expression" dxfId="1315" priority="4">
      <formula>K25&lt;0</formula>
    </cfRule>
  </conditionalFormatting>
  <conditionalFormatting sqref="L25:L38">
    <cfRule type="expression" dxfId="1314" priority="1">
      <formula>L25&gt;0</formula>
    </cfRule>
    <cfRule type="expression" dxfId="131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6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16.002824999999994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14.88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801</v>
      </c>
      <c r="O5" s="11" t="s">
        <v>67</v>
      </c>
      <c r="Q5" s="3">
        <f>Q4*Q2</f>
        <v>89280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96016.949999999968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7878.6210000016581</v>
      </c>
      <c r="R7">
        <v>5100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-6736.949999999968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-7.0164174138003452E-2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8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90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18.153600000000001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18.004799999999999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17.856000000000002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17.7072</v>
      </c>
    </row>
    <row r="46" spans="2:16" x14ac:dyDescent="0.25">
      <c r="B46" s="753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17.558399999999999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17.409600000000001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17.2608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17.111999999999998</v>
      </c>
    </row>
    <row r="50" spans="1:16" x14ac:dyDescent="0.25">
      <c r="B50" s="75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16.963200000000001</v>
      </c>
    </row>
    <row r="51" spans="1:16" x14ac:dyDescent="0.25">
      <c r="O51" s="81">
        <v>1.1299999999999999</v>
      </c>
      <c r="P51" s="81">
        <f t="shared" si="2"/>
        <v>16.814399999999999</v>
      </c>
    </row>
    <row r="52" spans="1:16" x14ac:dyDescent="0.25">
      <c r="O52" s="81">
        <v>1.1200000000000001</v>
      </c>
      <c r="P52" s="81">
        <f t="shared" si="2"/>
        <v>16.665600000000001</v>
      </c>
    </row>
    <row r="53" spans="1:16" ht="15" customHeight="1" x14ac:dyDescent="0.25">
      <c r="O53" s="81">
        <v>1.1100000000000001</v>
      </c>
      <c r="P53" s="81">
        <f t="shared" si="2"/>
        <v>16.516800000000003</v>
      </c>
    </row>
    <row r="54" spans="1:16" x14ac:dyDescent="0.25">
      <c r="O54" s="81">
        <v>1.1000000000000001</v>
      </c>
      <c r="P54" s="81">
        <f>O54*$Q$4</f>
        <v>16.368000000000002</v>
      </c>
    </row>
    <row r="55" spans="1:16" x14ac:dyDescent="0.25">
      <c r="O55" s="81">
        <v>1.0900000000000001</v>
      </c>
      <c r="P55" s="81">
        <f t="shared" ref="P55:P74" si="3">O55*$Q$4</f>
        <v>16.219200000000001</v>
      </c>
    </row>
    <row r="56" spans="1:16" x14ac:dyDescent="0.25">
      <c r="O56" s="81">
        <v>1.08</v>
      </c>
      <c r="P56" s="81">
        <f t="shared" si="3"/>
        <v>16.070400000000003</v>
      </c>
    </row>
    <row r="57" spans="1:16" x14ac:dyDescent="0.25">
      <c r="O57" s="81">
        <v>1.07</v>
      </c>
      <c r="P57" s="81">
        <f t="shared" si="3"/>
        <v>15.921600000000002</v>
      </c>
    </row>
    <row r="58" spans="1:16" x14ac:dyDescent="0.25">
      <c r="O58" s="81">
        <v>1.06</v>
      </c>
      <c r="P58" s="81">
        <f t="shared" si="3"/>
        <v>15.772800000000002</v>
      </c>
    </row>
    <row r="59" spans="1:16" x14ac:dyDescent="0.25">
      <c r="G59" s="29"/>
      <c r="O59" s="81">
        <v>1.05</v>
      </c>
      <c r="P59" s="81">
        <f t="shared" si="3"/>
        <v>15.624000000000002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8600</v>
      </c>
      <c r="I60" s="79"/>
      <c r="J60" s="18"/>
      <c r="K60" s="18">
        <f>SUM(K2:K59)</f>
        <v>121222.65000000001</v>
      </c>
      <c r="L60" s="14"/>
      <c r="M60" s="18">
        <f>SUM(M2:M59)</f>
        <v>1053.25</v>
      </c>
      <c r="O60" s="81">
        <v>1.04</v>
      </c>
      <c r="P60" s="81">
        <f t="shared" si="3"/>
        <v>15.475200000000001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8600</v>
      </c>
      <c r="I61" s="350"/>
      <c r="J61" s="351"/>
      <c r="K61" s="351">
        <f>SumByColor($A$61, K2:K59)</f>
        <v>121225</v>
      </c>
      <c r="L61" s="350"/>
      <c r="M61" s="351">
        <f>SumByColor($A$61, M2:M59)</f>
        <v>1053</v>
      </c>
      <c r="O61" s="81">
        <v>1.03</v>
      </c>
      <c r="P61" s="81">
        <f t="shared" si="3"/>
        <v>15.326400000000001</v>
      </c>
    </row>
    <row r="62" spans="1:16" x14ac:dyDescent="0.25">
      <c r="O62" s="81">
        <v>1.02</v>
      </c>
      <c r="P62" s="81">
        <f t="shared" si="3"/>
        <v>15.177600000000002</v>
      </c>
    </row>
    <row r="63" spans="1:16" x14ac:dyDescent="0.25">
      <c r="O63" s="81">
        <v>1.01</v>
      </c>
      <c r="P63" s="81">
        <f t="shared" si="3"/>
        <v>15.0288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14.88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14.731200000000001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14.5824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14.4336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14.284800000000001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14.135999999999999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13.9872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13.838400000000002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13.6896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13.540800000000001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13.392000000000001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13.243200000000002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13.0944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12.945600000000001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12.796800000000001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12.648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5" si="73">C116*(E116-D116)</f>
        <v>-15103.999999999996</v>
      </c>
      <c r="G116" s="39">
        <f t="shared" ref="G116:G125" si="74">D116*C116</f>
        <v>102336</v>
      </c>
      <c r="H116" s="227">
        <f t="shared" ref="H116:H125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6">
        <v>6000</v>
      </c>
      <c r="D125" s="658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7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12" priority="109">
      <formula>F143&gt;0</formula>
    </cfRule>
    <cfRule type="expression" dxfId="1311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10" priority="102">
      <formula>F136&gt;0</formula>
    </cfRule>
    <cfRule type="expression" dxfId="1309" priority="103">
      <formula>F136&lt;0</formula>
    </cfRule>
  </conditionalFormatting>
  <conditionalFormatting sqref="H136:H142">
    <cfRule type="expression" dxfId="1308" priority="98">
      <formula>H136&gt;0</formula>
    </cfRule>
    <cfRule type="expression" dxfId="1307" priority="99">
      <formula>H136&lt;0</formula>
    </cfRule>
  </conditionalFormatting>
  <conditionalFormatting sqref="Q8">
    <cfRule type="expression" dxfId="1306" priority="84">
      <formula>Q8&gt;0</formula>
    </cfRule>
    <cfRule type="expression" dxfId="1305" priority="85">
      <formula>Q8&lt;0</formula>
    </cfRule>
  </conditionalFormatting>
  <conditionalFormatting sqref="Q7">
    <cfRule type="expression" dxfId="1304" priority="86">
      <formula>Q7&gt;0</formula>
    </cfRule>
    <cfRule type="expression" dxfId="1303" priority="87">
      <formula>Q7&lt;0</formula>
    </cfRule>
  </conditionalFormatting>
  <conditionalFormatting sqref="F244:F250">
    <cfRule type="expression" dxfId="1302" priority="58">
      <formula>F244&gt;0</formula>
    </cfRule>
    <cfRule type="expression" dxfId="1301" priority="59">
      <formula>F244&lt;0</formula>
    </cfRule>
  </conditionalFormatting>
  <conditionalFormatting sqref="F169:F187 H169:H187">
    <cfRule type="expression" dxfId="1300" priority="80">
      <formula>F169&gt;0</formula>
    </cfRule>
    <cfRule type="expression" dxfId="1299" priority="81">
      <formula>F169&lt;0</formula>
    </cfRule>
  </conditionalFormatting>
  <conditionalFormatting sqref="F162:F168">
    <cfRule type="expression" dxfId="1298" priority="78">
      <formula>F162&gt;0</formula>
    </cfRule>
    <cfRule type="expression" dxfId="1297" priority="79">
      <formula>F162&lt;0</formula>
    </cfRule>
  </conditionalFormatting>
  <conditionalFormatting sqref="H162:H168">
    <cfRule type="expression" dxfId="1296" priority="76">
      <formula>H162&gt;0</formula>
    </cfRule>
    <cfRule type="expression" dxfId="1295" priority="77">
      <formula>H162&lt;0</formula>
    </cfRule>
  </conditionalFormatting>
  <conditionalFormatting sqref="F195:F213 H195:H213">
    <cfRule type="expression" dxfId="1294" priority="74">
      <formula>F195&gt;0</formula>
    </cfRule>
    <cfRule type="expression" dxfId="1293" priority="75">
      <formula>F195&lt;0</formula>
    </cfRule>
  </conditionalFormatting>
  <conditionalFormatting sqref="F188:F194">
    <cfRule type="expression" dxfId="1292" priority="72">
      <formula>F188&gt;0</formula>
    </cfRule>
    <cfRule type="expression" dxfId="1291" priority="73">
      <formula>F188&lt;0</formula>
    </cfRule>
  </conditionalFormatting>
  <conditionalFormatting sqref="H188:H194">
    <cfRule type="expression" dxfId="1290" priority="70">
      <formula>H188&gt;0</formula>
    </cfRule>
    <cfRule type="expression" dxfId="1289" priority="71">
      <formula>H188&lt;0</formula>
    </cfRule>
  </conditionalFormatting>
  <conditionalFormatting sqref="F221:F238 H221:H238">
    <cfRule type="expression" dxfId="1288" priority="68">
      <formula>F221&gt;0</formula>
    </cfRule>
    <cfRule type="expression" dxfId="1287" priority="69">
      <formula>F221&lt;0</formula>
    </cfRule>
  </conditionalFormatting>
  <conditionalFormatting sqref="F214:F220">
    <cfRule type="expression" dxfId="1286" priority="66">
      <formula>F214&gt;0</formula>
    </cfRule>
    <cfRule type="expression" dxfId="1285" priority="67">
      <formula>F214&lt;0</formula>
    </cfRule>
  </conditionalFormatting>
  <conditionalFormatting sqref="H214:H220">
    <cfRule type="expression" dxfId="1284" priority="64">
      <formula>H214&gt;0</formula>
    </cfRule>
    <cfRule type="expression" dxfId="1283" priority="65">
      <formula>H214&lt;0</formula>
    </cfRule>
  </conditionalFormatting>
  <conditionalFormatting sqref="F239:F243 H239:H243">
    <cfRule type="expression" dxfId="1282" priority="62">
      <formula>F239&gt;0</formula>
    </cfRule>
    <cfRule type="expression" dxfId="1281" priority="63">
      <formula>F239&lt;0</formula>
    </cfRule>
  </conditionalFormatting>
  <conditionalFormatting sqref="F251:F266 H251:H266">
    <cfRule type="expression" dxfId="1280" priority="60">
      <formula>F251&gt;0</formula>
    </cfRule>
    <cfRule type="expression" dxfId="1279" priority="61">
      <formula>F251&lt;0</formula>
    </cfRule>
  </conditionalFormatting>
  <conditionalFormatting sqref="H244:H250">
    <cfRule type="expression" dxfId="1278" priority="56">
      <formula>H244&gt;0</formula>
    </cfRule>
    <cfRule type="expression" dxfId="1277" priority="57">
      <formula>H244&lt;0</formula>
    </cfRule>
  </conditionalFormatting>
  <conditionalFormatting sqref="F267 H267">
    <cfRule type="expression" dxfId="1276" priority="54">
      <formula>F267&gt;0</formula>
    </cfRule>
    <cfRule type="expression" dxfId="1275" priority="55">
      <formula>F267&lt;0</formula>
    </cfRule>
  </conditionalFormatting>
  <conditionalFormatting sqref="F268:F272 H268:H272">
    <cfRule type="expression" dxfId="1274" priority="52">
      <formula>F268&gt;0</formula>
    </cfRule>
    <cfRule type="expression" dxfId="1273" priority="53">
      <formula>F268&lt;0</formula>
    </cfRule>
  </conditionalFormatting>
  <conditionalFormatting sqref="F280:F295 H280:H295">
    <cfRule type="expression" dxfId="1272" priority="50">
      <formula>F280&gt;0</formula>
    </cfRule>
    <cfRule type="expression" dxfId="1271" priority="51">
      <formula>F280&lt;0</formula>
    </cfRule>
  </conditionalFormatting>
  <conditionalFormatting sqref="F273:F279">
    <cfRule type="expression" dxfId="1270" priority="48">
      <formula>F273&gt;0</formula>
    </cfRule>
    <cfRule type="expression" dxfId="1269" priority="49">
      <formula>F273&lt;0</formula>
    </cfRule>
  </conditionalFormatting>
  <conditionalFormatting sqref="H273:H279">
    <cfRule type="expression" dxfId="1268" priority="46">
      <formula>H273&gt;0</formula>
    </cfRule>
    <cfRule type="expression" dxfId="1267" priority="47">
      <formula>H273&lt;0</formula>
    </cfRule>
  </conditionalFormatting>
  <conditionalFormatting sqref="F297:F302 H297:H302">
    <cfRule type="expression" dxfId="1266" priority="44">
      <formula>F297&gt;0</formula>
    </cfRule>
    <cfRule type="expression" dxfId="1265" priority="45">
      <formula>F297&lt;0</formula>
    </cfRule>
  </conditionalFormatting>
  <conditionalFormatting sqref="F303 H303">
    <cfRule type="expression" dxfId="1264" priority="42">
      <formula>F303&gt;0</formula>
    </cfRule>
    <cfRule type="expression" dxfId="1263" priority="43">
      <formula>F303&lt;0</formula>
    </cfRule>
  </conditionalFormatting>
  <conditionalFormatting sqref="F304:F308 H304:H308">
    <cfRule type="expression" dxfId="1262" priority="40">
      <formula>F304&gt;0</formula>
    </cfRule>
    <cfRule type="expression" dxfId="1261" priority="41">
      <formula>F304&lt;0</formula>
    </cfRule>
  </conditionalFormatting>
  <conditionalFormatting sqref="F316:F331 H316:H331">
    <cfRule type="expression" dxfId="1260" priority="38">
      <formula>F316&gt;0</formula>
    </cfRule>
    <cfRule type="expression" dxfId="1259" priority="39">
      <formula>F316&lt;0</formula>
    </cfRule>
  </conditionalFormatting>
  <conditionalFormatting sqref="F309:F315">
    <cfRule type="expression" dxfId="1258" priority="36">
      <formula>F309&gt;0</formula>
    </cfRule>
    <cfRule type="expression" dxfId="1257" priority="37">
      <formula>F309&lt;0</formula>
    </cfRule>
  </conditionalFormatting>
  <conditionalFormatting sqref="H309:H315">
    <cfRule type="expression" dxfId="1256" priority="34">
      <formula>H309&gt;0</formula>
    </cfRule>
    <cfRule type="expression" dxfId="1255" priority="35">
      <formula>H309&lt;0</formula>
    </cfRule>
  </conditionalFormatting>
  <conditionalFormatting sqref="F332:F337 H332:H337">
    <cfRule type="expression" dxfId="1254" priority="32">
      <formula>F332&gt;0</formula>
    </cfRule>
    <cfRule type="expression" dxfId="1253" priority="33">
      <formula>F332&lt;0</formula>
    </cfRule>
  </conditionalFormatting>
  <conditionalFormatting sqref="F338 H338">
    <cfRule type="expression" dxfId="1252" priority="30">
      <formula>F338&gt;0</formula>
    </cfRule>
    <cfRule type="expression" dxfId="1251" priority="31">
      <formula>F338&lt;0</formula>
    </cfRule>
  </conditionalFormatting>
  <conditionalFormatting sqref="F339:F343 H339:H343">
    <cfRule type="expression" dxfId="1250" priority="28">
      <formula>F339&gt;0</formula>
    </cfRule>
    <cfRule type="expression" dxfId="1249" priority="29">
      <formula>F339&lt;0</formula>
    </cfRule>
  </conditionalFormatting>
  <conditionalFormatting sqref="F351:F366 H351:H366">
    <cfRule type="expression" dxfId="1248" priority="26">
      <formula>F351&gt;0</formula>
    </cfRule>
    <cfRule type="expression" dxfId="1247" priority="27">
      <formula>F351&lt;0</formula>
    </cfRule>
  </conditionalFormatting>
  <conditionalFormatting sqref="F344:F350">
    <cfRule type="expression" dxfId="1246" priority="24">
      <formula>F344&gt;0</formula>
    </cfRule>
    <cfRule type="expression" dxfId="1245" priority="25">
      <formula>F344&lt;0</formula>
    </cfRule>
  </conditionalFormatting>
  <conditionalFormatting sqref="H344:H350">
    <cfRule type="expression" dxfId="1244" priority="22">
      <formula>H344&gt;0</formula>
    </cfRule>
    <cfRule type="expression" dxfId="1243" priority="23">
      <formula>H344&lt;0</formula>
    </cfRule>
  </conditionalFormatting>
  <conditionalFormatting sqref="M395">
    <cfRule type="expression" dxfId="1242" priority="20">
      <formula>M395&gt;0</formula>
    </cfRule>
    <cfRule type="expression" dxfId="1241" priority="21">
      <formula>M395&lt;0</formula>
    </cfRule>
  </conditionalFormatting>
  <conditionalFormatting sqref="F83:F131 H83:H131">
    <cfRule type="expression" dxfId="1240" priority="18">
      <formula>F83&gt;0</formula>
    </cfRule>
    <cfRule type="expression" dxfId="1239" priority="19">
      <formula>F83&lt;0</formula>
    </cfRule>
  </conditionalFormatting>
  <conditionalFormatting sqref="F71:F82">
    <cfRule type="expression" dxfId="1238" priority="16">
      <formula>F71&gt;0</formula>
    </cfRule>
    <cfRule type="expression" dxfId="1237" priority="17">
      <formula>F71&lt;0</formula>
    </cfRule>
  </conditionalFormatting>
  <conditionalFormatting sqref="H71:H82">
    <cfRule type="expression" dxfId="1236" priority="14">
      <formula>H71&gt;0</formula>
    </cfRule>
    <cfRule type="expression" dxfId="1235" priority="15">
      <formula>H71&lt;0</formula>
    </cfRule>
  </conditionalFormatting>
  <conditionalFormatting sqref="F65:F70 H65:H70">
    <cfRule type="expression" dxfId="1234" priority="12">
      <formula>F65&gt;0</formula>
    </cfRule>
    <cfRule type="expression" dxfId="1233" priority="13">
      <formula>F65&lt;0</formula>
    </cfRule>
  </conditionalFormatting>
  <conditionalFormatting sqref="J67:K67">
    <cfRule type="expression" dxfId="1232" priority="10">
      <formula>J67&gt;0</formula>
    </cfRule>
    <cfRule type="expression" dxfId="1231" priority="11">
      <formula>J67&lt;0</formula>
    </cfRule>
  </conditionalFormatting>
  <conditionalFormatting sqref="J68:K74 K73:K131">
    <cfRule type="expression" dxfId="1230" priority="8">
      <formula>J68&gt;0</formula>
    </cfRule>
    <cfRule type="expression" dxfId="1229" priority="9">
      <formula>J68&lt;0</formula>
    </cfRule>
  </conditionalFormatting>
  <conditionalFormatting sqref="L67:L131">
    <cfRule type="expression" dxfId="1228" priority="4">
      <formula>L67&gt;0</formula>
    </cfRule>
    <cfRule type="expression" dxfId="1227" priority="5">
      <formula>L67&lt;0</formula>
    </cfRule>
  </conditionalFormatting>
  <conditionalFormatting sqref="Q10">
    <cfRule type="expression" dxfId="1226" priority="2">
      <formula>Q10&gt;0</formula>
    </cfRule>
    <cfRule type="expression" dxfId="1225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1600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30.441868749999998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26.22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41952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48706.99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-5007.0200000000041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-6754.989999999998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-0.13868625427274398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743.4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2100</v>
      </c>
      <c r="D29" s="350"/>
      <c r="E29" s="350"/>
      <c r="F29" s="351">
        <f>SumByColor($A$29,F2:F27)</f>
        <v>48831</v>
      </c>
      <c r="G29" s="350"/>
      <c r="H29" s="350">
        <f>SumByColor($A$29,H2:H27)</f>
        <v>2100</v>
      </c>
      <c r="I29" s="350"/>
      <c r="J29" s="350"/>
      <c r="K29" s="351">
        <f>SumByColor($A$29,K2:K27)</f>
        <v>50187</v>
      </c>
      <c r="L29" s="350"/>
      <c r="M29" s="351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28.842000000000002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28.579800000000002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28.317600000000002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28.055399999999999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27.793199999999999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27.530999999999999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27.268799999999999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27.006599999999999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26.744399999999999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26.482199999999999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26.22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25.957799999999999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25.695599999999999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25.433399999999999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25.171199999999999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24.908999999999999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24.646799999999999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24.384599999999999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24.122399999999999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23.860199999999999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23.597999999999999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729</v>
      </c>
      <c r="S66" s="22" t="s">
        <v>728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7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9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7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81">C84*(E84-D84)</f>
        <v>-33.800000000000097</v>
      </c>
      <c r="G84" s="373">
        <f t="shared" ref="G84:G97" si="82">D84*C84</f>
        <v>3591.7999999999997</v>
      </c>
      <c r="H84" s="374">
        <f t="shared" ref="H84:H97" si="83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81"/>
        <v>85.200000000000387</v>
      </c>
      <c r="G85" s="373">
        <f t="shared" si="82"/>
        <v>3591.7999999999997</v>
      </c>
      <c r="H85" s="374">
        <f t="shared" si="83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81"/>
        <v>-136.80000000000021</v>
      </c>
      <c r="G86" s="373">
        <f t="shared" si="82"/>
        <v>3591.7999999999997</v>
      </c>
      <c r="H86" s="374">
        <f t="shared" si="83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81"/>
        <v>-147.56000000000029</v>
      </c>
      <c r="G87" s="373">
        <f t="shared" si="82"/>
        <v>4959.3599999999997</v>
      </c>
      <c r="H87" s="374">
        <f t="shared" si="83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81"/>
        <v>-49.199999999999591</v>
      </c>
      <c r="G88" s="373">
        <f t="shared" si="82"/>
        <v>8408.4</v>
      </c>
      <c r="H88" s="374">
        <f t="shared" si="83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81"/>
        <v>109.60000000000036</v>
      </c>
      <c r="G89" s="373">
        <f t="shared" si="82"/>
        <v>6994.4000000000005</v>
      </c>
      <c r="H89" s="374">
        <f t="shared" si="83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81"/>
        <v>-6.4000000000007162</v>
      </c>
      <c r="G90" s="373">
        <f t="shared" si="82"/>
        <v>6994.4000000000005</v>
      </c>
      <c r="H90" s="374">
        <f t="shared" si="83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81"/>
        <v>166.71999999999912</v>
      </c>
      <c r="G91" s="373">
        <f t="shared" si="82"/>
        <v>5554.880000000001</v>
      </c>
      <c r="H91" s="374">
        <f t="shared" si="83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81"/>
        <v>218.88000000000034</v>
      </c>
      <c r="G92" s="373">
        <f t="shared" si="82"/>
        <v>5544.32</v>
      </c>
      <c r="H92" s="374">
        <f t="shared" si="83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81"/>
        <v>298.88000000000034</v>
      </c>
      <c r="G93" s="373">
        <f t="shared" si="82"/>
        <v>5544.32</v>
      </c>
      <c r="H93" s="374">
        <f t="shared" si="83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81"/>
        <v>363.18000000000006</v>
      </c>
      <c r="G94" s="373">
        <f t="shared" si="82"/>
        <v>1845.42</v>
      </c>
      <c r="H94" s="374">
        <f t="shared" si="83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81"/>
        <v>329.12000000000035</v>
      </c>
      <c r="G95" s="373">
        <f t="shared" si="82"/>
        <v>5384.48</v>
      </c>
      <c r="H95" s="374">
        <f t="shared" si="83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81"/>
        <v>169.60000000000036</v>
      </c>
      <c r="G96" s="373">
        <f t="shared" si="82"/>
        <v>5384</v>
      </c>
      <c r="H96" s="374">
        <f t="shared" si="83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81"/>
        <v>474.7199999999998</v>
      </c>
      <c r="G97" s="373">
        <f t="shared" si="82"/>
        <v>5384.48</v>
      </c>
      <c r="H97" s="374">
        <f t="shared" si="83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4">C98*(E98-D98)</f>
        <v>588.31999999999994</v>
      </c>
      <c r="G98" s="373">
        <f t="shared" ref="G98:G111" si="85">D98*C98</f>
        <v>5384.48</v>
      </c>
      <c r="H98" s="374">
        <f t="shared" ref="H98:H140" si="86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4"/>
        <v>673.12000000000012</v>
      </c>
      <c r="G99" s="373">
        <f t="shared" si="85"/>
        <v>5384.48</v>
      </c>
      <c r="H99" s="374">
        <f t="shared" si="86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4"/>
        <v>597.9200000000003</v>
      </c>
      <c r="G100" s="373">
        <f t="shared" si="85"/>
        <v>5384.48</v>
      </c>
      <c r="H100" s="374">
        <f t="shared" si="86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4"/>
        <v>489.12000000000035</v>
      </c>
      <c r="G101" s="373">
        <f t="shared" si="85"/>
        <v>5384.48</v>
      </c>
      <c r="H101" s="374">
        <f t="shared" si="86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4"/>
        <v>409.12000000000035</v>
      </c>
      <c r="G102" s="373">
        <f t="shared" si="85"/>
        <v>5384.48</v>
      </c>
      <c r="H102" s="374">
        <f t="shared" si="86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4"/>
        <v>439.52</v>
      </c>
      <c r="G103" s="373">
        <f t="shared" si="85"/>
        <v>5384.48</v>
      </c>
      <c r="H103" s="374">
        <f t="shared" si="86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4"/>
        <v>369.12000000000035</v>
      </c>
      <c r="G104" s="373">
        <f t="shared" si="85"/>
        <v>5384.48</v>
      </c>
      <c r="H104" s="374">
        <f t="shared" si="86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4"/>
        <v>341.92000000000007</v>
      </c>
      <c r="G105" s="373">
        <f t="shared" si="85"/>
        <v>5384.48</v>
      </c>
      <c r="H105" s="374">
        <f t="shared" si="86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4"/>
        <v>442.72000000000048</v>
      </c>
      <c r="G106" s="373">
        <f t="shared" si="85"/>
        <v>5384.48</v>
      </c>
      <c r="H106" s="374">
        <f t="shared" si="86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4"/>
        <v>90.619999999999621</v>
      </c>
      <c r="G107" s="373">
        <f t="shared" si="85"/>
        <v>7821.38</v>
      </c>
      <c r="H107" s="374">
        <f t="shared" si="86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4"/>
        <v>51.480000000000103</v>
      </c>
      <c r="G108" s="373">
        <f t="shared" si="85"/>
        <v>8837.92</v>
      </c>
      <c r="H108" s="374">
        <f t="shared" si="86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4"/>
        <v>-376.80000000000007</v>
      </c>
      <c r="G109" s="373">
        <f t="shared" si="85"/>
        <v>10159.799999999999</v>
      </c>
      <c r="H109" s="374">
        <f t="shared" si="86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4"/>
        <v>-388.00000000000239</v>
      </c>
      <c r="G110" s="373">
        <f t="shared" si="85"/>
        <v>13408.000000000002</v>
      </c>
      <c r="H110" s="374">
        <f t="shared" si="86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4"/>
        <v>-262.9400000000004</v>
      </c>
      <c r="G111" s="373">
        <f t="shared" si="85"/>
        <v>13354.939999999999</v>
      </c>
      <c r="H111" s="374">
        <f t="shared" si="86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4"/>
        <v>-514.93999999999858</v>
      </c>
      <c r="G112" s="373">
        <f t="shared" ref="G112:G117" si="87">D112*C112</f>
        <v>13354.939999999999</v>
      </c>
      <c r="H112" s="374">
        <f t="shared" si="86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4"/>
        <v>-582.93999999999892</v>
      </c>
      <c r="G113" s="373">
        <f t="shared" si="87"/>
        <v>16522.939999999999</v>
      </c>
      <c r="H113" s="374">
        <f t="shared" si="86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4"/>
        <v>-292.93999999999801</v>
      </c>
      <c r="G114" s="373">
        <f t="shared" si="87"/>
        <v>16522.939999999999</v>
      </c>
      <c r="H114" s="374">
        <f t="shared" si="86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4"/>
        <v>-217.93999999999869</v>
      </c>
      <c r="G115" s="373">
        <f t="shared" si="87"/>
        <v>16522.939999999999</v>
      </c>
      <c r="H115" s="374">
        <f t="shared" si="86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4"/>
        <v>-92.93999999999869</v>
      </c>
      <c r="G116" s="373">
        <f t="shared" si="87"/>
        <v>16522.939999999999</v>
      </c>
      <c r="H116" s="374">
        <f t="shared" si="86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4"/>
        <v>-397.93999999999841</v>
      </c>
      <c r="G117" s="373">
        <f t="shared" si="87"/>
        <v>16522.939999999999</v>
      </c>
      <c r="H117" s="374">
        <f t="shared" si="86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4"/>
        <v>-27.939999999997411</v>
      </c>
      <c r="G118" s="373">
        <f t="shared" ref="G118:G140" si="88">D118*C118</f>
        <v>16522.939999999999</v>
      </c>
      <c r="H118" s="374">
        <f t="shared" si="86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4"/>
        <v>-142.9399999999994</v>
      </c>
      <c r="G119" s="373">
        <f t="shared" si="88"/>
        <v>16522.939999999999</v>
      </c>
      <c r="H119" s="374">
        <f t="shared" si="86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4"/>
        <v>-357.93999999999926</v>
      </c>
      <c r="G120" s="373">
        <f t="shared" si="88"/>
        <v>16522.939999999999</v>
      </c>
      <c r="H120" s="374">
        <f t="shared" si="86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4"/>
        <v>-442.94000000000011</v>
      </c>
      <c r="G121" s="373">
        <f t="shared" si="88"/>
        <v>16522.939999999999</v>
      </c>
      <c r="H121" s="374">
        <f t="shared" si="86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4"/>
        <v>-542.93999999999801</v>
      </c>
      <c r="G122" s="373">
        <f t="shared" si="88"/>
        <v>16522.939999999999</v>
      </c>
      <c r="H122" s="374">
        <f t="shared" si="86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4"/>
        <v>-224.94000000000014</v>
      </c>
      <c r="G123" s="373">
        <f t="shared" si="88"/>
        <v>16474.939999999999</v>
      </c>
      <c r="H123" s="374">
        <f t="shared" si="86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4"/>
        <v>-139.93999999999929</v>
      </c>
      <c r="G124" s="373">
        <f t="shared" si="88"/>
        <v>16474.939999999999</v>
      </c>
      <c r="H124" s="374">
        <f t="shared" si="86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4"/>
        <v>-847.93799999999919</v>
      </c>
      <c r="G125" s="373">
        <f t="shared" si="88"/>
        <v>19639.937999999998</v>
      </c>
      <c r="H125" s="374">
        <f t="shared" si="86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4"/>
        <v>-833.93799999999771</v>
      </c>
      <c r="G126" s="373">
        <f t="shared" si="88"/>
        <v>22757.937999999998</v>
      </c>
      <c r="H126" s="374">
        <f t="shared" si="86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4"/>
        <v>-840.93799999999885</v>
      </c>
      <c r="G127" s="373">
        <f t="shared" si="88"/>
        <v>22757.937999999998</v>
      </c>
      <c r="H127" s="374">
        <f t="shared" si="86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4"/>
        <v>-700.9379999999968</v>
      </c>
      <c r="G128" s="373">
        <f t="shared" si="88"/>
        <v>22757.937999999998</v>
      </c>
      <c r="H128" s="374">
        <f t="shared" si="86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4"/>
        <v>-1125.9439999999984</v>
      </c>
      <c r="G129" s="373">
        <f t="shared" si="88"/>
        <v>25837.944</v>
      </c>
      <c r="H129" s="374">
        <f t="shared" si="86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4"/>
        <v>-1205.9439999999995</v>
      </c>
      <c r="G130" s="373">
        <f t="shared" si="88"/>
        <v>25837.944</v>
      </c>
      <c r="H130" s="374">
        <f t="shared" si="86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4"/>
        <v>-965.94399999999894</v>
      </c>
      <c r="G131" s="373">
        <f t="shared" si="88"/>
        <v>25837.944</v>
      </c>
      <c r="H131" s="374">
        <f t="shared" si="86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4"/>
        <v>-1477.9439999999995</v>
      </c>
      <c r="G132" s="373">
        <f t="shared" si="88"/>
        <v>25837.944</v>
      </c>
      <c r="H132" s="374">
        <f t="shared" si="86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4"/>
        <v>-1773.936000000002</v>
      </c>
      <c r="G133" s="373">
        <f t="shared" si="88"/>
        <v>28845.936000000002</v>
      </c>
      <c r="H133" s="374">
        <f t="shared" si="86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4"/>
        <v>-1935.9360000000017</v>
      </c>
      <c r="G134" s="373">
        <f t="shared" si="88"/>
        <v>28845.936000000002</v>
      </c>
      <c r="H134" s="374">
        <f t="shared" si="86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4"/>
        <v>-1989.9360000000006</v>
      </c>
      <c r="G135" s="373">
        <f t="shared" si="88"/>
        <v>28845.936000000002</v>
      </c>
      <c r="H135" s="374">
        <f t="shared" si="86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4"/>
        <v>-2133.9360000000006</v>
      </c>
      <c r="G136" s="373">
        <f t="shared" si="88"/>
        <v>28845.936000000002</v>
      </c>
      <c r="H136" s="374">
        <f t="shared" si="86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4"/>
        <v>-2505.9399999999991</v>
      </c>
      <c r="G137" s="373">
        <f t="shared" si="88"/>
        <v>31785.94</v>
      </c>
      <c r="H137" s="374">
        <f t="shared" si="86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4"/>
        <v>-2945.94</v>
      </c>
      <c r="G138" s="373">
        <f t="shared" si="88"/>
        <v>31785.94</v>
      </c>
      <c r="H138" s="374">
        <f t="shared" si="86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4"/>
        <v>-2415.9399999999991</v>
      </c>
      <c r="G139" s="373">
        <f t="shared" si="88"/>
        <v>31785.94</v>
      </c>
      <c r="H139" s="374">
        <f t="shared" si="86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4"/>
        <v>-2785.94</v>
      </c>
      <c r="G140" s="373">
        <f t="shared" si="88"/>
        <v>31785.94</v>
      </c>
      <c r="H140" s="374">
        <f t="shared" si="86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89">C141*(E141-D141)</f>
        <v>-1145.9399999999996</v>
      </c>
      <c r="G141" s="373">
        <f t="shared" ref="G141:G146" si="90">D141*C141</f>
        <v>31785.94</v>
      </c>
      <c r="H141" s="374">
        <f t="shared" ref="H141:H146" si="91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89"/>
        <v>-520.01099999999701</v>
      </c>
      <c r="G142" s="373">
        <f t="shared" si="90"/>
        <v>28654.010999999999</v>
      </c>
      <c r="H142" s="374">
        <f t="shared" si="91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89"/>
        <v>-783.99999999999886</v>
      </c>
      <c r="G143" s="373">
        <f t="shared" si="90"/>
        <v>31764</v>
      </c>
      <c r="H143" s="374">
        <f t="shared" si="91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89"/>
        <v>350.64000000000027</v>
      </c>
      <c r="G144" s="373">
        <f t="shared" si="90"/>
        <v>15759.359999999999</v>
      </c>
      <c r="H144" s="374">
        <f t="shared" si="91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89"/>
        <v>-398.86400000000037</v>
      </c>
      <c r="G145" s="373">
        <f t="shared" si="90"/>
        <v>25214.864000000001</v>
      </c>
      <c r="H145" s="374">
        <f t="shared" si="91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89"/>
        <v>1280.8600000000013</v>
      </c>
      <c r="G146" s="373">
        <f t="shared" si="90"/>
        <v>12271.14</v>
      </c>
      <c r="H146" s="374">
        <f t="shared" si="91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92">C147*(E147-D147)</f>
        <v>648.8599999999991</v>
      </c>
      <c r="G147" s="373">
        <f t="shared" ref="G147:G153" si="93">D147*C147</f>
        <v>12271.14</v>
      </c>
      <c r="H147" s="374">
        <f t="shared" ref="H147:H153" si="94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92"/>
        <v>1108.8599999999985</v>
      </c>
      <c r="G148" s="373">
        <f t="shared" si="93"/>
        <v>12211.14</v>
      </c>
      <c r="H148" s="374">
        <f t="shared" si="94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92"/>
        <v>1467.7889999999991</v>
      </c>
      <c r="G149" s="373">
        <f t="shared" si="93"/>
        <v>8789.2109999999993</v>
      </c>
      <c r="H149" s="374">
        <f t="shared" si="94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92"/>
        <v>1645.7100000000005</v>
      </c>
      <c r="G150" s="373">
        <f t="shared" si="93"/>
        <v>5310.29</v>
      </c>
      <c r="H150" s="374">
        <f t="shared" si="94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92"/>
        <v>1537.7099999999996</v>
      </c>
      <c r="G151" s="373">
        <f t="shared" si="93"/>
        <v>8728.2900000000009</v>
      </c>
      <c r="H151" s="374">
        <f t="shared" si="94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92"/>
        <v>1754.0499999999997</v>
      </c>
      <c r="G152" s="373">
        <f t="shared" si="93"/>
        <v>1717.95</v>
      </c>
      <c r="H152" s="374">
        <f t="shared" si="94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92"/>
        <v>1742.0399999999997</v>
      </c>
      <c r="G153" s="373">
        <f t="shared" si="93"/>
        <v>8673.9599999999991</v>
      </c>
      <c r="H153" s="374">
        <f t="shared" si="94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5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5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5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6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5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6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5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6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5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6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5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6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5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6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5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6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5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6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5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6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5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6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5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6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5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6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5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6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5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6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5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6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5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6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5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5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5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3" priority="63">
      <formula>F88&gt;0</formula>
    </cfRule>
    <cfRule type="expression" dxfId="1212" priority="64">
      <formula>F88&lt;0</formula>
    </cfRule>
  </conditionalFormatting>
  <conditionalFormatting sqref="F93:F106 F109:F153 F156:F157">
    <cfRule type="expression" dxfId="1211" priority="59">
      <formula>F93&gt;0</formula>
    </cfRule>
    <cfRule type="expression" dxfId="1210" priority="60">
      <formula>F93&lt;0</formula>
    </cfRule>
  </conditionalFormatting>
  <conditionalFormatting sqref="F93:F106 F109:F153 F156:F157">
    <cfRule type="expression" dxfId="1209" priority="61">
      <formula>F93&gt;0</formula>
    </cfRule>
    <cfRule type="expression" dxfId="1208" priority="62">
      <formula>F93&lt;0</formula>
    </cfRule>
  </conditionalFormatting>
  <conditionalFormatting sqref="H88:H106 H109:H153 H156:H157">
    <cfRule type="expression" dxfId="1207" priority="57">
      <formula>H88&gt;0</formula>
    </cfRule>
    <cfRule type="expression" dxfId="1206" priority="58">
      <formula>H88&lt;0</formula>
    </cfRule>
  </conditionalFormatting>
  <conditionalFormatting sqref="F84:F87">
    <cfRule type="expression" dxfId="1205" priority="51">
      <formula>F84&gt;0</formula>
    </cfRule>
    <cfRule type="expression" dxfId="1204" priority="52">
      <formula>F84&lt;0</formula>
    </cfRule>
  </conditionalFormatting>
  <conditionalFormatting sqref="H84:H87">
    <cfRule type="expression" dxfId="1203" priority="49">
      <formula>H84&gt;0</formula>
    </cfRule>
    <cfRule type="expression" dxfId="1202" priority="50">
      <formula>H84&lt;0</formula>
    </cfRule>
  </conditionalFormatting>
  <conditionalFormatting sqref="Q8">
    <cfRule type="expression" dxfId="1201" priority="45">
      <formula>Q8&gt;0</formula>
    </cfRule>
    <cfRule type="expression" dxfId="1200" priority="46">
      <formula>Q8&lt;0</formula>
    </cfRule>
  </conditionalFormatting>
  <conditionalFormatting sqref="Q7">
    <cfRule type="expression" dxfId="1199" priority="47">
      <formula>Q7&gt;0</formula>
    </cfRule>
    <cfRule type="expression" dxfId="1198" priority="48">
      <formula>Q7&lt;0</formula>
    </cfRule>
  </conditionalFormatting>
  <conditionalFormatting sqref="F107">
    <cfRule type="expression" dxfId="1197" priority="41">
      <formula>F107&gt;0</formula>
    </cfRule>
    <cfRule type="expression" dxfId="1196" priority="42">
      <formula>F107&lt;0</formula>
    </cfRule>
  </conditionalFormatting>
  <conditionalFormatting sqref="F107">
    <cfRule type="expression" dxfId="1195" priority="43">
      <formula>F107&gt;0</formula>
    </cfRule>
    <cfRule type="expression" dxfId="1194" priority="44">
      <formula>F107&lt;0</formula>
    </cfRule>
  </conditionalFormatting>
  <conditionalFormatting sqref="H107">
    <cfRule type="expression" dxfId="1193" priority="39">
      <formula>H107&gt;0</formula>
    </cfRule>
    <cfRule type="expression" dxfId="1192" priority="40">
      <formula>H107&lt;0</formula>
    </cfRule>
  </conditionalFormatting>
  <conditionalFormatting sqref="F108">
    <cfRule type="expression" dxfId="1191" priority="35">
      <formula>F108&gt;0</formula>
    </cfRule>
    <cfRule type="expression" dxfId="1190" priority="36">
      <formula>F108&lt;0</formula>
    </cfRule>
  </conditionalFormatting>
  <conditionalFormatting sqref="F108">
    <cfRule type="expression" dxfId="1189" priority="37">
      <formula>F108&gt;0</formula>
    </cfRule>
    <cfRule type="expression" dxfId="1188" priority="38">
      <formula>F108&lt;0</formula>
    </cfRule>
  </conditionalFormatting>
  <conditionalFormatting sqref="H108">
    <cfRule type="expression" dxfId="1187" priority="33">
      <formula>H108&gt;0</formula>
    </cfRule>
    <cfRule type="expression" dxfId="1186" priority="34">
      <formula>H108&lt;0</formula>
    </cfRule>
  </conditionalFormatting>
  <conditionalFormatting sqref="F154:F155">
    <cfRule type="expression" dxfId="1185" priority="29">
      <formula>F154&gt;0</formula>
    </cfRule>
    <cfRule type="expression" dxfId="1184" priority="30">
      <formula>F154&lt;0</formula>
    </cfRule>
  </conditionalFormatting>
  <conditionalFormatting sqref="F154:F155">
    <cfRule type="expression" dxfId="1183" priority="31">
      <formula>F154&gt;0</formula>
    </cfRule>
    <cfRule type="expression" dxfId="1182" priority="32">
      <formula>F154&lt;0</formula>
    </cfRule>
  </conditionalFormatting>
  <conditionalFormatting sqref="H154:H155">
    <cfRule type="expression" dxfId="1181" priority="27">
      <formula>H154&gt;0</formula>
    </cfRule>
    <cfRule type="expression" dxfId="1180" priority="28">
      <formula>H154&lt;0</formula>
    </cfRule>
  </conditionalFormatting>
  <conditionalFormatting sqref="F35:F50">
    <cfRule type="expression" dxfId="1179" priority="25">
      <formula>F35&gt;0</formula>
    </cfRule>
    <cfRule type="expression" dxfId="1178" priority="26">
      <formula>F35&lt;0</formula>
    </cfRule>
  </conditionalFormatting>
  <conditionalFormatting sqref="H35:H50">
    <cfRule type="expression" dxfId="1177" priority="23">
      <formula>H35&gt;0</formula>
    </cfRule>
    <cfRule type="expression" dxfId="1176" priority="24">
      <formula>H35&lt;0</formula>
    </cfRule>
  </conditionalFormatting>
  <conditionalFormatting sqref="Q10">
    <cfRule type="expression" dxfId="1175" priority="21">
      <formula>Q10&gt;0</formula>
    </cfRule>
    <cfRule type="expression" dxfId="1174" priority="22">
      <formula>Q10&lt;0</formula>
    </cfRule>
  </conditionalFormatting>
  <conditionalFormatting sqref="J45:K45">
    <cfRule type="expression" dxfId="1173" priority="19">
      <formula>J45&gt;0</formula>
    </cfRule>
    <cfRule type="expression" dxfId="1172" priority="20">
      <formula>J45&lt;0</formula>
    </cfRule>
  </conditionalFormatting>
  <conditionalFormatting sqref="K46">
    <cfRule type="expression" dxfId="1171" priority="17">
      <formula>K46&gt;0</formula>
    </cfRule>
    <cfRule type="expression" dxfId="1170" priority="18">
      <formula>K46&lt;0</formula>
    </cfRule>
  </conditionalFormatting>
  <conditionalFormatting sqref="K47:K60 K65:K76">
    <cfRule type="expression" dxfId="1169" priority="15">
      <formula>K47&gt;0</formula>
    </cfRule>
    <cfRule type="expression" dxfId="1168" priority="16">
      <formula>K47&lt;0</formula>
    </cfRule>
  </conditionalFormatting>
  <conditionalFormatting sqref="F52:F60">
    <cfRule type="expression" dxfId="1167" priority="13">
      <formula>F52&gt;0</formula>
    </cfRule>
    <cfRule type="expression" dxfId="1166" priority="14">
      <formula>F52&lt;0</formula>
    </cfRule>
  </conditionalFormatting>
  <conditionalFormatting sqref="H52:H60">
    <cfRule type="expression" dxfId="1165" priority="11">
      <formula>H52&gt;0</formula>
    </cfRule>
    <cfRule type="expression" dxfId="1164" priority="12">
      <formula>H52&lt;0</formula>
    </cfRule>
  </conditionalFormatting>
  <conditionalFormatting sqref="R4">
    <cfRule type="expression" dxfId="1163" priority="9">
      <formula>R4&gt;0</formula>
    </cfRule>
    <cfRule type="expression" dxfId="1162" priority="10">
      <formula>R4&lt;0</formula>
    </cfRule>
  </conditionalFormatting>
  <conditionalFormatting sqref="Q9">
    <cfRule type="expression" dxfId="1161" priority="7">
      <formula>Q9&gt;0</formula>
    </cfRule>
    <cfRule type="expression" dxfId="1160" priority="8">
      <formula>Q9&lt;0</formula>
    </cfRule>
  </conditionalFormatting>
  <conditionalFormatting sqref="K61:K64">
    <cfRule type="expression" dxfId="1159" priority="5">
      <formula>K61&gt;0</formula>
    </cfRule>
    <cfRule type="expression" dxfId="1158" priority="6">
      <formula>K61&lt;0</formula>
    </cfRule>
  </conditionalFormatting>
  <conditionalFormatting sqref="F61:F68">
    <cfRule type="expression" dxfId="1157" priority="3">
      <formula>F61&gt;0</formula>
    </cfRule>
    <cfRule type="expression" dxfId="1156" priority="4">
      <formula>F61&lt;0</formula>
    </cfRule>
  </conditionalFormatting>
  <conditionalFormatting sqref="H61:H68">
    <cfRule type="expression" dxfId="1155" priority="1">
      <formula>H61&gt;0</formula>
    </cfRule>
    <cfRule type="expression" dxfId="1154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2" priority="31">
      <formula>Q7&gt;0</formula>
    </cfRule>
    <cfRule type="expression" dxfId="1141" priority="32">
      <formula>Q7&lt;0</formula>
    </cfRule>
  </conditionalFormatting>
  <conditionalFormatting sqref="Q8">
    <cfRule type="expression" dxfId="1140" priority="29">
      <formula>Q8&gt;0</formula>
    </cfRule>
    <cfRule type="expression" dxfId="1139" priority="30">
      <formula>Q8&lt;0</formula>
    </cfRule>
  </conditionalFormatting>
  <conditionalFormatting sqref="F62:F65">
    <cfRule type="expression" dxfId="1138" priority="21">
      <formula>F62&gt;0</formula>
    </cfRule>
    <cfRule type="expression" dxfId="1137" priority="22">
      <formula>F62&lt;0</formula>
    </cfRule>
  </conditionalFormatting>
  <conditionalFormatting sqref="F66:F74 F78:F98 F102:F106">
    <cfRule type="expression" dxfId="1136" priority="17">
      <formula>F66&gt;0</formula>
    </cfRule>
    <cfRule type="expression" dxfId="1135" priority="18">
      <formula>F66&lt;0</formula>
    </cfRule>
  </conditionalFormatting>
  <conditionalFormatting sqref="F66:F74 F78:F98 F102:F106">
    <cfRule type="expression" dxfId="1134" priority="19">
      <formula>F66&gt;0</formula>
    </cfRule>
    <cfRule type="expression" dxfId="1133" priority="20">
      <formula>F66&lt;0</formula>
    </cfRule>
  </conditionalFormatting>
  <conditionalFormatting sqref="H62:H74 H78:H98 H102:H106">
    <cfRule type="expression" dxfId="1132" priority="15">
      <formula>H62&gt;0</formula>
    </cfRule>
    <cfRule type="expression" dxfId="1131" priority="16">
      <formula>H62&lt;0</formula>
    </cfRule>
  </conditionalFormatting>
  <conditionalFormatting sqref="F57:F61">
    <cfRule type="expression" dxfId="1130" priority="13">
      <formula>F57&gt;0</formula>
    </cfRule>
    <cfRule type="expression" dxfId="1129" priority="14">
      <formula>F57&lt;0</formula>
    </cfRule>
  </conditionalFormatting>
  <conditionalFormatting sqref="H57:H61">
    <cfRule type="expression" dxfId="1128" priority="11">
      <formula>H57&gt;0</formula>
    </cfRule>
    <cfRule type="expression" dxfId="1127" priority="12">
      <formula>H57&lt;0</formula>
    </cfRule>
  </conditionalFormatting>
  <conditionalFormatting sqref="F75:F77">
    <cfRule type="expression" dxfId="1126" priority="7">
      <formula>F75&gt;0</formula>
    </cfRule>
    <cfRule type="expression" dxfId="1125" priority="8">
      <formula>F75&lt;0</formula>
    </cfRule>
  </conditionalFormatting>
  <conditionalFormatting sqref="F75:F77">
    <cfRule type="expression" dxfId="1124" priority="9">
      <formula>F75&gt;0</formula>
    </cfRule>
    <cfRule type="expression" dxfId="1123" priority="10">
      <formula>F75&lt;0</formula>
    </cfRule>
  </conditionalFormatting>
  <conditionalFormatting sqref="H75:H77">
    <cfRule type="expression" dxfId="1122" priority="5">
      <formula>H75&gt;0</formula>
    </cfRule>
    <cfRule type="expression" dxfId="1121" priority="6">
      <formula>H75&lt;0</formula>
    </cfRule>
  </conditionalFormatting>
  <conditionalFormatting sqref="F22:F30">
    <cfRule type="expression" dxfId="1120" priority="3">
      <formula>F22&gt;0</formula>
    </cfRule>
    <cfRule type="expression" dxfId="1119" priority="4">
      <formula>F22&lt;0</formula>
    </cfRule>
  </conditionalFormatting>
  <conditionalFormatting sqref="F99:F101">
    <cfRule type="expression" dxfId="1118" priority="1">
      <formula>F99&gt;0</formula>
    </cfRule>
    <cfRule type="expression" dxfId="111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6" priority="19">
      <formula>F25&gt;0</formula>
    </cfRule>
    <cfRule type="expression" dxfId="1115" priority="20">
      <formula>F25&lt;0</formula>
    </cfRule>
  </conditionalFormatting>
  <conditionalFormatting sqref="Q7">
    <cfRule type="expression" dxfId="1114" priority="17">
      <formula>Q7&gt;0</formula>
    </cfRule>
    <cfRule type="expression" dxfId="1113" priority="18">
      <formula>Q7&lt;0</formula>
    </cfRule>
  </conditionalFormatting>
  <conditionalFormatting sqref="Q8">
    <cfRule type="expression" dxfId="1112" priority="15">
      <formula>Q8&gt;0</formula>
    </cfRule>
    <cfRule type="expression" dxfId="1111" priority="16">
      <formula>Q8&lt;0</formula>
    </cfRule>
  </conditionalFormatting>
  <conditionalFormatting sqref="M74">
    <cfRule type="expression" dxfId="1110" priority="9">
      <formula>M74&gt;0</formula>
    </cfRule>
    <cfRule type="expression" dxfId="1109" priority="10">
      <formula>M74&lt;0</formula>
    </cfRule>
  </conditionalFormatting>
  <conditionalFormatting sqref="F113:F149 H113:H149">
    <cfRule type="expression" dxfId="1108" priority="7">
      <formula>F113&gt;0</formula>
    </cfRule>
    <cfRule type="expression" dxfId="1107" priority="8">
      <formula>F113&lt;0</formula>
    </cfRule>
  </conditionalFormatting>
  <conditionalFormatting sqref="F105:F112">
    <cfRule type="expression" dxfId="1106" priority="5">
      <formula>F105&gt;0</formula>
    </cfRule>
    <cfRule type="expression" dxfId="1105" priority="6">
      <formula>F105&lt;0</formula>
    </cfRule>
  </conditionalFormatting>
  <conditionalFormatting sqref="H105:H112">
    <cfRule type="expression" dxfId="1104" priority="3">
      <formula>H105&gt;0</formula>
    </cfRule>
    <cfRule type="expression" dxfId="1103" priority="4">
      <formula>H105&lt;0</formula>
    </cfRule>
  </conditionalFormatting>
  <conditionalFormatting sqref="Q10">
    <cfRule type="expression" dxfId="1102" priority="1">
      <formula>Q10&gt;0</formula>
    </cfRule>
    <cfRule type="expression" dxfId="110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223.97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6719.1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1264.2700000000004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1039.5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0.1830234523557997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246.36700000000002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244.12730000000002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241.88760000000002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239.64790000000002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237.40820000000002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235.16849999999999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232.9288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230.6891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228.4494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226.2097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223.97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221.7303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219.4906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217.2509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215.0112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212.7715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210.53179999999998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208.2921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206.05240000000001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203.81270000000001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201.57300000000001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0" priority="35">
      <formula>F47&gt;0</formula>
    </cfRule>
    <cfRule type="expression" dxfId="1099" priority="36">
      <formula>F47&lt;0</formula>
    </cfRule>
  </conditionalFormatting>
  <conditionalFormatting sqref="Q7">
    <cfRule type="expression" dxfId="1098" priority="33">
      <formula>Q7&gt;0</formula>
    </cfRule>
    <cfRule type="expression" dxfId="1097" priority="34">
      <formula>Q7&lt;0</formula>
    </cfRule>
  </conditionalFormatting>
  <conditionalFormatting sqref="Q8">
    <cfRule type="expression" dxfId="1096" priority="31">
      <formula>Q8&gt;0</formula>
    </cfRule>
    <cfRule type="expression" dxfId="1095" priority="32">
      <formula>Q8&lt;0</formula>
    </cfRule>
  </conditionalFormatting>
  <conditionalFormatting sqref="F27:F46">
    <cfRule type="expression" dxfId="1094" priority="29">
      <formula>F27&gt;0</formula>
    </cfRule>
    <cfRule type="expression" dxfId="1093" priority="30">
      <formula>F27&lt;0</formula>
    </cfRule>
  </conditionalFormatting>
  <conditionalFormatting sqref="H27:H46">
    <cfRule type="expression" dxfId="1092" priority="27">
      <formula>H27&gt;0</formula>
    </cfRule>
    <cfRule type="expression" dxfId="1091" priority="28">
      <formula>H27&lt;0</formula>
    </cfRule>
  </conditionalFormatting>
  <conditionalFormatting sqref="Q10">
    <cfRule type="expression" dxfId="1090" priority="21">
      <formula>Q10&gt;0</formula>
    </cfRule>
    <cfRule type="expression" dxfId="1089" priority="22">
      <formula>Q10&lt;0</formula>
    </cfRule>
  </conditionalFormatting>
  <conditionalFormatting sqref="J25:J38">
    <cfRule type="expression" dxfId="1088" priority="19">
      <formula>J25&gt;0</formula>
    </cfRule>
    <cfRule type="expression" dxfId="1087" priority="20">
      <formula>J25&lt;0</formula>
    </cfRule>
  </conditionalFormatting>
  <conditionalFormatting sqref="K25:K38">
    <cfRule type="expression" dxfId="1086" priority="17">
      <formula>K25&gt;0</formula>
    </cfRule>
    <cfRule type="expression" dxfId="1085" priority="18">
      <formula>K25&lt;0</formula>
    </cfRule>
  </conditionalFormatting>
  <conditionalFormatting sqref="L25:L38">
    <cfRule type="expression" dxfId="1084" priority="15">
      <formula>L25&gt;0</formula>
    </cfRule>
    <cfRule type="expression" dxfId="1083" priority="16">
      <formula>L25&lt;0</formula>
    </cfRule>
  </conditionalFormatting>
  <conditionalFormatting sqref="F89:F110">
    <cfRule type="expression" dxfId="1082" priority="13">
      <formula>F89&gt;0</formula>
    </cfRule>
    <cfRule type="expression" dxfId="1081" priority="14">
      <formula>F89&lt;0</formula>
    </cfRule>
  </conditionalFormatting>
  <conditionalFormatting sqref="H89:H110">
    <cfRule type="expression" dxfId="1080" priority="11">
      <formula>H89&gt;0</formula>
    </cfRule>
    <cfRule type="expression" dxfId="1079" priority="12">
      <formula>H89&lt;0</formula>
    </cfRule>
  </conditionalFormatting>
  <conditionalFormatting sqref="J89:J102">
    <cfRule type="expression" dxfId="1078" priority="9">
      <formula>J89&gt;0</formula>
    </cfRule>
    <cfRule type="expression" dxfId="1077" priority="10">
      <formula>J89&lt;0</formula>
    </cfRule>
  </conditionalFormatting>
  <conditionalFormatting sqref="K89:K102">
    <cfRule type="expression" dxfId="1076" priority="7">
      <formula>K89&gt;0</formula>
    </cfRule>
    <cfRule type="expression" dxfId="1075" priority="8">
      <formula>K89&lt;0</formula>
    </cfRule>
  </conditionalFormatting>
  <conditionalFormatting sqref="L89:L102">
    <cfRule type="expression" dxfId="1074" priority="5">
      <formula>L89&gt;0</formula>
    </cfRule>
    <cfRule type="expression" dxfId="1073" priority="6">
      <formula>L89&lt;0</formula>
    </cfRule>
  </conditionalFormatting>
  <conditionalFormatting sqref="F25:F26">
    <cfRule type="expression" dxfId="1072" priority="3">
      <formula>F25&gt;0</formula>
    </cfRule>
    <cfRule type="expression" dxfId="1071" priority="4">
      <formula>F25&lt;0</formula>
    </cfRule>
  </conditionalFormatting>
  <conditionalFormatting sqref="H25:H26">
    <cfRule type="expression" dxfId="1070" priority="1">
      <formula>H25&gt;0</formula>
    </cfRule>
    <cfRule type="expression" dxfId="106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101.15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10115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334.82000000000153</v>
      </c>
      <c r="R7">
        <v>50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334.82000000000153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3.4234543740503914E-2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13898</v>
      </c>
      <c r="G19" s="350"/>
      <c r="H19" s="350">
        <f>SumByColor($A$19,H2:H17)</f>
        <v>150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111.26500000000001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110.25350000000002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109.24200000000002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108.23050000000001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107.21900000000001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106.20750000000001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105.19600000000001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104.18450000000001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103.173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102.1615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101.15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100.13850000000001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99.12700000000001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98.115499999999997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97.103999999999999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96.092500000000001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95.081000000000003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94.069500000000005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93.058000000000007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92.046500000000009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91.035000000000011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8" priority="23">
      <formula>F56&gt;0</formula>
    </cfRule>
    <cfRule type="expression" dxfId="1067" priority="24">
      <formula>F56&lt;0</formula>
    </cfRule>
  </conditionalFormatting>
  <conditionalFormatting sqref="Q7">
    <cfRule type="expression" dxfId="1066" priority="21">
      <formula>Q7&gt;0</formula>
    </cfRule>
    <cfRule type="expression" dxfId="1065" priority="22">
      <formula>Q7&lt;0</formula>
    </cfRule>
  </conditionalFormatting>
  <conditionalFormatting sqref="Q8">
    <cfRule type="expression" dxfId="1064" priority="19">
      <formula>Q8&gt;0</formula>
    </cfRule>
    <cfRule type="expression" dxfId="1063" priority="20">
      <formula>Q8&lt;0</formula>
    </cfRule>
  </conditionalFormatting>
  <conditionalFormatting sqref="F25:F55">
    <cfRule type="expression" dxfId="1062" priority="17">
      <formula>F25&gt;0</formula>
    </cfRule>
    <cfRule type="expression" dxfId="1061" priority="18">
      <formula>F25&lt;0</formula>
    </cfRule>
  </conditionalFormatting>
  <conditionalFormatting sqref="H25:H55">
    <cfRule type="expression" dxfId="1060" priority="15">
      <formula>H25&gt;0</formula>
    </cfRule>
    <cfRule type="expression" dxfId="1059" priority="16">
      <formula>H25&lt;0</formula>
    </cfRule>
  </conditionalFormatting>
  <conditionalFormatting sqref="F89:F110">
    <cfRule type="expression" dxfId="1058" priority="13">
      <formula>F89&gt;0</formula>
    </cfRule>
    <cfRule type="expression" dxfId="1057" priority="14">
      <formula>F89&lt;0</formula>
    </cfRule>
  </conditionalFormatting>
  <conditionalFormatting sqref="H89:H110">
    <cfRule type="expression" dxfId="1056" priority="11">
      <formula>H89&gt;0</formula>
    </cfRule>
    <cfRule type="expression" dxfId="1055" priority="12">
      <formula>H89&lt;0</formula>
    </cfRule>
  </conditionalFormatting>
  <conditionalFormatting sqref="Q10">
    <cfRule type="expression" dxfId="1054" priority="9">
      <formula>Q10&gt;0</formula>
    </cfRule>
    <cfRule type="expression" dxfId="1053" priority="10">
      <formula>Q10&lt;0</formula>
    </cfRule>
  </conditionalFormatting>
  <conditionalFormatting sqref="J25:J38">
    <cfRule type="expression" dxfId="1052" priority="7">
      <formula>J25&gt;0</formula>
    </cfRule>
    <cfRule type="expression" dxfId="1051" priority="8">
      <formula>J25&lt;0</formula>
    </cfRule>
  </conditionalFormatting>
  <conditionalFormatting sqref="K25:K38">
    <cfRule type="expression" dxfId="1050" priority="5">
      <formula>K25&gt;0</formula>
    </cfRule>
    <cfRule type="expression" dxfId="1049" priority="6">
      <formula>K25&lt;0</formula>
    </cfRule>
  </conditionalFormatting>
  <conditionalFormatting sqref="L25:L34">
    <cfRule type="expression" dxfId="1048" priority="3">
      <formula>L25&gt;0</formula>
    </cfRule>
    <cfRule type="expression" dxfId="1047" priority="4">
      <formula>L25&lt;0</formula>
    </cfRule>
  </conditionalFormatting>
  <conditionalFormatting sqref="J43">
    <cfRule type="expression" dxfId="1046" priority="1">
      <formula>J43&gt;0</formula>
    </cfRule>
    <cfRule type="expression" dxfId="1045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149.05549999999999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187.8201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3756.402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918.32200000000057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775.29200000000037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0.26006822961916887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2.6621218921723503E-3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823</v>
      </c>
      <c r="Q17" s="692" t="s">
        <v>824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7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9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7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206.60211000000001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204.72390900000002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202.845708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200.96750700000001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199.08930599999999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197.211105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195.33290400000001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193.45470299999999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191.576502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189.69830099999999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187.8201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185.94189900000001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184.06369799999999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182.185497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180.30729599999998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178.42909499999999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176.550894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174.67269300000001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172.79449199999999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170.916291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169.03809000000001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4" priority="22">
      <formula>F47&gt;0</formula>
    </cfRule>
    <cfRule type="expression" dxfId="1043" priority="23">
      <formula>F47&lt;0</formula>
    </cfRule>
  </conditionalFormatting>
  <conditionalFormatting sqref="Q7">
    <cfRule type="expression" dxfId="1042" priority="20">
      <formula>Q7&gt;0</formula>
    </cfRule>
    <cfRule type="expression" dxfId="1041" priority="21">
      <formula>Q7&lt;0</formula>
    </cfRule>
  </conditionalFormatting>
  <conditionalFormatting sqref="Q8">
    <cfRule type="expression" dxfId="1040" priority="18">
      <formula>Q8&gt;0</formula>
    </cfRule>
    <cfRule type="expression" dxfId="1039" priority="19">
      <formula>Q8&lt;0</formula>
    </cfRule>
  </conditionalFormatting>
  <conditionalFormatting sqref="F25:F46">
    <cfRule type="expression" dxfId="1038" priority="16">
      <formula>F25&gt;0</formula>
    </cfRule>
    <cfRule type="expression" dxfId="1037" priority="17">
      <formula>F25&lt;0</formula>
    </cfRule>
  </conditionalFormatting>
  <conditionalFormatting sqref="H25:H46">
    <cfRule type="expression" dxfId="1036" priority="14">
      <formula>H25&gt;0</formula>
    </cfRule>
    <cfRule type="expression" dxfId="1035" priority="15">
      <formula>H25&lt;0</formula>
    </cfRule>
  </conditionalFormatting>
  <conditionalFormatting sqref="F89:F110">
    <cfRule type="expression" dxfId="1034" priority="12">
      <formula>F89&gt;0</formula>
    </cfRule>
    <cfRule type="expression" dxfId="1033" priority="13">
      <formula>F89&lt;0</formula>
    </cfRule>
  </conditionalFormatting>
  <conditionalFormatting sqref="H89:H110">
    <cfRule type="expression" dxfId="1032" priority="10">
      <formula>H89&gt;0</formula>
    </cfRule>
    <cfRule type="expression" dxfId="1031" priority="11">
      <formula>H89&lt;0</formula>
    </cfRule>
  </conditionalFormatting>
  <conditionalFormatting sqref="Q10">
    <cfRule type="expression" dxfId="1030" priority="8">
      <formula>Q10&gt;0</formula>
    </cfRule>
    <cfRule type="expression" dxfId="1029" priority="9">
      <formula>Q10&lt;0</formula>
    </cfRule>
  </conditionalFormatting>
  <conditionalFormatting sqref="J25:J38">
    <cfRule type="expression" dxfId="1028" priority="6">
      <formula>J25&gt;0</formula>
    </cfRule>
    <cfRule type="expression" dxfId="1027" priority="7">
      <formula>J25&lt;0</formula>
    </cfRule>
  </conditionalFormatting>
  <conditionalFormatting sqref="K25:K38">
    <cfRule type="expression" dxfId="1026" priority="4">
      <formula>K25&gt;0</formula>
    </cfRule>
    <cfRule type="expression" dxfId="1025" priority="5">
      <formula>K25&lt;0</formula>
    </cfRule>
  </conditionalFormatting>
  <conditionalFormatting sqref="L25:L38">
    <cfRule type="expression" dxfId="1024" priority="2">
      <formula>L25&gt;0</formula>
    </cfRule>
    <cfRule type="expression" dxfId="1023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11" priority="74">
      <formula>F12&gt;0</formula>
    </cfRule>
    <cfRule type="expression" dxfId="10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9" priority="67">
      <formula>F124&gt;0</formula>
    </cfRule>
    <cfRule type="expression" dxfId="1008" priority="68">
      <formula>F124&lt;0</formula>
    </cfRule>
  </conditionalFormatting>
  <conditionalFormatting sqref="H124:H130">
    <cfRule type="expression" dxfId="1007" priority="55">
      <formula>H124&gt;0</formula>
    </cfRule>
    <cfRule type="expression" dxfId="1006" priority="56">
      <formula>H124&lt;0</formula>
    </cfRule>
  </conditionalFormatting>
  <conditionalFormatting sqref="H131">
    <cfRule type="expression" dxfId="1005" priority="53">
      <formula>H131&gt;0</formula>
    </cfRule>
    <cfRule type="expression" dxfId="1004" priority="54">
      <formula>H131&lt;0</formula>
    </cfRule>
  </conditionalFormatting>
  <conditionalFormatting sqref="H132">
    <cfRule type="expression" dxfId="1003" priority="51">
      <formula>H132&gt;0</formula>
    </cfRule>
    <cfRule type="expression" dxfId="1002" priority="52">
      <formula>H132&lt;0</formula>
    </cfRule>
  </conditionalFormatting>
  <conditionalFormatting sqref="H133:H135">
    <cfRule type="expression" dxfId="1001" priority="49">
      <formula>H133&gt;0</formula>
    </cfRule>
    <cfRule type="expression" dxfId="1000" priority="50">
      <formula>H133&lt;0</formula>
    </cfRule>
  </conditionalFormatting>
  <conditionalFormatting sqref="H136">
    <cfRule type="expression" dxfId="999" priority="45">
      <formula>H136&gt;0</formula>
    </cfRule>
    <cfRule type="expression" dxfId="998" priority="46">
      <formula>H136&lt;0</formula>
    </cfRule>
  </conditionalFormatting>
  <conditionalFormatting sqref="Q7">
    <cfRule type="expression" dxfId="997" priority="39">
      <formula>Q7&gt;0</formula>
    </cfRule>
    <cfRule type="expression" dxfId="996" priority="40">
      <formula>Q7&lt;0</formula>
    </cfRule>
  </conditionalFormatting>
  <conditionalFormatting sqref="Q8">
    <cfRule type="expression" dxfId="995" priority="37">
      <formula>Q8&gt;0</formula>
    </cfRule>
    <cfRule type="expression" dxfId="994" priority="38">
      <formula>Q8&lt;0</formula>
    </cfRule>
  </conditionalFormatting>
  <conditionalFormatting sqref="F167:F178 H167:H178">
    <cfRule type="expression" dxfId="993" priority="35">
      <formula>F167&gt;0</formula>
    </cfRule>
    <cfRule type="expression" dxfId="992" priority="36">
      <formula>F167&lt;0</formula>
    </cfRule>
  </conditionalFormatting>
  <conditionalFormatting sqref="F183:F197 H183:H197">
    <cfRule type="expression" dxfId="991" priority="33">
      <formula>F183&gt;0</formula>
    </cfRule>
    <cfRule type="expression" dxfId="990" priority="34">
      <formula>F183&lt;0</formula>
    </cfRule>
  </conditionalFormatting>
  <conditionalFormatting sqref="F198:F206 H198:H206">
    <cfRule type="expression" dxfId="989" priority="31">
      <formula>F198&gt;0</formula>
    </cfRule>
    <cfRule type="expression" dxfId="988" priority="32">
      <formula>F198&lt;0</formula>
    </cfRule>
  </conditionalFormatting>
  <conditionalFormatting sqref="F141:F147 H141:H147">
    <cfRule type="expression" dxfId="987" priority="29">
      <formula>F141&gt;0</formula>
    </cfRule>
    <cfRule type="expression" dxfId="986" priority="30">
      <formula>F141&lt;0</formula>
    </cfRule>
  </conditionalFormatting>
  <conditionalFormatting sqref="H149:H152 F149:F152">
    <cfRule type="expression" dxfId="985" priority="27">
      <formula>F149&gt;0</formula>
    </cfRule>
    <cfRule type="expression" dxfId="984" priority="28">
      <formula>F149&lt;0</formula>
    </cfRule>
  </conditionalFormatting>
  <conditionalFormatting sqref="F226 H215:H218 H257:H260 F257:F260 H226 H231:H233 F231:F233 F235:F244 H235:H244">
    <cfRule type="expression" dxfId="983" priority="25">
      <formula>F215&gt;0</formula>
    </cfRule>
    <cfRule type="expression" dxfId="982" priority="26">
      <formula>F215&lt;0</formula>
    </cfRule>
  </conditionalFormatting>
  <conditionalFormatting sqref="F207:F218">
    <cfRule type="expression" dxfId="981" priority="23">
      <formula>F207&gt;0</formula>
    </cfRule>
    <cfRule type="expression" dxfId="980" priority="24">
      <formula>F207&lt;0</formula>
    </cfRule>
  </conditionalFormatting>
  <conditionalFormatting sqref="H207:H208">
    <cfRule type="expression" dxfId="979" priority="21">
      <formula>H207&gt;0</formula>
    </cfRule>
    <cfRule type="expression" dxfId="978" priority="22">
      <formula>H207&lt;0</formula>
    </cfRule>
  </conditionalFormatting>
  <conditionalFormatting sqref="H209">
    <cfRule type="expression" dxfId="977" priority="19">
      <formula>H209&gt;0</formula>
    </cfRule>
    <cfRule type="expression" dxfId="976" priority="20">
      <formula>H209&lt;0</formula>
    </cfRule>
  </conditionalFormatting>
  <conditionalFormatting sqref="H210">
    <cfRule type="expression" dxfId="975" priority="17">
      <formula>H210&gt;0</formula>
    </cfRule>
    <cfRule type="expression" dxfId="974" priority="18">
      <formula>H210&lt;0</formula>
    </cfRule>
  </conditionalFormatting>
  <conditionalFormatting sqref="H211:H213">
    <cfRule type="expression" dxfId="973" priority="15">
      <formula>H211&gt;0</formula>
    </cfRule>
    <cfRule type="expression" dxfId="972" priority="16">
      <formula>H211&lt;0</formula>
    </cfRule>
  </conditionalFormatting>
  <conditionalFormatting sqref="H214">
    <cfRule type="expression" dxfId="971" priority="13">
      <formula>H214&gt;0</formula>
    </cfRule>
    <cfRule type="expression" dxfId="970" priority="14">
      <formula>H214&lt;0</formula>
    </cfRule>
  </conditionalFormatting>
  <conditionalFormatting sqref="F245:F256 H245:H256">
    <cfRule type="expression" dxfId="969" priority="11">
      <formula>F245&gt;0</formula>
    </cfRule>
    <cfRule type="expression" dxfId="968" priority="12">
      <formula>F245&lt;0</formula>
    </cfRule>
  </conditionalFormatting>
  <conditionalFormatting sqref="F261:F275 H261:H275">
    <cfRule type="expression" dxfId="967" priority="9">
      <formula>F261&gt;0</formula>
    </cfRule>
    <cfRule type="expression" dxfId="966" priority="10">
      <formula>F261&lt;0</formula>
    </cfRule>
  </conditionalFormatting>
  <conditionalFormatting sqref="F276:F283 H276:H283">
    <cfRule type="expression" dxfId="965" priority="7">
      <formula>F276&gt;0</formula>
    </cfRule>
    <cfRule type="expression" dxfId="964" priority="8">
      <formula>F276&lt;0</formula>
    </cfRule>
  </conditionalFormatting>
  <conditionalFormatting sqref="F219:F225 H219:H225">
    <cfRule type="expression" dxfId="963" priority="5">
      <formula>F219&gt;0</formula>
    </cfRule>
    <cfRule type="expression" dxfId="962" priority="6">
      <formula>F219&lt;0</formula>
    </cfRule>
  </conditionalFormatting>
  <conditionalFormatting sqref="H227:H230 F227:F230">
    <cfRule type="expression" dxfId="961" priority="3">
      <formula>F227&gt;0</formula>
    </cfRule>
    <cfRule type="expression" dxfId="960" priority="4">
      <formula>F227&lt;0</formula>
    </cfRule>
  </conditionalFormatting>
  <conditionalFormatting sqref="H234 F234">
    <cfRule type="expression" dxfId="959" priority="1">
      <formula>F234&gt;0</formula>
    </cfRule>
    <cfRule type="expression" dxfId="9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7" priority="43">
      <formula>F33&gt;0</formula>
    </cfRule>
    <cfRule type="expression" dxfId="956" priority="44">
      <formula>F33&lt;0</formula>
    </cfRule>
  </conditionalFormatting>
  <conditionalFormatting sqref="Q7">
    <cfRule type="expression" dxfId="955" priority="41">
      <formula>Q7&gt;0</formula>
    </cfRule>
    <cfRule type="expression" dxfId="954" priority="42">
      <formula>Q7&lt;0</formula>
    </cfRule>
  </conditionalFormatting>
  <conditionalFormatting sqref="Q8">
    <cfRule type="expression" dxfId="953" priority="39">
      <formula>Q8&gt;0</formula>
    </cfRule>
    <cfRule type="expression" dxfId="952" priority="40">
      <formula>Q8&lt;0</formula>
    </cfRule>
  </conditionalFormatting>
  <conditionalFormatting sqref="F29 F32">
    <cfRule type="expression" dxfId="951" priority="37">
      <formula>F29&gt;0</formula>
    </cfRule>
    <cfRule type="expression" dxfId="950" priority="38">
      <formula>F29&lt;0</formula>
    </cfRule>
  </conditionalFormatting>
  <conditionalFormatting sqref="H29 H32">
    <cfRule type="expression" dxfId="949" priority="35">
      <formula>H29&gt;0</formula>
    </cfRule>
    <cfRule type="expression" dxfId="948" priority="36">
      <formula>H29&lt;0</formula>
    </cfRule>
  </conditionalFormatting>
  <conditionalFormatting sqref="F30:F31">
    <cfRule type="expression" dxfId="947" priority="33">
      <formula>F30&gt;0</formula>
    </cfRule>
    <cfRule type="expression" dxfId="946" priority="34">
      <formula>F30&lt;0</formula>
    </cfRule>
  </conditionalFormatting>
  <conditionalFormatting sqref="H30:H31">
    <cfRule type="expression" dxfId="945" priority="31">
      <formula>H30&gt;0</formula>
    </cfRule>
    <cfRule type="expression" dxfId="944" priority="32">
      <formula>H30&lt;0</formula>
    </cfRule>
  </conditionalFormatting>
  <conditionalFormatting sqref="F105:F140 H105:H140">
    <cfRule type="expression" dxfId="943" priority="29">
      <formula>F105&gt;0</formula>
    </cfRule>
    <cfRule type="expression" dxfId="942" priority="30">
      <formula>F105&lt;0</formula>
    </cfRule>
  </conditionalFormatting>
  <conditionalFormatting sqref="F96:F99">
    <cfRule type="expression" dxfId="941" priority="27">
      <formula>F96&gt;0</formula>
    </cfRule>
    <cfRule type="expression" dxfId="940" priority="28">
      <formula>F96&lt;0</formula>
    </cfRule>
  </conditionalFormatting>
  <conditionalFormatting sqref="H96:H99">
    <cfRule type="expression" dxfId="939" priority="25">
      <formula>H96&gt;0</formula>
    </cfRule>
    <cfRule type="expression" dxfId="938" priority="26">
      <formula>H96&lt;0</formula>
    </cfRule>
  </conditionalFormatting>
  <conditionalFormatting sqref="F25:F28">
    <cfRule type="expression" dxfId="937" priority="19">
      <formula>F25&gt;0</formula>
    </cfRule>
    <cfRule type="expression" dxfId="936" priority="20">
      <formula>F25&lt;0</formula>
    </cfRule>
  </conditionalFormatting>
  <conditionalFormatting sqref="H25:H28">
    <cfRule type="expression" dxfId="935" priority="17">
      <formula>H25&gt;0</formula>
    </cfRule>
    <cfRule type="expression" dxfId="934" priority="18">
      <formula>H25&lt;0</formula>
    </cfRule>
  </conditionalFormatting>
  <conditionalFormatting sqref="J27">
    <cfRule type="expression" dxfId="933" priority="15">
      <formula>J27&gt;0</formula>
    </cfRule>
    <cfRule type="expression" dxfId="932" priority="16">
      <formula>J27&lt;0</formula>
    </cfRule>
  </conditionalFormatting>
  <conditionalFormatting sqref="F104">
    <cfRule type="expression" dxfId="931" priority="13">
      <formula>F104&gt;0</formula>
    </cfRule>
    <cfRule type="expression" dxfId="930" priority="14">
      <formula>F104&lt;0</formula>
    </cfRule>
  </conditionalFormatting>
  <conditionalFormatting sqref="H104">
    <cfRule type="expression" dxfId="929" priority="11">
      <formula>H104&gt;0</formula>
    </cfRule>
    <cfRule type="expression" dxfId="928" priority="12">
      <formula>H104&lt;0</formula>
    </cfRule>
  </conditionalFormatting>
  <conditionalFormatting sqref="F100:F103">
    <cfRule type="expression" dxfId="927" priority="9">
      <formula>F100&gt;0</formula>
    </cfRule>
    <cfRule type="expression" dxfId="926" priority="10">
      <formula>F100&lt;0</formula>
    </cfRule>
  </conditionalFormatting>
  <conditionalFormatting sqref="H100:H103">
    <cfRule type="expression" dxfId="925" priority="7">
      <formula>H100&gt;0</formula>
    </cfRule>
    <cfRule type="expression" dxfId="924" priority="8">
      <formula>H100&lt;0</formula>
    </cfRule>
  </conditionalFormatting>
  <conditionalFormatting sqref="J102">
    <cfRule type="expression" dxfId="923" priority="5">
      <formula>J102&gt;0</formula>
    </cfRule>
    <cfRule type="expression" dxfId="922" priority="6">
      <formula>J102&lt;0</formula>
    </cfRule>
  </conditionalFormatting>
  <conditionalFormatting sqref="Q10">
    <cfRule type="expression" dxfId="921" priority="3">
      <formula>Q10&gt;0</formula>
    </cfRule>
    <cfRule type="expression" dxfId="920" priority="4">
      <formula>Q10&lt;0</formula>
    </cfRule>
  </conditionalFormatting>
  <conditionalFormatting sqref="M71">
    <cfRule type="expression" dxfId="919" priority="1">
      <formula>M71&gt;0</formula>
    </cfRule>
    <cfRule type="expression" dxfId="91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75.599999999999994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3024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276.42999999999938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150.5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5.2375152253349572E-2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7">
        <f>(E26-D26)/D26</f>
        <v>4.8895075691665055E-2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83.16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82.403999999999996</v>
      </c>
      <c r="Q42" s="2"/>
      <c r="T42" s="89"/>
    </row>
    <row r="43" spans="1:21" ht="15.75" thickTop="1" x14ac:dyDescent="0.25">
      <c r="O43" s="81">
        <v>1.08</v>
      </c>
      <c r="P43" s="81">
        <f t="shared" si="0"/>
        <v>81.647999999999996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80.891999999999996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80.135999999999996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79.38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78.623999999999995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77.867999999999995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77.111999999999995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76.355999999999995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75.599999999999994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74.843999999999994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74.087999999999994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73.331999999999994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72.575999999999993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71.819999999999993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71.063999999999993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70.307999999999993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69.551999999999992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68.795999999999992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68.039999999999992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7" priority="25">
      <formula>F34&gt;0</formula>
    </cfRule>
    <cfRule type="expression" dxfId="916" priority="26">
      <formula>F34&lt;0</formula>
    </cfRule>
  </conditionalFormatting>
  <conditionalFormatting sqref="Q7">
    <cfRule type="expression" dxfId="915" priority="23">
      <formula>Q7&gt;0</formula>
    </cfRule>
    <cfRule type="expression" dxfId="914" priority="24">
      <formula>Q7&lt;0</formula>
    </cfRule>
  </conditionalFormatting>
  <conditionalFormatting sqref="Q8">
    <cfRule type="expression" dxfId="913" priority="21">
      <formula>Q8&gt;0</formula>
    </cfRule>
    <cfRule type="expression" dxfId="912" priority="22">
      <formula>Q8&lt;0</formula>
    </cfRule>
  </conditionalFormatting>
  <conditionalFormatting sqref="F27:F33">
    <cfRule type="expression" dxfId="911" priority="19">
      <formula>F27&gt;0</formula>
    </cfRule>
    <cfRule type="expression" dxfId="910" priority="20">
      <formula>F27&lt;0</formula>
    </cfRule>
  </conditionalFormatting>
  <conditionalFormatting sqref="H27:H33">
    <cfRule type="expression" dxfId="909" priority="17">
      <formula>H27&gt;0</formula>
    </cfRule>
    <cfRule type="expression" dxfId="908" priority="18">
      <formula>H27&lt;0</formula>
    </cfRule>
  </conditionalFormatting>
  <conditionalFormatting sqref="M46">
    <cfRule type="expression" dxfId="907" priority="15">
      <formula>M46&gt;0</formula>
    </cfRule>
    <cfRule type="expression" dxfId="906" priority="16">
      <formula>M46&lt;0</formula>
    </cfRule>
  </conditionalFormatting>
  <conditionalFormatting sqref="F79:F87 H79:H87">
    <cfRule type="expression" dxfId="905" priority="13">
      <formula>F79&gt;0</formula>
    </cfRule>
    <cfRule type="expression" dxfId="904" priority="14">
      <formula>F79&lt;0</formula>
    </cfRule>
  </conditionalFormatting>
  <conditionalFormatting sqref="F73:F78">
    <cfRule type="expression" dxfId="903" priority="11">
      <formula>F73&gt;0</formula>
    </cfRule>
    <cfRule type="expression" dxfId="902" priority="12">
      <formula>F73&lt;0</formula>
    </cfRule>
  </conditionalFormatting>
  <conditionalFormatting sqref="H73:H78">
    <cfRule type="expression" dxfId="901" priority="9">
      <formula>H73&gt;0</formula>
    </cfRule>
    <cfRule type="expression" dxfId="900" priority="10">
      <formula>H73&lt;0</formula>
    </cfRule>
  </conditionalFormatting>
  <conditionalFormatting sqref="F70:F72">
    <cfRule type="expression" dxfId="899" priority="7">
      <formula>F70&gt;0</formula>
    </cfRule>
    <cfRule type="expression" dxfId="898" priority="8">
      <formula>F70&lt;0</formula>
    </cfRule>
  </conditionalFormatting>
  <conditionalFormatting sqref="H70:H72">
    <cfRule type="expression" dxfId="897" priority="5">
      <formula>H70&gt;0</formula>
    </cfRule>
    <cfRule type="expression" dxfId="896" priority="6">
      <formula>H70&lt;0</formula>
    </cfRule>
  </conditionalFormatting>
  <conditionalFormatting sqref="F25:F26">
    <cfRule type="expression" dxfId="895" priority="3">
      <formula>F25&gt;0</formula>
    </cfRule>
    <cfRule type="expression" dxfId="894" priority="4">
      <formula>F25&lt;0</formula>
    </cfRule>
  </conditionalFormatting>
  <conditionalFormatting sqref="H25:H26">
    <cfRule type="expression" dxfId="893" priority="1">
      <formula>H25&gt;0</formula>
    </cfRule>
    <cfRule type="expression" dxfId="89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73.848799999999997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70.180000000000007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10527.000000000002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11077.32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-550.31999999999789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-550.31999999999789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-4.9679886470734611E-2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13726</v>
      </c>
      <c r="G19" s="350"/>
      <c r="H19" s="350">
        <f>SumByColor($A$19,H2:H17)</f>
        <v>200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6" si="16">C30*(E30-D30)</f>
        <v>-1534.0000000000005</v>
      </c>
      <c r="G30" s="39">
        <f t="shared" ref="G30:G36" si="17">D30*C30</f>
        <v>15046</v>
      </c>
      <c r="H30" s="227">
        <f t="shared" ref="H30:H36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835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837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842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77.198000000000008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76.496200000000016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75.79440000000001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75.092600000000019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74.390800000000013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73.689000000000007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72.987200000000016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72.28540000000001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71.583600000000004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70.881800000000013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70.180000000000007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69.478200000000001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68.77640000000001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68.074600000000004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67.372799999999998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66.671000000000006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65.969200000000001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65.267400000000009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64.565600000000003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63.863800000000012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63.162000000000006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1" priority="21">
      <formula>F47&gt;0</formula>
    </cfRule>
    <cfRule type="expression" dxfId="890" priority="22">
      <formula>F47&lt;0</formula>
    </cfRule>
  </conditionalFormatting>
  <conditionalFormatting sqref="Q7">
    <cfRule type="expression" dxfId="889" priority="19">
      <formula>Q7&gt;0</formula>
    </cfRule>
    <cfRule type="expression" dxfId="888" priority="20">
      <formula>Q7&lt;0</formula>
    </cfRule>
  </conditionalFormatting>
  <conditionalFormatting sqref="Q8">
    <cfRule type="expression" dxfId="887" priority="17">
      <formula>Q8&gt;0</formula>
    </cfRule>
    <cfRule type="expression" dxfId="886" priority="18">
      <formula>Q8&lt;0</formula>
    </cfRule>
  </conditionalFormatting>
  <conditionalFormatting sqref="F25:F46">
    <cfRule type="expression" dxfId="885" priority="15">
      <formula>F25&gt;0</formula>
    </cfRule>
    <cfRule type="expression" dxfId="884" priority="16">
      <formula>F25&lt;0</formula>
    </cfRule>
  </conditionalFormatting>
  <conditionalFormatting sqref="H25:H46">
    <cfRule type="expression" dxfId="883" priority="13">
      <formula>H25&gt;0</formula>
    </cfRule>
    <cfRule type="expression" dxfId="882" priority="14">
      <formula>H25&lt;0</formula>
    </cfRule>
  </conditionalFormatting>
  <conditionalFormatting sqref="F89:F110">
    <cfRule type="expression" dxfId="881" priority="11">
      <formula>F89&gt;0</formula>
    </cfRule>
    <cfRule type="expression" dxfId="880" priority="12">
      <formula>F89&lt;0</formula>
    </cfRule>
  </conditionalFormatting>
  <conditionalFormatting sqref="H89:H110">
    <cfRule type="expression" dxfId="879" priority="9">
      <formula>H89&gt;0</formula>
    </cfRule>
    <cfRule type="expression" dxfId="878" priority="10">
      <formula>H89&lt;0</formula>
    </cfRule>
  </conditionalFormatting>
  <conditionalFormatting sqref="Q10">
    <cfRule type="expression" dxfId="877" priority="7">
      <formula>Q10&gt;0</formula>
    </cfRule>
    <cfRule type="expression" dxfId="876" priority="8">
      <formula>Q10&lt;0</formula>
    </cfRule>
  </conditionalFormatting>
  <conditionalFormatting sqref="J25:J38">
    <cfRule type="expression" dxfId="875" priority="5">
      <formula>J25&gt;0</formula>
    </cfRule>
    <cfRule type="expression" dxfId="874" priority="6">
      <formula>J25&lt;0</formula>
    </cfRule>
  </conditionalFormatting>
  <conditionalFormatting sqref="K25:K38">
    <cfRule type="expression" dxfId="873" priority="3">
      <formula>K25&gt;0</formula>
    </cfRule>
    <cfRule type="expression" dxfId="872" priority="4">
      <formula>K25&lt;0</formula>
    </cfRule>
  </conditionalFormatting>
  <conditionalFormatting sqref="L25:L38">
    <cfRule type="expression" dxfId="871" priority="1">
      <formula>L25&gt;0</formula>
    </cfRule>
    <cfRule type="expression" dxfId="87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7" priority="57">
      <formula>F27&gt;0</formula>
    </cfRule>
    <cfRule type="expression" dxfId="846" priority="58">
      <formula>F27&lt;0</formula>
    </cfRule>
  </conditionalFormatting>
  <conditionalFormatting sqref="H28:H33">
    <cfRule type="expression" dxfId="845" priority="53">
      <formula>H28&gt;0</formula>
    </cfRule>
    <cfRule type="expression" dxfId="844" priority="54">
      <formula>H28&lt;0</formula>
    </cfRule>
  </conditionalFormatting>
  <conditionalFormatting sqref="F24:F26">
    <cfRule type="expression" dxfId="843" priority="39">
      <formula>F24&gt;0</formula>
    </cfRule>
    <cfRule type="expression" dxfId="842" priority="40">
      <formula>F24&lt;0</formula>
    </cfRule>
  </conditionalFormatting>
  <conditionalFormatting sqref="Q8">
    <cfRule type="expression" dxfId="841" priority="33">
      <formula>Q8&gt;0</formula>
    </cfRule>
    <cfRule type="expression" dxfId="840" priority="34">
      <formula>Q8&lt;0</formula>
    </cfRule>
  </conditionalFormatting>
  <conditionalFormatting sqref="Q7">
    <cfRule type="expression" dxfId="839" priority="35">
      <formula>Q7&gt;0</formula>
    </cfRule>
    <cfRule type="expression" dxfId="838" priority="36">
      <formula>Q7&lt;0</formula>
    </cfRule>
  </conditionalFormatting>
  <conditionalFormatting sqref="F34">
    <cfRule type="expression" dxfId="837" priority="31">
      <formula>F34&gt;0</formula>
    </cfRule>
    <cfRule type="expression" dxfId="836" priority="32">
      <formula>F34&lt;0</formula>
    </cfRule>
  </conditionalFormatting>
  <conditionalFormatting sqref="H34">
    <cfRule type="expression" dxfId="835" priority="29">
      <formula>H34&gt;0</formula>
    </cfRule>
    <cfRule type="expression" dxfId="834" priority="30">
      <formula>H34&lt;0</formula>
    </cfRule>
  </conditionalFormatting>
  <conditionalFormatting sqref="M36">
    <cfRule type="expression" dxfId="833" priority="19">
      <formula>M36&gt;0</formula>
    </cfRule>
    <cfRule type="expression" dxfId="832" priority="20">
      <formula>M36&lt;0</formula>
    </cfRule>
  </conditionalFormatting>
  <conditionalFormatting sqref="Q10">
    <cfRule type="expression" dxfId="831" priority="15">
      <formula>Q10&gt;0</formula>
    </cfRule>
    <cfRule type="expression" dxfId="830" priority="16">
      <formula>Q10&lt;0</formula>
    </cfRule>
  </conditionalFormatting>
  <conditionalFormatting sqref="F23">
    <cfRule type="expression" dxfId="829" priority="13">
      <formula>F23&gt;0</formula>
    </cfRule>
    <cfRule type="expression" dxfId="828" priority="14">
      <formula>F23&lt;0</formula>
    </cfRule>
  </conditionalFormatting>
  <conditionalFormatting sqref="I25:J25">
    <cfRule type="expression" dxfId="827" priority="9">
      <formula>I25&gt;0</formula>
    </cfRule>
    <cfRule type="expression" dxfId="826" priority="10">
      <formula>I25&lt;0</formula>
    </cfRule>
  </conditionalFormatting>
  <conditionalFormatting sqref="I26:J27">
    <cfRule type="expression" dxfId="825" priority="7">
      <formula>I26&gt;0</formula>
    </cfRule>
    <cfRule type="expression" dxfId="824" priority="8">
      <formula>I26&lt;0</formula>
    </cfRule>
  </conditionalFormatting>
  <conditionalFormatting sqref="K25:K27">
    <cfRule type="expression" dxfId="823" priority="5">
      <formula>K25&gt;0</formula>
    </cfRule>
    <cfRule type="expression" dxfId="822" priority="6">
      <formula>K25&lt;0</formula>
    </cfRule>
  </conditionalFormatting>
  <conditionalFormatting sqref="I23:J23">
    <cfRule type="expression" dxfId="821" priority="3">
      <formula>I23&gt;0</formula>
    </cfRule>
    <cfRule type="expression" dxfId="8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830</v>
      </c>
      <c r="V1" s="749" t="s">
        <v>779</v>
      </c>
      <c r="W1" s="749" t="s">
        <v>829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7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831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23.84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11920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1631.5200000000004</v>
      </c>
      <c r="R7">
        <v>500</v>
      </c>
      <c r="T7" s="729" t="s">
        <v>817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179.26000000000204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1.5268202856038211E-2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806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2.5167785234899327E-2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832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815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1100</v>
      </c>
      <c r="D19" s="350"/>
      <c r="E19" s="350"/>
      <c r="F19" s="351">
        <f>SumByColor($A$19,F2:F17)</f>
        <v>25845</v>
      </c>
      <c r="G19" s="350"/>
      <c r="H19" s="350">
        <f>SumByColor($A$19,H2:H17)</f>
        <v>1100</v>
      </c>
      <c r="I19" s="350"/>
      <c r="J19" s="350"/>
      <c r="K19" s="351">
        <f>SumByColor($A$19,K2:K17)</f>
        <v>26912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817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814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817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833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815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816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793</v>
      </c>
      <c r="U39" s="734" t="s">
        <v>807</v>
      </c>
      <c r="V39" s="729" t="s">
        <v>797</v>
      </c>
      <c r="W39" s="729" t="s">
        <v>834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26.224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25.985600000000002</v>
      </c>
      <c r="Q42" s="2"/>
      <c r="T42" s="736" t="s">
        <v>814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25.747200000000003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25.508800000000001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25.270400000000002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25.032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24.793600000000001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24.555199999999999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24.316800000000001</v>
      </c>
      <c r="Q49" s="2"/>
      <c r="T49" s="729" t="s">
        <v>783</v>
      </c>
      <c r="U49" s="731">
        <v>20</v>
      </c>
      <c r="V49" s="729" t="s">
        <v>822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24.078399999999998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23.84</v>
      </c>
      <c r="Q51" s="2"/>
      <c r="T51" s="729" t="s">
        <v>818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1"/>
        <v>23.601600000000001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23.363199999999999</v>
      </c>
      <c r="Q53" s="2"/>
      <c r="T53" s="729" t="s">
        <v>816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23.1248</v>
      </c>
      <c r="T54" s="729" t="s">
        <v>819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22.886399999999998</v>
      </c>
      <c r="T55" s="729" t="s">
        <v>820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22.648</v>
      </c>
      <c r="T56" s="740" t="s">
        <v>821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22.409599999999998</v>
      </c>
      <c r="T57" s="736" t="s">
        <v>814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22.171200000000002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21.9328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21.694400000000002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21.456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811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809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808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810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7">C68*(E68-D68)</f>
        <v>-30.999999999999872</v>
      </c>
      <c r="G68" s="373">
        <f t="shared" ref="G68:G73" si="28">D68*C68</f>
        <v>2500</v>
      </c>
      <c r="H68" s="374">
        <f t="shared" ref="H68:H73" si="29">(E68-D68)/D68</f>
        <v>-1.2399999999999949E-2</v>
      </c>
      <c r="I68" s="373"/>
      <c r="T68" s="730" t="s">
        <v>812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7"/>
        <v>26.000000000000156</v>
      </c>
      <c r="G69" s="373">
        <f t="shared" si="28"/>
        <v>2500</v>
      </c>
      <c r="H69" s="374">
        <f t="shared" si="29"/>
        <v>1.0400000000000062E-2</v>
      </c>
      <c r="I69" s="373"/>
      <c r="T69" s="730" t="s">
        <v>813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7"/>
        <v>157.00000000000003</v>
      </c>
      <c r="G70" s="373">
        <f t="shared" si="28"/>
        <v>2500</v>
      </c>
      <c r="H70" s="374">
        <f t="shared" si="29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7"/>
        <v>46.999999999999886</v>
      </c>
      <c r="G71" s="373">
        <f t="shared" si="28"/>
        <v>2500</v>
      </c>
      <c r="H71" s="374">
        <f t="shared" si="29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7"/>
        <v>69.000000000000128</v>
      </c>
      <c r="G72" s="373">
        <f t="shared" si="28"/>
        <v>2500</v>
      </c>
      <c r="H72" s="374">
        <f t="shared" si="29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7"/>
        <v>148.00000000000006</v>
      </c>
      <c r="G73" s="373">
        <f t="shared" si="28"/>
        <v>2500</v>
      </c>
      <c r="H73" s="374">
        <f t="shared" si="29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0">C74*(E74-D74)</f>
        <v>428.00000000000011</v>
      </c>
      <c r="G74" s="373">
        <f t="shared" ref="G74:G80" si="31">D74*C74</f>
        <v>2500</v>
      </c>
      <c r="H74" s="374">
        <f t="shared" ref="H74:H80" si="32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0"/>
        <v>368</v>
      </c>
      <c r="G75" s="373">
        <f t="shared" si="31"/>
        <v>2500</v>
      </c>
      <c r="H75" s="374">
        <f t="shared" si="32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0"/>
        <v>401.00000000000017</v>
      </c>
      <c r="G76" s="373">
        <f t="shared" si="31"/>
        <v>2500</v>
      </c>
      <c r="H76" s="374">
        <f t="shared" si="32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0"/>
        <v>389.00000000000006</v>
      </c>
      <c r="G77" s="373">
        <f t="shared" si="31"/>
        <v>2500</v>
      </c>
      <c r="H77" s="374">
        <f t="shared" si="32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0"/>
        <v>362.99999999999989</v>
      </c>
      <c r="G78" s="373">
        <f t="shared" si="31"/>
        <v>2500</v>
      </c>
      <c r="H78" s="374">
        <f t="shared" si="32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0"/>
        <v>434</v>
      </c>
      <c r="G79" s="373">
        <f t="shared" si="31"/>
        <v>2500</v>
      </c>
      <c r="H79" s="374">
        <f t="shared" si="32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0"/>
        <v>200</v>
      </c>
      <c r="G80" s="373">
        <f t="shared" si="31"/>
        <v>2500</v>
      </c>
      <c r="H80" s="374">
        <f t="shared" si="32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3">C85*(E85-D85)</f>
        <v>-9.9999999999999645</v>
      </c>
      <c r="G85" s="256">
        <f t="shared" ref="G85:G90" si="34">D85*C85</f>
        <v>1287</v>
      </c>
      <c r="H85" s="270">
        <f t="shared" ref="H85:H90" si="35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3"/>
        <v>-45.999999999999908</v>
      </c>
      <c r="G86" s="256">
        <f t="shared" si="34"/>
        <v>1287</v>
      </c>
      <c r="H86" s="270">
        <f t="shared" si="35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3"/>
        <v>-82.000000000000028</v>
      </c>
      <c r="G87" s="256">
        <f t="shared" si="34"/>
        <v>2496</v>
      </c>
      <c r="H87" s="270">
        <f t="shared" si="35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3"/>
        <v>-99.000000000000028</v>
      </c>
      <c r="G88" s="256">
        <f t="shared" si="34"/>
        <v>3720</v>
      </c>
      <c r="H88" s="270">
        <f t="shared" si="35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3"/>
        <v>-121.50000000000034</v>
      </c>
      <c r="G89" s="256">
        <f t="shared" si="34"/>
        <v>3720</v>
      </c>
      <c r="H89" s="270">
        <f t="shared" si="35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3"/>
        <v>-50.999999999999979</v>
      </c>
      <c r="G90" s="256">
        <f t="shared" si="34"/>
        <v>3720</v>
      </c>
      <c r="H90" s="270">
        <f t="shared" si="35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6">C91*(E91-D91)</f>
        <v>13.499999999999979</v>
      </c>
      <c r="G91" s="256">
        <f t="shared" ref="G91:G102" si="37">D91*C91</f>
        <v>3720</v>
      </c>
      <c r="H91" s="270">
        <f t="shared" ref="H91:H102" si="38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6"/>
        <v>40.499999999999936</v>
      </c>
      <c r="G92" s="256">
        <f t="shared" si="37"/>
        <v>3720</v>
      </c>
      <c r="H92" s="270">
        <f t="shared" si="38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6"/>
        <v>7.5000000000001066</v>
      </c>
      <c r="G93" s="256">
        <f t="shared" si="37"/>
        <v>3720</v>
      </c>
      <c r="H93" s="270">
        <f t="shared" si="38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6"/>
        <v>-33.000000000000362</v>
      </c>
      <c r="G94" s="256">
        <f t="shared" si="37"/>
        <v>3720</v>
      </c>
      <c r="H94" s="270">
        <f t="shared" si="38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6"/>
        <v>-211.50000000000003</v>
      </c>
      <c r="G95" s="256">
        <f t="shared" si="37"/>
        <v>3720</v>
      </c>
      <c r="H95" s="270">
        <f t="shared" si="38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6"/>
        <v>-144.00000000000011</v>
      </c>
      <c r="G96" s="256">
        <f t="shared" si="37"/>
        <v>3720</v>
      </c>
      <c r="H96" s="270">
        <f t="shared" si="38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6"/>
        <v>-73.500000000000298</v>
      </c>
      <c r="G97" s="256">
        <f t="shared" si="37"/>
        <v>3720</v>
      </c>
      <c r="H97" s="270">
        <f t="shared" si="38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6"/>
        <v>-104.53499999999991</v>
      </c>
      <c r="G98" s="256">
        <f t="shared" si="37"/>
        <v>3694.0349999999999</v>
      </c>
      <c r="H98" s="270">
        <f t="shared" si="38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6"/>
        <v>-164.53499999999968</v>
      </c>
      <c r="G99" s="256">
        <f t="shared" si="37"/>
        <v>3694.0349999999999</v>
      </c>
      <c r="H99" s="270">
        <f t="shared" si="38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6"/>
        <v>8.2949999999998525</v>
      </c>
      <c r="G100" s="256">
        <f t="shared" si="37"/>
        <v>3639.7050000000004</v>
      </c>
      <c r="H100" s="270">
        <f t="shared" si="38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6"/>
        <v>69.794999999999874</v>
      </c>
      <c r="G101" s="256">
        <f t="shared" si="37"/>
        <v>3639.7050000000004</v>
      </c>
      <c r="H101" s="270">
        <f t="shared" si="38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6"/>
        <v>589.25999999999976</v>
      </c>
      <c r="G102" s="256">
        <f t="shared" si="37"/>
        <v>2250.7400000000002</v>
      </c>
      <c r="H102" s="270">
        <f t="shared" si="38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9" priority="40">
      <formula>F81&gt;0</formula>
    </cfRule>
    <cfRule type="expression" dxfId="818" priority="41">
      <formula>F81&lt;0</formula>
    </cfRule>
  </conditionalFormatting>
  <conditionalFormatting sqref="Q7">
    <cfRule type="expression" dxfId="817" priority="28">
      <formula>Q7&gt;0</formula>
    </cfRule>
    <cfRule type="expression" dxfId="816" priority="29">
      <formula>Q7&lt;0</formula>
    </cfRule>
  </conditionalFormatting>
  <conditionalFormatting sqref="Q8">
    <cfRule type="expression" dxfId="815" priority="26">
      <formula>Q8&gt;0</formula>
    </cfRule>
    <cfRule type="expression" dxfId="814" priority="27">
      <formula>Q8&lt;0</formula>
    </cfRule>
  </conditionalFormatting>
  <conditionalFormatting sqref="F68:F80">
    <cfRule type="expression" dxfId="813" priority="24">
      <formula>F68&gt;0</formula>
    </cfRule>
    <cfRule type="expression" dxfId="812" priority="25">
      <formula>F68&lt;0</formula>
    </cfRule>
  </conditionalFormatting>
  <conditionalFormatting sqref="H68:H80">
    <cfRule type="expression" dxfId="811" priority="22">
      <formula>H68&gt;0</formula>
    </cfRule>
    <cfRule type="expression" dxfId="810" priority="23">
      <formula>H68&lt;0</formula>
    </cfRule>
  </conditionalFormatting>
  <conditionalFormatting sqref="H84:H87">
    <cfRule type="expression" dxfId="809" priority="18">
      <formula>H84&gt;0</formula>
    </cfRule>
    <cfRule type="expression" dxfId="808" priority="19">
      <formula>H84&lt;0</formula>
    </cfRule>
  </conditionalFormatting>
  <conditionalFormatting sqref="F84:F87">
    <cfRule type="expression" dxfId="807" priority="20">
      <formula>F84&gt;0</formula>
    </cfRule>
    <cfRule type="expression" dxfId="806" priority="21">
      <formula>F84&lt;0</formula>
    </cfRule>
  </conditionalFormatting>
  <conditionalFormatting sqref="M110">
    <cfRule type="expression" dxfId="805" priority="16">
      <formula>M110&gt;0</formula>
    </cfRule>
    <cfRule type="expression" dxfId="804" priority="17">
      <formula>M110&lt;0</formula>
    </cfRule>
  </conditionalFormatting>
  <conditionalFormatting sqref="F23:F24 F31:F60">
    <cfRule type="expression" dxfId="803" priority="14">
      <formula>F23&gt;0</formula>
    </cfRule>
    <cfRule type="expression" dxfId="802" priority="15">
      <formula>F23&lt;0</formula>
    </cfRule>
  </conditionalFormatting>
  <conditionalFormatting sqref="H23:H24 H31:H60">
    <cfRule type="expression" dxfId="801" priority="12">
      <formula>H23&gt;0</formula>
    </cfRule>
    <cfRule type="expression" dxfId="800" priority="13">
      <formula>H23&lt;0</formula>
    </cfRule>
  </conditionalFormatting>
  <conditionalFormatting sqref="Q10">
    <cfRule type="expression" dxfId="799" priority="10">
      <formula>Q10&gt;0</formula>
    </cfRule>
    <cfRule type="expression" dxfId="798" priority="11">
      <formula>Q10&lt;0</formula>
    </cfRule>
  </conditionalFormatting>
  <conditionalFormatting sqref="F25:F30">
    <cfRule type="expression" dxfId="797" priority="8">
      <formula>F25&gt;0</formula>
    </cfRule>
    <cfRule type="expression" dxfId="796" priority="9">
      <formula>F25&lt;0</formula>
    </cfRule>
  </conditionalFormatting>
  <conditionalFormatting sqref="H25:H30">
    <cfRule type="expression" dxfId="795" priority="6">
      <formula>H25&gt;0</formula>
    </cfRule>
    <cfRule type="expression" dxfId="794" priority="7">
      <formula>H25&lt;0</formula>
    </cfRule>
  </conditionalFormatting>
  <conditionalFormatting sqref="K28:K35">
    <cfRule type="expression" dxfId="793" priority="4">
      <formula>K28&gt;0</formula>
    </cfRule>
    <cfRule type="expression" dxfId="792" priority="5">
      <formula>K28&lt;0</formula>
    </cfRule>
  </conditionalFormatting>
  <conditionalFormatting sqref="K36:K60">
    <cfRule type="expression" dxfId="791" priority="2">
      <formula>K36&gt;0</formula>
    </cfRule>
    <cfRule type="expression" dxfId="790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8" priority="9">
      <formula>F39&gt;0</formula>
    </cfRule>
    <cfRule type="expression" dxfId="777" priority="10">
      <formula>F39&lt;0</formula>
    </cfRule>
  </conditionalFormatting>
  <conditionalFormatting sqref="F25:F38">
    <cfRule type="expression" dxfId="776" priority="7">
      <formula>F25&gt;0</formula>
    </cfRule>
    <cfRule type="expression" dxfId="775" priority="8">
      <formula>F25&lt;0</formula>
    </cfRule>
  </conditionalFormatting>
  <conditionalFormatting sqref="H25:H38">
    <cfRule type="expression" dxfId="774" priority="5">
      <formula>H25&gt;0</formula>
    </cfRule>
    <cfRule type="expression" dxfId="773" priority="6">
      <formula>H25&lt;0</formula>
    </cfRule>
  </conditionalFormatting>
  <conditionalFormatting sqref="Q7">
    <cfRule type="expression" dxfId="772" priority="3">
      <formula>Q7&gt;0</formula>
    </cfRule>
    <cfRule type="expression" dxfId="771" priority="4">
      <formula>Q7&lt;0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802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71.099999999999994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10665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-563.07999999999993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-563.07999999999993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-5.0149268619389953E-2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4034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78.209999999999994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77.498999999999995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76.787999999999997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76.076999999999998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75.366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74.655000000000001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73.944000000000003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73.23299999999999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72.521999999999991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71.810999999999993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71.099999999999994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70.388999999999996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69.677999999999997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68.966999999999999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68.255999999999986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67.544999999999987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66.833999999999989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66.123000000000005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65.411999999999992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64.700999999999993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63.989999999999995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8" priority="21">
      <formula>F47&gt;0</formula>
    </cfRule>
    <cfRule type="expression" dxfId="767" priority="22">
      <formula>F47&lt;0</formula>
    </cfRule>
  </conditionalFormatting>
  <conditionalFormatting sqref="Q7">
    <cfRule type="expression" dxfId="766" priority="19">
      <formula>Q7&gt;0</formula>
    </cfRule>
    <cfRule type="expression" dxfId="765" priority="20">
      <formula>Q7&lt;0</formula>
    </cfRule>
  </conditionalFormatting>
  <conditionalFormatting sqref="Q8">
    <cfRule type="expression" dxfId="764" priority="17">
      <formula>Q8&gt;0</formula>
    </cfRule>
    <cfRule type="expression" dxfId="763" priority="18">
      <formula>Q8&lt;0</formula>
    </cfRule>
  </conditionalFormatting>
  <conditionalFormatting sqref="F25:F46">
    <cfRule type="expression" dxfId="762" priority="15">
      <formula>F25&gt;0</formula>
    </cfRule>
    <cfRule type="expression" dxfId="761" priority="16">
      <formula>F25&lt;0</formula>
    </cfRule>
  </conditionalFormatting>
  <conditionalFormatting sqref="H25:H46">
    <cfRule type="expression" dxfId="760" priority="13">
      <formula>H25&gt;0</formula>
    </cfRule>
    <cfRule type="expression" dxfId="759" priority="14">
      <formula>H25&lt;0</formula>
    </cfRule>
  </conditionalFormatting>
  <conditionalFormatting sqref="F89:F110">
    <cfRule type="expression" dxfId="758" priority="11">
      <formula>F89&gt;0</formula>
    </cfRule>
    <cfRule type="expression" dxfId="757" priority="12">
      <formula>F89&lt;0</formula>
    </cfRule>
  </conditionalFormatting>
  <conditionalFormatting sqref="H89:H110">
    <cfRule type="expression" dxfId="756" priority="9">
      <formula>H89&gt;0</formula>
    </cfRule>
    <cfRule type="expression" dxfId="755" priority="10">
      <formula>H89&lt;0</formula>
    </cfRule>
  </conditionalFormatting>
  <conditionalFormatting sqref="Q10">
    <cfRule type="expression" dxfId="754" priority="7">
      <formula>Q10&gt;0</formula>
    </cfRule>
    <cfRule type="expression" dxfId="753" priority="8">
      <formula>Q10&lt;0</formula>
    </cfRule>
  </conditionalFormatting>
  <conditionalFormatting sqref="J25:J38">
    <cfRule type="expression" dxfId="752" priority="5">
      <formula>J25&gt;0</formula>
    </cfRule>
    <cfRule type="expression" dxfId="751" priority="6">
      <formula>J25&lt;0</formula>
    </cfRule>
  </conditionalFormatting>
  <conditionalFormatting sqref="K25:K38">
    <cfRule type="expression" dxfId="750" priority="3">
      <formula>K25&gt;0</formula>
    </cfRule>
    <cfRule type="expression" dxfId="749" priority="4">
      <formula>K25&lt;0</formula>
    </cfRule>
  </conditionalFormatting>
  <conditionalFormatting sqref="L25:L38">
    <cfRule type="expression" dxfId="748" priority="1">
      <formula>L25&gt;0</formula>
    </cfRule>
    <cfRule type="expression" dxfId="7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6" priority="137">
      <formula>F30&gt;0</formula>
    </cfRule>
    <cfRule type="expression" dxfId="745" priority="138">
      <formula>F30&lt;0</formula>
    </cfRule>
  </conditionalFormatting>
  <conditionalFormatting sqref="H47:H58">
    <cfRule type="expression" dxfId="744" priority="129">
      <formula>H47&gt;0</formula>
    </cfRule>
    <cfRule type="expression" dxfId="743" priority="130">
      <formula>H47&lt;0</formula>
    </cfRule>
  </conditionalFormatting>
  <conditionalFormatting sqref="H59">
    <cfRule type="expression" dxfId="742" priority="119">
      <formula>H59&gt;0</formula>
    </cfRule>
    <cfRule type="expression" dxfId="741" priority="120">
      <formula>H59&lt;0</formula>
    </cfRule>
  </conditionalFormatting>
  <conditionalFormatting sqref="H60">
    <cfRule type="expression" dxfId="740" priority="115">
      <formula>H60&gt;0</formula>
    </cfRule>
    <cfRule type="expression" dxfId="739" priority="116">
      <formula>H60&lt;0</formula>
    </cfRule>
  </conditionalFormatting>
  <conditionalFormatting sqref="H61:H66">
    <cfRule type="expression" dxfId="738" priority="111">
      <formula>H61&gt;0</formula>
    </cfRule>
    <cfRule type="expression" dxfId="737" priority="112">
      <formula>H61&lt;0</formula>
    </cfRule>
  </conditionalFormatting>
  <conditionalFormatting sqref="Q8">
    <cfRule type="expression" dxfId="736" priority="95">
      <formula>Q8&gt;0</formula>
    </cfRule>
    <cfRule type="expression" dxfId="735" priority="96">
      <formula>Q8&lt;0</formula>
    </cfRule>
  </conditionalFormatting>
  <conditionalFormatting sqref="Q7">
    <cfRule type="expression" dxfId="734" priority="97">
      <formula>Q7&gt;0</formula>
    </cfRule>
    <cfRule type="expression" dxfId="733" priority="98">
      <formula>Q7&lt;0</formula>
    </cfRule>
  </conditionalFormatting>
  <conditionalFormatting sqref="F178 H178">
    <cfRule type="expression" dxfId="732" priority="93">
      <formula>F178&gt;0</formula>
    </cfRule>
    <cfRule type="expression" dxfId="731" priority="94">
      <formula>F178&lt;0</formula>
    </cfRule>
  </conditionalFormatting>
  <conditionalFormatting sqref="Q10">
    <cfRule type="expression" dxfId="730" priority="87">
      <formula>Q10&gt;0</formula>
    </cfRule>
    <cfRule type="expression" dxfId="729" priority="88">
      <formula>Q10&lt;0</formula>
    </cfRule>
  </conditionalFormatting>
  <conditionalFormatting sqref="Q9">
    <cfRule type="expression" dxfId="728" priority="81">
      <formula>Q9&gt;0</formula>
    </cfRule>
    <cfRule type="expression" dxfId="727" priority="82">
      <formula>Q9&lt;0</formula>
    </cfRule>
  </conditionalFormatting>
  <conditionalFormatting sqref="F201:F248">
    <cfRule type="expression" dxfId="726" priority="41">
      <formula>F201&gt;0</formula>
    </cfRule>
    <cfRule type="expression" dxfId="725" priority="42">
      <formula>F201&lt;0</formula>
    </cfRule>
  </conditionalFormatting>
  <conditionalFormatting sqref="H201:H248">
    <cfRule type="expression" dxfId="724" priority="39">
      <formula>H201&gt;0</formula>
    </cfRule>
    <cfRule type="expression" dxfId="723" priority="40">
      <formula>H201&lt;0</formula>
    </cfRule>
  </conditionalFormatting>
  <conditionalFormatting sqref="J208">
    <cfRule type="expression" dxfId="722" priority="37">
      <formula>J208&gt;0</formula>
    </cfRule>
    <cfRule type="expression" dxfId="721" priority="38">
      <formula>J208&lt;0</formula>
    </cfRule>
  </conditionalFormatting>
  <conditionalFormatting sqref="J214:J215">
    <cfRule type="expression" dxfId="720" priority="35">
      <formula>J214&gt;0</formula>
    </cfRule>
    <cfRule type="expression" dxfId="719" priority="36">
      <formula>J214&lt;0</formula>
    </cfRule>
  </conditionalFormatting>
  <conditionalFormatting sqref="J216">
    <cfRule type="expression" dxfId="718" priority="33">
      <formula>J216&gt;0</formula>
    </cfRule>
    <cfRule type="expression" dxfId="717" priority="34">
      <formula>J216&lt;0</formula>
    </cfRule>
  </conditionalFormatting>
  <conditionalFormatting sqref="J217:J219 J221:J224">
    <cfRule type="expression" dxfId="716" priority="31">
      <formula>J217&gt;0</formula>
    </cfRule>
    <cfRule type="expression" dxfId="715" priority="32">
      <formula>J217&lt;0</formula>
    </cfRule>
  </conditionalFormatting>
  <conditionalFormatting sqref="K208">
    <cfRule type="expression" dxfId="714" priority="29">
      <formula>K208&gt;0</formula>
    </cfRule>
    <cfRule type="expression" dxfId="713" priority="30">
      <formula>K208&lt;0</formula>
    </cfRule>
  </conditionalFormatting>
  <conditionalFormatting sqref="K214:K215">
    <cfRule type="expression" dxfId="712" priority="27">
      <formula>K214&gt;0</formula>
    </cfRule>
    <cfRule type="expression" dxfId="711" priority="28">
      <formula>K214&lt;0</formula>
    </cfRule>
  </conditionalFormatting>
  <conditionalFormatting sqref="K216">
    <cfRule type="expression" dxfId="710" priority="25">
      <formula>K216&gt;0</formula>
    </cfRule>
    <cfRule type="expression" dxfId="709" priority="26">
      <formula>K216&lt;0</formula>
    </cfRule>
  </conditionalFormatting>
  <conditionalFormatting sqref="K217:K224">
    <cfRule type="expression" dxfId="708" priority="23">
      <formula>K217&gt;0</formula>
    </cfRule>
    <cfRule type="expression" dxfId="707" priority="24">
      <formula>K217&lt;0</formula>
    </cfRule>
  </conditionalFormatting>
  <conditionalFormatting sqref="L208">
    <cfRule type="expression" dxfId="706" priority="21">
      <formula>L208&gt;0</formula>
    </cfRule>
    <cfRule type="expression" dxfId="705" priority="22">
      <formula>L208&lt;0</formula>
    </cfRule>
  </conditionalFormatting>
  <conditionalFormatting sqref="L214:L215">
    <cfRule type="expression" dxfId="704" priority="19">
      <formula>L214&gt;0</formula>
    </cfRule>
    <cfRule type="expression" dxfId="703" priority="20">
      <formula>L214&lt;0</formula>
    </cfRule>
  </conditionalFormatting>
  <conditionalFormatting sqref="L216">
    <cfRule type="expression" dxfId="702" priority="17">
      <formula>L216&gt;0</formula>
    </cfRule>
    <cfRule type="expression" dxfId="701" priority="18">
      <formula>L216&lt;0</formula>
    </cfRule>
  </conditionalFormatting>
  <conditionalFormatting sqref="L217:L224">
    <cfRule type="expression" dxfId="700" priority="15">
      <formula>L217&gt;0</formula>
    </cfRule>
    <cfRule type="expression" dxfId="699" priority="16">
      <formula>L217&lt;0</formula>
    </cfRule>
  </conditionalFormatting>
  <conditionalFormatting sqref="K225">
    <cfRule type="expression" dxfId="698" priority="13">
      <formula>K225&gt;0</formula>
    </cfRule>
    <cfRule type="expression" dxfId="697" priority="14">
      <formula>K225&lt;0</formula>
    </cfRule>
  </conditionalFormatting>
  <conditionalFormatting sqref="L225:L232">
    <cfRule type="expression" dxfId="696" priority="11">
      <formula>L225&gt;0</formula>
    </cfRule>
    <cfRule type="expression" dxfId="695" priority="12">
      <formula>L225&lt;0</formula>
    </cfRule>
  </conditionalFormatting>
  <conditionalFormatting sqref="K226">
    <cfRule type="expression" dxfId="694" priority="9">
      <formula>K226&gt;0</formula>
    </cfRule>
    <cfRule type="expression" dxfId="693" priority="10">
      <formula>K226&lt;0</formula>
    </cfRule>
  </conditionalFormatting>
  <conditionalFormatting sqref="K227">
    <cfRule type="expression" dxfId="692" priority="7">
      <formula>K227&gt;0</formula>
    </cfRule>
    <cfRule type="expression" dxfId="691" priority="8">
      <formula>K227&lt;0</formula>
    </cfRule>
  </conditionalFormatting>
  <conditionalFormatting sqref="K228:K248">
    <cfRule type="expression" dxfId="690" priority="5">
      <formula>K228&gt;0</formula>
    </cfRule>
    <cfRule type="expression" dxfId="689" priority="6">
      <formula>K228&lt;0</formula>
    </cfRule>
  </conditionalFormatting>
  <conditionalFormatting sqref="L233:L237">
    <cfRule type="expression" dxfId="688" priority="3">
      <formula>L233&gt;0</formula>
    </cfRule>
    <cfRule type="expression" dxfId="687" priority="4">
      <formula>L233&lt;0</formula>
    </cfRule>
  </conditionalFormatting>
  <conditionalFormatting sqref="L238:L243">
    <cfRule type="expression" dxfId="686" priority="1">
      <formula>L238&gt;0</formula>
    </cfRule>
    <cfRule type="expression" dxfId="68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4" priority="11">
      <formula>F27&gt;0</formula>
    </cfRule>
    <cfRule type="expression" dxfId="683" priority="12">
      <formula>F27&lt;0</formula>
    </cfRule>
  </conditionalFormatting>
  <conditionalFormatting sqref="H27:H29">
    <cfRule type="expression" dxfId="682" priority="9">
      <formula>H27&gt;0</formula>
    </cfRule>
    <cfRule type="expression" dxfId="681" priority="10">
      <formula>H27&lt;0</formula>
    </cfRule>
  </conditionalFormatting>
  <conditionalFormatting sqref="F23:F26">
    <cfRule type="expression" dxfId="680" priority="7">
      <formula>F23&gt;0</formula>
    </cfRule>
    <cfRule type="expression" dxfId="679" priority="8">
      <formula>F23&lt;0</formula>
    </cfRule>
  </conditionalFormatting>
  <conditionalFormatting sqref="H23:H26">
    <cfRule type="expression" dxfId="678" priority="5">
      <formula>H23&gt;0</formula>
    </cfRule>
    <cfRule type="expression" dxfId="677" priority="6">
      <formula>H23&lt;0</formula>
    </cfRule>
  </conditionalFormatting>
  <conditionalFormatting sqref="Q8">
    <cfRule type="expression" dxfId="676" priority="1">
      <formula>Q8&gt;0</formula>
    </cfRule>
    <cfRule type="expression" dxfId="675" priority="2">
      <formula>Q8&lt;0</formula>
    </cfRule>
  </conditionalFormatting>
  <conditionalFormatting sqref="Q7">
    <cfRule type="expression" dxfId="674" priority="3">
      <formula>Q7&gt;0</formula>
    </cfRule>
    <cfRule type="expression" dxfId="67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2" priority="7">
      <formula>F21&gt;0</formula>
    </cfRule>
    <cfRule type="expression" dxfId="671" priority="8">
      <formula>F21&lt;0</formula>
    </cfRule>
  </conditionalFormatting>
  <conditionalFormatting sqref="F22">
    <cfRule type="expression" dxfId="670" priority="5">
      <formula>F22&gt;0</formula>
    </cfRule>
    <cfRule type="expression" dxfId="669" priority="6">
      <formula>F22&lt;0</formula>
    </cfRule>
  </conditionalFormatting>
  <conditionalFormatting sqref="Q8">
    <cfRule type="expression" dxfId="668" priority="1">
      <formula>Q8&gt;0</formula>
    </cfRule>
    <cfRule type="expression" dxfId="667" priority="2">
      <formula>Q8&lt;0</formula>
    </cfRule>
  </conditionalFormatting>
  <conditionalFormatting sqref="Q7">
    <cfRule type="expression" dxfId="666" priority="3">
      <formula>Q7&gt;0</formula>
    </cfRule>
    <cfRule type="expression" dxfId="66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4" priority="17">
      <formula>F38&gt;0</formula>
    </cfRule>
    <cfRule type="expression" dxfId="663" priority="18">
      <formula>F38&lt;0</formula>
    </cfRule>
  </conditionalFormatting>
  <conditionalFormatting sqref="H38:H72">
    <cfRule type="expression" dxfId="662" priority="9">
      <formula>H38&gt;0</formula>
    </cfRule>
    <cfRule type="expression" dxfId="661" priority="10">
      <formula>H38&lt;0</formula>
    </cfRule>
  </conditionalFormatting>
  <conditionalFormatting sqref="F21:F37">
    <cfRule type="expression" dxfId="660" priority="7">
      <formula>F21&gt;0</formula>
    </cfRule>
    <cfRule type="expression" dxfId="659" priority="8">
      <formula>F21&lt;0</formula>
    </cfRule>
  </conditionalFormatting>
  <conditionalFormatting sqref="H21:H37">
    <cfRule type="expression" dxfId="658" priority="5">
      <formula>H21&gt;0</formula>
    </cfRule>
    <cfRule type="expression" dxfId="657" priority="6">
      <formula>H21&lt;0</formula>
    </cfRule>
  </conditionalFormatting>
  <conditionalFormatting sqref="Q8">
    <cfRule type="expression" dxfId="656" priority="1">
      <formula>Q8&gt;0</formula>
    </cfRule>
    <cfRule type="expression" dxfId="655" priority="2">
      <formula>Q8&lt;0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2" priority="11">
      <formula>F24&gt;0</formula>
    </cfRule>
    <cfRule type="expression" dxfId="651" priority="12">
      <formula>F24&lt;0</formula>
    </cfRule>
  </conditionalFormatting>
  <conditionalFormatting sqref="H27:H30">
    <cfRule type="expression" dxfId="650" priority="9">
      <formula>H27&gt;0</formula>
    </cfRule>
    <cfRule type="expression" dxfId="649" priority="10">
      <formula>H27&lt;0</formula>
    </cfRule>
  </conditionalFormatting>
  <conditionalFormatting sqref="F25">
    <cfRule type="expression" dxfId="648" priority="7">
      <formula>F25&gt;0</formula>
    </cfRule>
    <cfRule type="expression" dxfId="647" priority="8">
      <formula>F25&lt;0</formula>
    </cfRule>
  </conditionalFormatting>
  <conditionalFormatting sqref="H24:H26">
    <cfRule type="expression" dxfId="646" priority="5">
      <formula>H24&gt;0</formula>
    </cfRule>
    <cfRule type="expression" dxfId="645" priority="6">
      <formula>H24&lt;0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40" priority="17">
      <formula>F28&gt;0</formula>
    </cfRule>
    <cfRule type="expression" dxfId="639" priority="18">
      <formula>F28&lt;0</formula>
    </cfRule>
  </conditionalFormatting>
  <conditionalFormatting sqref="F28 F33:F35">
    <cfRule type="expression" dxfId="638" priority="19">
      <formula>F28&gt;0</formula>
    </cfRule>
    <cfRule type="expression" dxfId="637" priority="20">
      <formula>F28&lt;0</formula>
    </cfRule>
  </conditionalFormatting>
  <conditionalFormatting sqref="H28 H33:H35">
    <cfRule type="expression" dxfId="636" priority="15">
      <formula>H28&gt;0</formula>
    </cfRule>
    <cfRule type="expression" dxfId="635" priority="16">
      <formula>H28&lt;0</formula>
    </cfRule>
  </conditionalFormatting>
  <conditionalFormatting sqref="F21:F27">
    <cfRule type="expression" dxfId="634" priority="13">
      <formula>F21&gt;0</formula>
    </cfRule>
    <cfRule type="expression" dxfId="633" priority="14">
      <formula>F21&lt;0</formula>
    </cfRule>
  </conditionalFormatting>
  <conditionalFormatting sqref="H21:H27">
    <cfRule type="expression" dxfId="632" priority="11">
      <formula>H21&gt;0</formula>
    </cfRule>
    <cfRule type="expression" dxfId="631" priority="12">
      <formula>H21&lt;0</formula>
    </cfRule>
  </conditionalFormatting>
  <conditionalFormatting sqref="Q8">
    <cfRule type="expression" dxfId="630" priority="7">
      <formula>Q8&gt;0</formula>
    </cfRule>
    <cfRule type="expression" dxfId="629" priority="8">
      <formula>Q8&lt;0</formula>
    </cfRule>
  </conditionalFormatting>
  <conditionalFormatting sqref="Q7">
    <cfRule type="expression" dxfId="628" priority="9">
      <formula>Q7&gt;0</formula>
    </cfRule>
    <cfRule type="expression" dxfId="627" priority="10">
      <formula>Q7&lt;0</formula>
    </cfRule>
  </conditionalFormatting>
  <conditionalFormatting sqref="F29:F32">
    <cfRule type="expression" dxfId="626" priority="5">
      <formula>F29&gt;0</formula>
    </cfRule>
    <cfRule type="expression" dxfId="625" priority="6">
      <formula>F29&lt;0</formula>
    </cfRule>
  </conditionalFormatting>
  <conditionalFormatting sqref="H29:H32">
    <cfRule type="expression" dxfId="624" priority="3">
      <formula>H29&gt;0</formula>
    </cfRule>
    <cfRule type="expression" dxfId="623" priority="4">
      <formula>H29&lt;0</formula>
    </cfRule>
  </conditionalFormatting>
  <conditionalFormatting sqref="M37">
    <cfRule type="expression" dxfId="622" priority="1">
      <formula>M37&gt;0</formula>
    </cfRule>
    <cfRule type="expression" dxfId="62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20" priority="19">
      <formula>F25&gt;0</formula>
    </cfRule>
    <cfRule type="expression" dxfId="619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8" priority="11">
      <formula>F28&gt;0</formula>
    </cfRule>
    <cfRule type="expression" dxfId="617" priority="12">
      <formula>F28&lt;0</formula>
    </cfRule>
  </conditionalFormatting>
  <conditionalFormatting sqref="F28:F35">
    <cfRule type="expression" dxfId="616" priority="13">
      <formula>F28&gt;0</formula>
    </cfRule>
    <cfRule type="expression" dxfId="615" priority="14">
      <formula>F28&lt;0</formula>
    </cfRule>
  </conditionalFormatting>
  <conditionalFormatting sqref="H25:H35">
    <cfRule type="expression" dxfId="614" priority="9">
      <formula>H25&gt;0</formula>
    </cfRule>
    <cfRule type="expression" dxfId="613" priority="10">
      <formula>H25&lt;0</formula>
    </cfRule>
  </conditionalFormatting>
  <conditionalFormatting sqref="F21:F24">
    <cfRule type="expression" dxfId="612" priority="7">
      <formula>F21&gt;0</formula>
    </cfRule>
    <cfRule type="expression" dxfId="611" priority="8">
      <formula>F21&lt;0</formula>
    </cfRule>
  </conditionalFormatting>
  <conditionalFormatting sqref="H21:H24">
    <cfRule type="expression" dxfId="610" priority="5">
      <formula>H21&gt;0</formula>
    </cfRule>
    <cfRule type="expression" dxfId="609" priority="6">
      <formula>H21&lt;0</formula>
    </cfRule>
  </conditionalFormatting>
  <conditionalFormatting sqref="Q8">
    <cfRule type="expression" dxfId="608" priority="1">
      <formula>Q8&gt;0</formula>
    </cfRule>
    <cfRule type="expression" dxfId="607" priority="2">
      <formula>Q8&lt;0</formula>
    </cfRule>
  </conditionalFormatting>
  <conditionalFormatting sqref="Q7">
    <cfRule type="expression" dxfId="606" priority="3">
      <formula>Q7&gt;0</formula>
    </cfRule>
    <cfRule type="expression" dxfId="605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4" priority="29">
      <formula>F40&gt;0</formula>
    </cfRule>
    <cfRule type="expression" dxfId="603" priority="30">
      <formula>F40&lt;0</formula>
    </cfRule>
  </conditionalFormatting>
  <conditionalFormatting sqref="F40:F45">
    <cfRule type="expression" dxfId="602" priority="31">
      <formula>F40&gt;0</formula>
    </cfRule>
    <cfRule type="expression" dxfId="601" priority="32">
      <formula>F40&lt;0</formula>
    </cfRule>
  </conditionalFormatting>
  <conditionalFormatting sqref="H40:H45">
    <cfRule type="expression" dxfId="600" priority="27">
      <formula>H40&gt;0</formula>
    </cfRule>
    <cfRule type="expression" dxfId="599" priority="28">
      <formula>H40&lt;0</formula>
    </cfRule>
  </conditionalFormatting>
  <conditionalFormatting sqref="F23:F39">
    <cfRule type="expression" dxfId="598" priority="13">
      <formula>F23&gt;0</formula>
    </cfRule>
    <cfRule type="expression" dxfId="597" priority="14">
      <formula>F23&lt;0</formula>
    </cfRule>
  </conditionalFormatting>
  <conditionalFormatting sqref="H23:H39">
    <cfRule type="expression" dxfId="596" priority="11">
      <formula>H23&gt;0</formula>
    </cfRule>
    <cfRule type="expression" dxfId="595" priority="12">
      <formula>H23&lt;0</formula>
    </cfRule>
  </conditionalFormatting>
  <conditionalFormatting sqref="Q7">
    <cfRule type="expression" dxfId="594" priority="9">
      <formula>Q7&gt;0</formula>
    </cfRule>
    <cfRule type="expression" dxfId="593" priority="10">
      <formula>Q7&lt;0</formula>
    </cfRule>
  </conditionalFormatting>
  <conditionalFormatting sqref="Q8">
    <cfRule type="expression" dxfId="592" priority="7">
      <formula>Q8&gt;0</formula>
    </cfRule>
    <cfRule type="expression" dxfId="591" priority="8">
      <formula>Q8&lt;0</formula>
    </cfRule>
  </conditionalFormatting>
  <conditionalFormatting sqref="Q10">
    <cfRule type="expression" dxfId="590" priority="1">
      <formula>Q10&gt;0</formula>
    </cfRule>
    <cfRule type="expression" dxfId="58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8" priority="39">
      <formula>Q12&gt;0</formula>
    </cfRule>
    <cfRule type="expression" dxfId="58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6" priority="33">
      <formula>F25&gt;0</formula>
    </cfRule>
    <cfRule type="expression" dxfId="585" priority="34">
      <formula>F25&lt;0</formula>
    </cfRule>
  </conditionalFormatting>
  <conditionalFormatting sqref="F30">
    <cfRule type="expression" dxfId="584" priority="31">
      <formula>F30&gt;0</formula>
    </cfRule>
    <cfRule type="expression" dxfId="583" priority="32">
      <formula>F30&lt;0</formula>
    </cfRule>
  </conditionalFormatting>
  <conditionalFormatting sqref="F31">
    <cfRule type="expression" dxfId="582" priority="29">
      <formula>F31&gt;0</formula>
    </cfRule>
    <cfRule type="expression" dxfId="581" priority="30">
      <formula>F31&lt;0</formula>
    </cfRule>
  </conditionalFormatting>
  <conditionalFormatting sqref="F32:F34">
    <cfRule type="expression" dxfId="580" priority="27">
      <formula>F32&gt;0</formula>
    </cfRule>
    <cfRule type="expression" dxfId="579" priority="28">
      <formula>F32&lt;0</formula>
    </cfRule>
  </conditionalFormatting>
  <conditionalFormatting sqref="H25:H29">
    <cfRule type="expression" dxfId="578" priority="25">
      <formula>H25&gt;0</formula>
    </cfRule>
    <cfRule type="expression" dxfId="577" priority="26">
      <formula>H25&lt;0</formula>
    </cfRule>
  </conditionalFormatting>
  <conditionalFormatting sqref="H30">
    <cfRule type="expression" dxfId="576" priority="23">
      <formula>H30&gt;0</formula>
    </cfRule>
    <cfRule type="expression" dxfId="575" priority="24">
      <formula>H30&lt;0</formula>
    </cfRule>
  </conditionalFormatting>
  <conditionalFormatting sqref="H31">
    <cfRule type="expression" dxfId="574" priority="21">
      <formula>H31&gt;0</formula>
    </cfRule>
    <cfRule type="expression" dxfId="573" priority="22">
      <formula>H31&lt;0</formula>
    </cfRule>
  </conditionalFormatting>
  <conditionalFormatting sqref="H32:H34">
    <cfRule type="expression" dxfId="572" priority="19">
      <formula>H32&gt;0</formula>
    </cfRule>
    <cfRule type="expression" dxfId="571" priority="20">
      <formula>H32&lt;0</formula>
    </cfRule>
  </conditionalFormatting>
  <conditionalFormatting sqref="F35">
    <cfRule type="expression" dxfId="570" priority="17">
      <formula>F35&gt;0</formula>
    </cfRule>
    <cfRule type="expression" dxfId="569" priority="18">
      <formula>F35&lt;0</formula>
    </cfRule>
  </conditionalFormatting>
  <conditionalFormatting sqref="H35">
    <cfRule type="expression" dxfId="568" priority="15">
      <formula>H35&gt;0</formula>
    </cfRule>
    <cfRule type="expression" dxfId="567" priority="16">
      <formula>H35&lt;0</formula>
    </cfRule>
  </conditionalFormatting>
  <conditionalFormatting sqref="F36">
    <cfRule type="expression" dxfId="566" priority="13">
      <formula>F36&gt;0</formula>
    </cfRule>
    <cfRule type="expression" dxfId="565" priority="14">
      <formula>F36&lt;0</formula>
    </cfRule>
  </conditionalFormatting>
  <conditionalFormatting sqref="H36">
    <cfRule type="expression" dxfId="564" priority="11">
      <formula>H36&gt;0</formula>
    </cfRule>
    <cfRule type="expression" dxfId="563" priority="12">
      <formula>H36&lt;0</formula>
    </cfRule>
  </conditionalFormatting>
  <conditionalFormatting sqref="H23:H24">
    <cfRule type="expression" dxfId="562" priority="5">
      <formula>H23&gt;0</formula>
    </cfRule>
    <cfRule type="expression" dxfId="561" priority="6">
      <formula>H23&lt;0</formula>
    </cfRule>
  </conditionalFormatting>
  <conditionalFormatting sqref="F23:F24">
    <cfRule type="expression" dxfId="560" priority="7">
      <formula>F23&gt;0</formula>
    </cfRule>
    <cfRule type="expression" dxfId="559" priority="8">
      <formula>F23&lt;0</formula>
    </cfRule>
  </conditionalFormatting>
  <conditionalFormatting sqref="Q7">
    <cfRule type="expression" dxfId="558" priority="3">
      <formula>Q7&gt;0</formula>
    </cfRule>
    <cfRule type="expression" dxfId="557" priority="4">
      <formula>Q7&lt;0</formula>
    </cfRule>
  </conditionalFormatting>
  <conditionalFormatting sqref="Q8">
    <cfRule type="expression" dxfId="556" priority="1">
      <formula>Q8&gt;0</formula>
    </cfRule>
    <cfRule type="expression" dxfId="55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32" activePane="bottomLeft" state="frozen"/>
      <selection activeCell="A2" sqref="A2"/>
      <selection pane="bottomLeft" activeCell="Q40" sqref="Q4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58.55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4684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2234.5300000000016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629.94999999999982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0.15538782205448867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40</v>
      </c>
      <c r="D19" s="350"/>
      <c r="E19" s="350"/>
      <c r="F19" s="351">
        <f>SumByColor($A$19,F2:F17)</f>
        <v>2151</v>
      </c>
      <c r="G19" s="350"/>
      <c r="H19" s="350">
        <f>SumByColor($A$19,H2:H17)</f>
        <v>40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7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9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7">
        <f t="shared" ref="H28" si="16">(E28-D28)/D28</f>
        <v>0.10901498946238426</v>
      </c>
      <c r="I28" s="39" t="s">
        <v>843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64.405000000000001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63.819500000000005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63.234000000000002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62.648499999999999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62.063000000000002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61.477499999999999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60.891999999999996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60.3065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59.720999999999997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59.1355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58.55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7"/>
        <v>57.964499999999994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8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7"/>
        <v>57.378999999999998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8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9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7"/>
        <v>56.793499999999995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8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9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7"/>
        <v>56.207999999999998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8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9"/>
        <v>1971.56</v>
      </c>
      <c r="L55" s="255"/>
      <c r="M55" s="255"/>
      <c r="O55" s="2"/>
      <c r="P55" s="81">
        <v>0.95</v>
      </c>
      <c r="Q55" s="81">
        <f t="shared" si="17"/>
        <v>55.622499999999995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8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9"/>
        <v>1014.38</v>
      </c>
      <c r="L56" s="255"/>
      <c r="M56" s="255"/>
      <c r="O56" s="2"/>
      <c r="P56" s="81">
        <v>0.94</v>
      </c>
      <c r="Q56" s="81">
        <f t="shared" si="17"/>
        <v>55.036999999999992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8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9"/>
        <v>1517.67</v>
      </c>
      <c r="L57" s="255"/>
      <c r="M57" s="255"/>
      <c r="O57" s="2"/>
      <c r="P57" s="81">
        <v>0.93</v>
      </c>
      <c r="Q57" s="81">
        <f t="shared" si="17"/>
        <v>54.451500000000003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8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9"/>
        <v>1460.3700000000001</v>
      </c>
      <c r="L58" s="255"/>
      <c r="M58" s="255"/>
      <c r="O58" s="2"/>
      <c r="P58" s="81">
        <v>0.92</v>
      </c>
      <c r="Q58" s="81">
        <f t="shared" si="17"/>
        <v>53.866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8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9"/>
        <v>3976.71</v>
      </c>
      <c r="L59" s="255"/>
      <c r="M59" s="255"/>
      <c r="O59" s="2"/>
      <c r="P59" s="81">
        <v>0.91</v>
      </c>
      <c r="Q59" s="81">
        <f t="shared" si="17"/>
        <v>53.280499999999996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8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7"/>
        <v>52.695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4" priority="55">
      <formula>Q8&gt;0</formula>
    </cfRule>
    <cfRule type="expression" dxfId="553" priority="56">
      <formula>Q8&lt;0</formula>
    </cfRule>
  </conditionalFormatting>
  <conditionalFormatting sqref="Q7">
    <cfRule type="expression" dxfId="552" priority="57">
      <formula>Q7&gt;0</formula>
    </cfRule>
    <cfRule type="expression" dxfId="551" priority="58">
      <formula>Q7&lt;0</formula>
    </cfRule>
  </conditionalFormatting>
  <conditionalFormatting sqref="M50">
    <cfRule type="expression" dxfId="550" priority="45">
      <formula>M50&gt;0</formula>
    </cfRule>
    <cfRule type="expression" dxfId="549" priority="46">
      <formula>M50&lt;0</formula>
    </cfRule>
  </conditionalFormatting>
  <conditionalFormatting sqref="M50">
    <cfRule type="expression" dxfId="548" priority="47">
      <formula>M50&gt;0</formula>
    </cfRule>
    <cfRule type="expression" dxfId="547" priority="48">
      <formula>M50&lt;0</formula>
    </cfRule>
  </conditionalFormatting>
  <conditionalFormatting sqref="F24:F28">
    <cfRule type="expression" dxfId="546" priority="33">
      <formula>F24&gt;0</formula>
    </cfRule>
    <cfRule type="expression" dxfId="545" priority="34">
      <formula>F24&lt;0</formula>
    </cfRule>
  </conditionalFormatting>
  <conditionalFormatting sqref="F24:F28">
    <cfRule type="expression" dxfId="544" priority="35">
      <formula>F24&gt;0</formula>
    </cfRule>
    <cfRule type="expression" dxfId="543" priority="36">
      <formula>F24&lt;0</formula>
    </cfRule>
  </conditionalFormatting>
  <conditionalFormatting sqref="H24:H28">
    <cfRule type="expression" dxfId="542" priority="31">
      <formula>H24&gt;0</formula>
    </cfRule>
    <cfRule type="expression" dxfId="541" priority="32">
      <formula>H24&lt;0</formula>
    </cfRule>
  </conditionalFormatting>
  <conditionalFormatting sqref="J27:J34">
    <cfRule type="expression" dxfId="540" priority="1">
      <formula>J27&gt;0</formula>
    </cfRule>
    <cfRule type="expression" dxfId="539" priority="2">
      <formula>J27&lt;0</formula>
    </cfRule>
  </conditionalFormatting>
  <conditionalFormatting sqref="J27:J34">
    <cfRule type="expression" dxfId="538" priority="3">
      <formula>J27&gt;0</formula>
    </cfRule>
    <cfRule type="expression" dxfId="537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6" priority="66">
      <formula>F22&gt;0</formula>
    </cfRule>
    <cfRule type="expression" dxfId="53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4" priority="53">
      <formula>F41&gt;0</formula>
    </cfRule>
    <cfRule type="expression" dxfId="533" priority="54">
      <formula>F41&lt;0</formula>
    </cfRule>
  </conditionalFormatting>
  <conditionalFormatting sqref="F41">
    <cfRule type="expression" dxfId="532" priority="57">
      <formula>F41&gt;0</formula>
    </cfRule>
    <cfRule type="expression" dxfId="531" priority="58">
      <formula>F41&lt;0</formula>
    </cfRule>
  </conditionalFormatting>
  <conditionalFormatting sqref="H41">
    <cfRule type="expression" dxfId="530" priority="35">
      <formula>H41&gt;0</formula>
    </cfRule>
    <cfRule type="expression" dxfId="529" priority="36">
      <formula>H41&lt;0</formula>
    </cfRule>
  </conditionalFormatting>
  <conditionalFormatting sqref="F89:F95">
    <cfRule type="expression" dxfId="528" priority="29">
      <formula>F89&gt;0</formula>
    </cfRule>
    <cfRule type="expression" dxfId="527" priority="30">
      <formula>F89&lt;0</formula>
    </cfRule>
  </conditionalFormatting>
  <conditionalFormatting sqref="F96:F110">
    <cfRule type="expression" dxfId="526" priority="25">
      <formula>F96&gt;0</formula>
    </cfRule>
    <cfRule type="expression" dxfId="525" priority="26">
      <formula>F96&lt;0</formula>
    </cfRule>
  </conditionalFormatting>
  <conditionalFormatting sqref="F96:F110">
    <cfRule type="expression" dxfId="524" priority="27">
      <formula>F96&gt;0</formula>
    </cfRule>
    <cfRule type="expression" dxfId="523" priority="28">
      <formula>F96&lt;0</formula>
    </cfRule>
  </conditionalFormatting>
  <conditionalFormatting sqref="H89:H100">
    <cfRule type="expression" dxfId="522" priority="23">
      <formula>H89&gt;0</formula>
    </cfRule>
    <cfRule type="expression" dxfId="521" priority="24">
      <formula>H89&lt;0</formula>
    </cfRule>
  </conditionalFormatting>
  <conditionalFormatting sqref="H101">
    <cfRule type="expression" dxfId="520" priority="21">
      <formula>H101&gt;0</formula>
    </cfRule>
    <cfRule type="expression" dxfId="519" priority="22">
      <formula>H101&lt;0</formula>
    </cfRule>
  </conditionalFormatting>
  <conditionalFormatting sqref="F111:F116">
    <cfRule type="expression" dxfId="518" priority="19">
      <formula>F111&gt;0</formula>
    </cfRule>
    <cfRule type="expression" dxfId="517" priority="20">
      <formula>F111&lt;0</formula>
    </cfRule>
  </conditionalFormatting>
  <conditionalFormatting sqref="H103:H116">
    <cfRule type="expression" dxfId="516" priority="17">
      <formula>H103&gt;0</formula>
    </cfRule>
    <cfRule type="expression" dxfId="515" priority="18">
      <formula>H103&lt;0</formula>
    </cfRule>
  </conditionalFormatting>
  <conditionalFormatting sqref="H102">
    <cfRule type="expression" dxfId="514" priority="15">
      <formula>H102&gt;0</formula>
    </cfRule>
    <cfRule type="expression" dxfId="513" priority="16">
      <formula>H102&lt;0</formula>
    </cfRule>
  </conditionalFormatting>
  <conditionalFormatting sqref="M42">
    <cfRule type="expression" dxfId="512" priority="13">
      <formula>M42&gt;0</formula>
    </cfRule>
    <cfRule type="expression" dxfId="511" priority="14">
      <formula>M42&lt;0</formula>
    </cfRule>
  </conditionalFormatting>
  <conditionalFormatting sqref="Q7">
    <cfRule type="expression" dxfId="510" priority="9">
      <formula>Q7&gt;0</formula>
    </cfRule>
    <cfRule type="expression" dxfId="509" priority="10">
      <formula>Q7&lt;0</formula>
    </cfRule>
  </conditionalFormatting>
  <conditionalFormatting sqref="Q8">
    <cfRule type="expression" dxfId="508" priority="7">
      <formula>Q8&gt;0</formula>
    </cfRule>
    <cfRule type="expression" dxfId="507" priority="8">
      <formula>Q8&lt;0</formula>
    </cfRule>
  </conditionalFormatting>
  <conditionalFormatting sqref="F117:F130 H117:H130">
    <cfRule type="expression" dxfId="506" priority="1">
      <formula>F117&gt;0</formula>
    </cfRule>
    <cfRule type="expression" dxfId="50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4" priority="84">
      <formula>F7&gt;0</formula>
    </cfRule>
    <cfRule type="expression" dxfId="503" priority="85">
      <formula>F7&lt;0</formula>
    </cfRule>
  </conditionalFormatting>
  <conditionalFormatting sqref="Q8">
    <cfRule type="expression" dxfId="502" priority="82">
      <formula>Q8&gt;0</formula>
    </cfRule>
    <cfRule type="expression" dxfId="501" priority="83">
      <formula>Q8&lt;0</formula>
    </cfRule>
  </conditionalFormatting>
  <conditionalFormatting sqref="F29:F36">
    <cfRule type="expression" dxfId="500" priority="62">
      <formula>F29&gt;0</formula>
    </cfRule>
    <cfRule type="expression" dxfId="499" priority="63">
      <formula>F29&lt;0</formula>
    </cfRule>
  </conditionalFormatting>
  <conditionalFormatting sqref="J32:J38">
    <cfRule type="expression" dxfId="498" priority="57">
      <formula>J32&gt;0</formula>
    </cfRule>
    <cfRule type="expression" dxfId="497" priority="58">
      <formula>J32&lt;0</formula>
    </cfRule>
  </conditionalFormatting>
  <conditionalFormatting sqref="M42">
    <cfRule type="expression" dxfId="496" priority="55">
      <formula>M42&gt;0</formula>
    </cfRule>
    <cfRule type="expression" dxfId="495" priority="56">
      <formula>M42&lt;0</formula>
    </cfRule>
  </conditionalFormatting>
  <conditionalFormatting sqref="F98:F134 H98:H134 H137:H142 F137:F142 F144:F153 H144:H153">
    <cfRule type="expression" dxfId="494" priority="53">
      <formula>F98&gt;0</formula>
    </cfRule>
    <cfRule type="expression" dxfId="493" priority="54">
      <formula>F98&lt;0</formula>
    </cfRule>
  </conditionalFormatting>
  <conditionalFormatting sqref="F90:F97">
    <cfRule type="expression" dxfId="492" priority="51">
      <formula>F90&gt;0</formula>
    </cfRule>
    <cfRule type="expression" dxfId="491" priority="52">
      <formula>F90&lt;0</formula>
    </cfRule>
  </conditionalFormatting>
  <conditionalFormatting sqref="H90:H97">
    <cfRule type="expression" dxfId="490" priority="49">
      <formula>H90&gt;0</formula>
    </cfRule>
    <cfRule type="expression" dxfId="489" priority="50">
      <formula>H90&lt;0</formula>
    </cfRule>
  </conditionalFormatting>
  <conditionalFormatting sqref="F135:F136 H135:H136">
    <cfRule type="expression" dxfId="488" priority="47">
      <formula>F135&gt;0</formula>
    </cfRule>
    <cfRule type="expression" dxfId="487" priority="48">
      <formula>F135&lt;0</formula>
    </cfRule>
  </conditionalFormatting>
  <conditionalFormatting sqref="H143 F143">
    <cfRule type="expression" dxfId="486" priority="45">
      <formula>F143&gt;0</formula>
    </cfRule>
    <cfRule type="expression" dxfId="485" priority="46">
      <formula>F143&lt;0</formula>
    </cfRule>
  </conditionalFormatting>
  <conditionalFormatting sqref="F154:F161">
    <cfRule type="expression" dxfId="484" priority="31">
      <formula>F154&gt;0</formula>
    </cfRule>
    <cfRule type="expression" dxfId="483" priority="32">
      <formula>F154&lt;0</formula>
    </cfRule>
  </conditionalFormatting>
  <conditionalFormatting sqref="H154:H161">
    <cfRule type="expression" dxfId="482" priority="29">
      <formula>H154&gt;0</formula>
    </cfRule>
    <cfRule type="expression" dxfId="481" priority="30">
      <formula>H154&lt;0</formula>
    </cfRule>
  </conditionalFormatting>
  <conditionalFormatting sqref="Q10">
    <cfRule type="expression" dxfId="480" priority="27">
      <formula>Q10&gt;0</formula>
    </cfRule>
    <cfRule type="expression" dxfId="479" priority="28">
      <formula>Q10&lt;0</formula>
    </cfRule>
  </conditionalFormatting>
  <conditionalFormatting sqref="F37:F38">
    <cfRule type="expression" dxfId="478" priority="25">
      <formula>F37&gt;0</formula>
    </cfRule>
    <cfRule type="expression" dxfId="477" priority="26">
      <formula>F37&lt;0</formula>
    </cfRule>
  </conditionalFormatting>
  <conditionalFormatting sqref="H37:H38">
    <cfRule type="expression" dxfId="476" priority="23">
      <formula>H37&gt;0</formula>
    </cfRule>
    <cfRule type="expression" dxfId="475" priority="24">
      <formula>H37&lt;0</formula>
    </cfRule>
  </conditionalFormatting>
  <conditionalFormatting sqref="F167">
    <cfRule type="expression" dxfId="474" priority="21">
      <formula>F167&gt;0</formula>
    </cfRule>
    <cfRule type="expression" dxfId="473" priority="22">
      <formula>F167&lt;0</formula>
    </cfRule>
  </conditionalFormatting>
  <conditionalFormatting sqref="F168:F179">
    <cfRule type="expression" dxfId="472" priority="19">
      <formula>F168&gt;0</formula>
    </cfRule>
    <cfRule type="expression" dxfId="471" priority="20">
      <formula>F168&lt;0</formula>
    </cfRule>
  </conditionalFormatting>
  <conditionalFormatting sqref="H167:H179">
    <cfRule type="expression" dxfId="470" priority="17">
      <formula>H167&gt;0</formula>
    </cfRule>
    <cfRule type="expression" dxfId="469" priority="18">
      <formula>H167&lt;0</formula>
    </cfRule>
  </conditionalFormatting>
  <conditionalFormatting sqref="J175:J197 J201">
    <cfRule type="expression" dxfId="468" priority="15">
      <formula>J175&gt;0</formula>
    </cfRule>
    <cfRule type="expression" dxfId="467" priority="16">
      <formula>J175&lt;0</formula>
    </cfRule>
  </conditionalFormatting>
  <conditionalFormatting sqref="F180:F197 F201">
    <cfRule type="expression" dxfId="466" priority="13">
      <formula>F180&gt;0</formula>
    </cfRule>
    <cfRule type="expression" dxfId="465" priority="14">
      <formula>F180&lt;0</formula>
    </cfRule>
  </conditionalFormatting>
  <conditionalFormatting sqref="H180:H197 H201">
    <cfRule type="expression" dxfId="464" priority="11">
      <formula>H180&gt;0</formula>
    </cfRule>
    <cfRule type="expression" dxfId="463" priority="12">
      <formula>H180&lt;0</formula>
    </cfRule>
  </conditionalFormatting>
  <conditionalFormatting sqref="I32:J35">
    <cfRule type="expression" dxfId="462" priority="9">
      <formula>I32&gt;0</formula>
    </cfRule>
    <cfRule type="expression" dxfId="461" priority="10">
      <formula>I32&lt;0</formula>
    </cfRule>
  </conditionalFormatting>
  <conditionalFormatting sqref="F198:F200">
    <cfRule type="expression" dxfId="460" priority="7">
      <formula>F198&gt;0</formula>
    </cfRule>
    <cfRule type="expression" dxfId="459" priority="8">
      <formula>F198&lt;0</formula>
    </cfRule>
  </conditionalFormatting>
  <conditionalFormatting sqref="H198:H200">
    <cfRule type="expression" dxfId="458" priority="5">
      <formula>H198&gt;0</formula>
    </cfRule>
    <cfRule type="expression" dxfId="457" priority="6">
      <formula>H198&lt;0</formula>
    </cfRule>
  </conditionalFormatting>
  <conditionalFormatting sqref="J198:J200">
    <cfRule type="expression" dxfId="456" priority="3">
      <formula>J198&gt;0</formula>
    </cfRule>
    <cfRule type="expression" dxfId="455" priority="4">
      <formula>J198&lt;0</formula>
    </cfRule>
  </conditionalFormatting>
  <conditionalFormatting sqref="F202:F211 H202:H211 J202:J211">
    <cfRule type="expression" dxfId="454" priority="1">
      <formula>F202&gt;0</formula>
    </cfRule>
    <cfRule type="expression" dxfId="45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62.2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3110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1489.5099999999984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266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9.3530239099859358E-2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68.42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67.798000000000002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67.176000000000002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66.554000000000002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65.932000000000002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65.31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64.688000000000002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64.066000000000003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63.444000000000003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62.822000000000003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62.2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61.578000000000003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60.956000000000003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60.334000000000003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59.712000000000003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59.09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58.467999999999996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57.846000000000004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57.224000000000004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56.602000000000004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55.980000000000004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2" priority="62">
      <formula>Q7&gt;0</formula>
    </cfRule>
    <cfRule type="expression" dxfId="451" priority="63">
      <formula>Q7&lt;0</formula>
    </cfRule>
  </conditionalFormatting>
  <conditionalFormatting sqref="Q8">
    <cfRule type="expression" dxfId="450" priority="60">
      <formula>Q8&gt;0</formula>
    </cfRule>
    <cfRule type="expression" dxfId="449" priority="61">
      <formula>Q8&lt;0</formula>
    </cfRule>
  </conditionalFormatting>
  <conditionalFormatting sqref="F26:F43">
    <cfRule type="expression" dxfId="448" priority="44">
      <formula>F26&gt;0</formula>
    </cfRule>
    <cfRule type="expression" dxfId="447" priority="45">
      <formula>F26&lt;0</formula>
    </cfRule>
  </conditionalFormatting>
  <conditionalFormatting sqref="H45 H47:H48 H50:H51 H53 H26:H43">
    <cfRule type="expression" dxfId="446" priority="42">
      <formula>H26&gt;0</formula>
    </cfRule>
    <cfRule type="expression" dxfId="445" priority="43">
      <formula>H26&lt;0</formula>
    </cfRule>
  </conditionalFormatting>
  <conditionalFormatting sqref="J29">
    <cfRule type="expression" dxfId="444" priority="40">
      <formula>J29&gt;0</formula>
    </cfRule>
    <cfRule type="expression" dxfId="443" priority="41">
      <formula>J29&lt;0</formula>
    </cfRule>
  </conditionalFormatting>
  <conditionalFormatting sqref="J30:J35">
    <cfRule type="expression" dxfId="442" priority="38">
      <formula>J30&gt;0</formula>
    </cfRule>
    <cfRule type="expression" dxfId="441" priority="39">
      <formula>J30&lt;0</formula>
    </cfRule>
  </conditionalFormatting>
  <conditionalFormatting sqref="J36:J37">
    <cfRule type="expression" dxfId="440" priority="36">
      <formula>J36&gt;0</formula>
    </cfRule>
    <cfRule type="expression" dxfId="439" priority="37">
      <formula>J36&lt;0</formula>
    </cfRule>
  </conditionalFormatting>
  <conditionalFormatting sqref="J38:J45 J48 J51">
    <cfRule type="expression" dxfId="438" priority="34">
      <formula>J38&gt;0</formula>
    </cfRule>
    <cfRule type="expression" dxfId="437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1">
      <formula>M59&gt;0</formula>
    </cfRule>
    <cfRule type="expression" dxfId="435" priority="32">
      <formula>M59&lt;0</formula>
    </cfRule>
  </conditionalFormatting>
  <conditionalFormatting sqref="Q10">
    <cfRule type="expression" dxfId="434" priority="29">
      <formula>Q10&gt;0</formula>
    </cfRule>
    <cfRule type="expression" dxfId="433" priority="30">
      <formula>Q10&lt;0</formula>
    </cfRule>
  </conditionalFormatting>
  <conditionalFormatting sqref="F84:F103">
    <cfRule type="expression" dxfId="432" priority="27">
      <formula>F84&gt;0</formula>
    </cfRule>
    <cfRule type="expression" dxfId="431" priority="28">
      <formula>F84&lt;0</formula>
    </cfRule>
  </conditionalFormatting>
  <conditionalFormatting sqref="H107:H108 H110:H111 H113 H84:H103">
    <cfRule type="expression" dxfId="430" priority="25">
      <formula>H84&gt;0</formula>
    </cfRule>
    <cfRule type="expression" dxfId="429" priority="26">
      <formula>H84&lt;0</formula>
    </cfRule>
  </conditionalFormatting>
  <conditionalFormatting sqref="J89">
    <cfRule type="expression" dxfId="428" priority="23">
      <formula>J89&gt;0</formula>
    </cfRule>
    <cfRule type="expression" dxfId="427" priority="24">
      <formula>J89&lt;0</formula>
    </cfRule>
  </conditionalFormatting>
  <conditionalFormatting sqref="J90:J95">
    <cfRule type="expression" dxfId="426" priority="21">
      <formula>J90&gt;0</formula>
    </cfRule>
    <cfRule type="expression" dxfId="425" priority="22">
      <formula>J90&lt;0</formula>
    </cfRule>
  </conditionalFormatting>
  <conditionalFormatting sqref="J96:J97">
    <cfRule type="expression" dxfId="424" priority="19">
      <formula>J96&gt;0</formula>
    </cfRule>
    <cfRule type="expression" dxfId="423" priority="20">
      <formula>J96&lt;0</formula>
    </cfRule>
  </conditionalFormatting>
  <conditionalFormatting sqref="J98:J104 J108 J111">
    <cfRule type="expression" dxfId="422" priority="17">
      <formula>J98&gt;0</formula>
    </cfRule>
    <cfRule type="expression" dxfId="421" priority="18">
      <formula>J98&lt;0</formula>
    </cfRule>
  </conditionalFormatting>
  <conditionalFormatting sqref="J25">
    <cfRule type="expression" dxfId="420" priority="13">
      <formula>J25&gt;0</formula>
    </cfRule>
    <cfRule type="expression" dxfId="419" priority="14">
      <formula>J25&lt;0</formula>
    </cfRule>
  </conditionalFormatting>
  <conditionalFormatting sqref="F105:F106">
    <cfRule type="expression" dxfId="418" priority="11">
      <formula>F105&gt;0</formula>
    </cfRule>
    <cfRule type="expression" dxfId="417" priority="12">
      <formula>F105&lt;0</formula>
    </cfRule>
  </conditionalFormatting>
  <conditionalFormatting sqref="H105:H106">
    <cfRule type="expression" dxfId="416" priority="9">
      <formula>H105&gt;0</formula>
    </cfRule>
    <cfRule type="expression" dxfId="415" priority="10">
      <formula>H105&lt;0</formula>
    </cfRule>
  </conditionalFormatting>
  <conditionalFormatting sqref="J105">
    <cfRule type="expression" dxfId="414" priority="7">
      <formula>J105&gt;0</formula>
    </cfRule>
    <cfRule type="expression" dxfId="413" priority="8">
      <formula>J105&lt;0</formula>
    </cfRule>
  </conditionalFormatting>
  <conditionalFormatting sqref="J106">
    <cfRule type="expression" dxfId="412" priority="5">
      <formula>J106&gt;0</formula>
    </cfRule>
    <cfRule type="expression" dxfId="411" priority="6">
      <formula>J106&lt;0</formula>
    </cfRule>
  </conditionalFormatting>
  <conditionalFormatting sqref="F24:F25">
    <cfRule type="expression" dxfId="410" priority="3">
      <formula>F24&gt;0</formula>
    </cfRule>
    <cfRule type="expression" dxfId="409" priority="4">
      <formula>F24&lt;0</formula>
    </cfRule>
  </conditionalFormatting>
  <conditionalFormatting sqref="H24:H25">
    <cfRule type="expression" dxfId="408" priority="1">
      <formula>H24&gt;0</formula>
    </cfRule>
    <cfRule type="expression" dxfId="407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31.78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13983.2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-1478.0499999999961</v>
      </c>
      <c r="R7" s="29">
        <v>43076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-1553.0699999999961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-9.996414840885208E-2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280</v>
      </c>
      <c r="D19" s="350"/>
      <c r="E19" s="350"/>
      <c r="F19" s="351">
        <f>SumByColor($A$19,F2:F18)</f>
        <v>8463</v>
      </c>
      <c r="G19" s="350"/>
      <c r="H19" s="350">
        <f>SumByColor($A$19,H2:H17)</f>
        <v>280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2" si="4">C22*(E22-D22)</f>
        <v>-10.999999999999943</v>
      </c>
      <c r="G22" s="39">
        <f t="shared" ref="G22:G32" si="5">D22*C22</f>
        <v>2249</v>
      </c>
      <c r="H22" s="227">
        <f t="shared" ref="H22:H32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8">
        <f t="shared" si="6"/>
        <v>-9.9964032546297432E-2</v>
      </c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34.958000000000006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34.640200000000007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34.322400000000002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34.004600000000003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33.686800000000005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33.369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33.051200000000001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32.733400000000003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32.415600000000005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32.097799999999999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31.78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31.462199999999999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31.144400000000001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30.826599999999999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30.508800000000001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30.190999999999999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29.873200000000001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29.555400000000002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29.237600000000004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28.919800000000002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28.602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5" priority="61">
      <formula>F26&gt;0</formula>
    </cfRule>
    <cfRule type="expression" dxfId="394" priority="62">
      <formula>F26&lt;0</formula>
    </cfRule>
  </conditionalFormatting>
  <conditionalFormatting sqref="H26:H28">
    <cfRule type="expression" dxfId="393" priority="59">
      <formula>H26&gt;0</formula>
    </cfRule>
    <cfRule type="expression" dxfId="392" priority="60">
      <formula>H26&lt;0</formula>
    </cfRule>
  </conditionalFormatting>
  <conditionalFormatting sqref="H29">
    <cfRule type="expression" dxfId="391" priority="57">
      <formula>H29&gt;0</formula>
    </cfRule>
    <cfRule type="expression" dxfId="390" priority="58">
      <formula>H29&lt;0</formula>
    </cfRule>
  </conditionalFormatting>
  <conditionalFormatting sqref="H30">
    <cfRule type="expression" dxfId="389" priority="55">
      <formula>H30&gt;0</formula>
    </cfRule>
    <cfRule type="expression" dxfId="388" priority="56">
      <formula>H30&lt;0</formula>
    </cfRule>
  </conditionalFormatting>
  <conditionalFormatting sqref="H31:H35">
    <cfRule type="expression" dxfId="387" priority="53">
      <formula>H31&gt;0</formula>
    </cfRule>
    <cfRule type="expression" dxfId="386" priority="54">
      <formula>H31&lt;0</formula>
    </cfRule>
  </conditionalFormatting>
  <conditionalFormatting sqref="F22:F25">
    <cfRule type="expression" dxfId="385" priority="51">
      <formula>F22&gt;0</formula>
    </cfRule>
    <cfRule type="expression" dxfId="384" priority="52">
      <formula>F22&lt;0</formula>
    </cfRule>
  </conditionalFormatting>
  <conditionalFormatting sqref="H22:H25">
    <cfRule type="expression" dxfId="383" priority="49">
      <formula>H22&gt;0</formula>
    </cfRule>
    <cfRule type="expression" dxfId="382" priority="50">
      <formula>H22&lt;0</formula>
    </cfRule>
  </conditionalFormatting>
  <conditionalFormatting sqref="F31:F32">
    <cfRule type="expression" dxfId="381" priority="45">
      <formula>F31&gt;0</formula>
    </cfRule>
    <cfRule type="expression" dxfId="380" priority="46">
      <formula>F31&lt;0</formula>
    </cfRule>
  </conditionalFormatting>
  <conditionalFormatting sqref="I26:I28">
    <cfRule type="expression" dxfId="379" priority="43">
      <formula>I26&gt;0</formula>
    </cfRule>
    <cfRule type="expression" dxfId="378" priority="44">
      <formula>I26&lt;0</formula>
    </cfRule>
  </conditionalFormatting>
  <conditionalFormatting sqref="I32:I35">
    <cfRule type="expression" dxfId="377" priority="37">
      <formula>I32&gt;0</formula>
    </cfRule>
    <cfRule type="expression" dxfId="376" priority="38">
      <formula>I32&lt;0</formula>
    </cfRule>
  </conditionalFormatting>
  <conditionalFormatting sqref="I22:I25">
    <cfRule type="expression" dxfId="375" priority="35">
      <formula>I22&gt;0</formula>
    </cfRule>
    <cfRule type="expression" dxfId="374" priority="36">
      <formula>I22&lt;0</formula>
    </cfRule>
  </conditionalFormatting>
  <conditionalFormatting sqref="F33">
    <cfRule type="expression" dxfId="373" priority="33">
      <formula>F33&gt;0</formula>
    </cfRule>
    <cfRule type="expression" dxfId="372" priority="34">
      <formula>F33&lt;0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20.621299999999991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15.06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3012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4124.2599999999984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-1112.2599999999984</v>
      </c>
      <c r="R7">
        <v>200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446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6">
        <v>43070</v>
      </c>
      <c r="H8" s="181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-1112.2599999999984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1"/>
      <c r="O9" s="11" t="s">
        <v>211</v>
      </c>
      <c r="Q9" s="134">
        <f>IF(Q2=0, 0, Q8/Q6)</f>
        <v>-0.26968716812228105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8768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40" si="9">C37*(E37-D37)</f>
        <v>-1434.58</v>
      </c>
      <c r="G37" s="39">
        <f t="shared" ref="G37:G40" si="10">D37*C37</f>
        <v>5505.78</v>
      </c>
      <c r="H37" s="228">
        <f t="shared" ref="H37:H40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836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A40">
        <v>0</v>
      </c>
      <c r="B40" s="189">
        <v>43070</v>
      </c>
      <c r="C40" s="10">
        <v>200</v>
      </c>
      <c r="D40" s="39">
        <v>20.621300000000002</v>
      </c>
      <c r="E40" s="39">
        <v>15.26</v>
      </c>
      <c r="F40" s="39">
        <f t="shared" si="9"/>
        <v>-1072.2600000000004</v>
      </c>
      <c r="G40" s="39">
        <f t="shared" si="10"/>
        <v>4124.26</v>
      </c>
      <c r="H40" s="228">
        <f t="shared" si="11"/>
        <v>-0.25998845853559188</v>
      </c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16.566000000000003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16.415400000000002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16.264800000000001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16.1142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15.963600000000001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15.813000000000001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15.662400000000002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15.511800000000001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15.3612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15.210600000000001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15.06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14.9094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14.758800000000001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14.6082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14.457599999999999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14.307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14.1564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14.005800000000001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13.855200000000002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13.704600000000001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13.554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 I40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42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9" priority="25">
      <formula>F34&gt;0</formula>
    </cfRule>
    <cfRule type="expression" dxfId="128" priority="26">
      <formula>F34&lt;0</formula>
    </cfRule>
  </conditionalFormatting>
  <conditionalFormatting sqref="H124:H131">
    <cfRule type="expression" dxfId="127" priority="23">
      <formula>H124&gt;0</formula>
    </cfRule>
    <cfRule type="expression" dxfId="126" priority="24">
      <formula>H124&lt;0</formula>
    </cfRule>
  </conditionalFormatting>
  <conditionalFormatting sqref="H132">
    <cfRule type="expression" dxfId="125" priority="21">
      <formula>H132&gt;0</formula>
    </cfRule>
    <cfRule type="expression" dxfId="124" priority="22">
      <formula>H132&lt;0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6:F39">
    <cfRule type="expression" dxfId="119" priority="9">
      <formula>F36&gt;0</formula>
    </cfRule>
    <cfRule type="expression" dxfId="118" priority="10">
      <formula>F36&lt;0</formula>
    </cfRule>
  </conditionalFormatting>
  <conditionalFormatting sqref="H36:H39">
    <cfRule type="expression" dxfId="117" priority="7">
      <formula>H36&gt;0</formula>
    </cfRule>
    <cfRule type="expression" dxfId="116" priority="8">
      <formula>H36&lt;0</formula>
    </cfRule>
  </conditionalFormatting>
  <conditionalFormatting sqref="K65:K99">
    <cfRule type="expression" dxfId="115" priority="5">
      <formula>K65&gt;0</formula>
    </cfRule>
    <cfRule type="expression" dxfId="114" priority="6">
      <formula>K65&lt;0</formula>
    </cfRule>
  </conditionalFormatting>
  <conditionalFormatting sqref="K72">
    <cfRule type="expression" dxfId="113" priority="3">
      <formula>K72&gt;0</formula>
    </cfRule>
    <cfRule type="expression" dxfId="112" priority="4">
      <formula>K72&lt;0</formula>
    </cfRule>
  </conditionalFormatting>
  <conditionalFormatting sqref="M69">
    <cfRule type="expression" dxfId="111" priority="1">
      <formula>M69&gt;0</formula>
    </cfRule>
    <cfRule type="expression" dxfId="11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73.290000000000006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7329.0000000000009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148.38999999999851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-510.27999999999975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-6.5092712596054703E-2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150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828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839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80.619000000000014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79.886100000000013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79.153200000000012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78.420300000000012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77.687400000000011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76.95450000000001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76.221600000000009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75.488700000000009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74.755800000000008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74.022900000000007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73.290000000000006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72.557100000000005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71.824200000000005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71.091300000000004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70.358400000000003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69.625500000000002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68.892600000000002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68.159700000000015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67.426800000000014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66.693900000000014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65.961000000000013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8" si="3">H4*I4-J4</f>
        <v>5204.88</v>
      </c>
      <c r="L4" s="72">
        <v>42856</v>
      </c>
      <c r="M4" s="43">
        <v>36</v>
      </c>
      <c r="O4" s="11" t="s">
        <v>66</v>
      </c>
      <c r="Q4" s="54">
        <v>57.25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5725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254.08999999999924</v>
      </c>
      <c r="R7" s="29">
        <v>43076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204.13999999999942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3.6976123285140251E-2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87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62.975000000000009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62.402500000000003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61.830000000000005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61.2575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60.685000000000002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60.112500000000004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59.54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826</v>
      </c>
      <c r="J49" s="39">
        <v>-948</v>
      </c>
      <c r="K49" s="39">
        <v>46.9</v>
      </c>
      <c r="O49" s="81">
        <v>1.03</v>
      </c>
      <c r="P49" s="81">
        <f t="shared" si="16"/>
        <v>58.967500000000001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58.395000000000003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841</v>
      </c>
      <c r="J51" s="39">
        <v>-829</v>
      </c>
      <c r="K51" s="39"/>
      <c r="O51" s="81">
        <v>1.01</v>
      </c>
      <c r="P51" s="81">
        <f t="shared" si="16"/>
        <v>57.822499999999998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57.25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56.677500000000002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56.104999999999997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55.532499999999999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54.96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54.387499999999996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53.814999999999998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53.2425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52.67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52.097500000000004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51.524999999999999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5">
      <formula>F22&gt;0</formula>
    </cfRule>
    <cfRule type="expression" dxfId="62" priority="16">
      <formula>F22&lt;0</formula>
    </cfRule>
  </conditionalFormatting>
  <conditionalFormatting sqref="Q8">
    <cfRule type="expression" dxfId="61" priority="9">
      <formula>Q8&gt;0</formula>
    </cfRule>
    <cfRule type="expression" dxfId="60" priority="10">
      <formula>Q8&lt;0</formula>
    </cfRule>
  </conditionalFormatting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M68">
    <cfRule type="expression" dxfId="57" priority="7">
      <formula>M68&gt;0</formula>
    </cfRule>
    <cfRule type="expression" dxfId="56" priority="8">
      <formula>M68&lt;0</formula>
    </cfRule>
  </conditionalFormatting>
  <conditionalFormatting sqref="J36">
    <cfRule type="expression" dxfId="55" priority="5">
      <formula>J36&gt;0</formula>
    </cfRule>
    <cfRule type="expression" dxfId="54" priority="6">
      <formula>J36&lt;0</formula>
    </cfRule>
  </conditionalFormatting>
  <conditionalFormatting sqref="J37:J49 J50:K64">
    <cfRule type="expression" dxfId="53" priority="3">
      <formula>J37&gt;0</formula>
    </cfRule>
    <cfRule type="expression" dxfId="52" priority="4">
      <formula>J37&lt;0</formula>
    </cfRule>
  </conditionalFormatting>
  <conditionalFormatting sqref="Q10">
    <cfRule type="expression" dxfId="51" priority="1">
      <formula>Q10&gt;0</formula>
    </cfRule>
    <cfRule type="expression" dxfId="50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2017-12-06T01:46:55Z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