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4" i="90" l="1"/>
  <c r="H54" i="90"/>
  <c r="G54" i="90"/>
  <c r="K10" i="90"/>
  <c r="K18" i="90"/>
  <c r="H18" i="90"/>
  <c r="F57" i="108"/>
  <c r="H57" i="108"/>
  <c r="G57" i="108"/>
  <c r="K8" i="108"/>
  <c r="F57" i="107"/>
  <c r="H57" i="107"/>
  <c r="G57" i="107"/>
  <c r="K8" i="107"/>
  <c r="F369" i="25"/>
  <c r="G369" i="25"/>
  <c r="H369" i="25"/>
  <c r="K369" i="25"/>
  <c r="F125" i="25"/>
  <c r="A882" i="38"/>
  <c r="D882" i="38"/>
  <c r="E882" i="38"/>
  <c r="G882" i="38"/>
  <c r="H882" i="38"/>
  <c r="K882" i="38"/>
  <c r="L882" i="38" s="1"/>
  <c r="M882" i="38"/>
  <c r="U882" i="38" s="1"/>
  <c r="N882" i="38"/>
  <c r="O882" i="38" s="1"/>
  <c r="S882" i="38"/>
  <c r="V882" i="38"/>
  <c r="X882" i="38" s="1"/>
  <c r="Z882" i="38" l="1"/>
  <c r="P882" i="38"/>
  <c r="Q882" i="38" s="1"/>
  <c r="W882" i="38"/>
  <c r="Y882" i="38" s="1"/>
  <c r="A881" i="38"/>
  <c r="D881" i="38"/>
  <c r="E881" i="38"/>
  <c r="G881" i="38"/>
  <c r="H881" i="38"/>
  <c r="K881" i="38"/>
  <c r="L881" i="38" s="1"/>
  <c r="M881" i="38"/>
  <c r="N881" i="38" s="1"/>
  <c r="O881" i="38" s="1"/>
  <c r="S881" i="38"/>
  <c r="P881" i="38" l="1"/>
  <c r="U881" i="38"/>
  <c r="Z881" i="38"/>
  <c r="A880" i="38"/>
  <c r="D880" i="38"/>
  <c r="E880" i="38"/>
  <c r="G880" i="38"/>
  <c r="H880" i="38"/>
  <c r="K880" i="38"/>
  <c r="L880" i="38" s="1"/>
  <c r="P880" i="38" s="1"/>
  <c r="M880" i="38"/>
  <c r="N880" i="38" s="1"/>
  <c r="S880" i="38"/>
  <c r="F96" i="92"/>
  <c r="H96" i="92"/>
  <c r="G96" i="92"/>
  <c r="K19" i="92"/>
  <c r="H29" i="92"/>
  <c r="F368" i="25"/>
  <c r="G368" i="25"/>
  <c r="H368" i="25"/>
  <c r="K101" i="25"/>
  <c r="T273" i="1"/>
  <c r="A879" i="38"/>
  <c r="D879" i="38"/>
  <c r="E879" i="38"/>
  <c r="G879" i="38"/>
  <c r="H879" i="38"/>
  <c r="K879" i="38"/>
  <c r="L879" i="38" s="1"/>
  <c r="M879" i="38"/>
  <c r="U879" i="38" s="1"/>
  <c r="S879" i="38"/>
  <c r="N879" i="38" l="1"/>
  <c r="O879" i="38" s="1"/>
  <c r="O880" i="38"/>
  <c r="Z880" i="38"/>
  <c r="U880" i="38"/>
  <c r="P879" i="38"/>
  <c r="Z879" i="38"/>
  <c r="A878" i="38"/>
  <c r="D878" i="38"/>
  <c r="E878" i="38"/>
  <c r="G878" i="38"/>
  <c r="H878" i="38"/>
  <c r="K878" i="38"/>
  <c r="L878" i="38" s="1"/>
  <c r="P878" i="38" s="1"/>
  <c r="M878" i="38"/>
  <c r="N878" i="38" s="1"/>
  <c r="S878" i="38"/>
  <c r="F367" i="25"/>
  <c r="H367" i="25"/>
  <c r="G367"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H85" i="129"/>
  <c r="H19" i="129"/>
  <c r="K85" i="129"/>
  <c r="C85" i="129"/>
  <c r="F19" i="129"/>
  <c r="M85" i="129"/>
  <c r="F85" i="129"/>
  <c r="K19" i="129"/>
  <c r="C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Z875" i="38"/>
  <c r="F55" i="107"/>
  <c r="H55" i="107"/>
  <c r="G55" i="107"/>
  <c r="F10" i="107"/>
  <c r="F366" i="25"/>
  <c r="H366" i="25"/>
  <c r="G366" i="25"/>
  <c r="F124" i="25"/>
  <c r="A874" i="38"/>
  <c r="D874" i="38"/>
  <c r="E874" i="38"/>
  <c r="G874" i="38"/>
  <c r="H874" i="38"/>
  <c r="K874" i="38"/>
  <c r="L874" i="38" s="1"/>
  <c r="M874" i="38"/>
  <c r="N874" i="38" s="1"/>
  <c r="S874" i="38"/>
  <c r="A873" i="38"/>
  <c r="D873" i="38"/>
  <c r="E873" i="38"/>
  <c r="G873" i="38"/>
  <c r="H873" i="38"/>
  <c r="K873" i="38"/>
  <c r="L873" i="38" s="1"/>
  <c r="M873" i="38"/>
  <c r="N873" i="38" s="1"/>
  <c r="S873" i="38"/>
  <c r="U873" i="38"/>
  <c r="O874" i="38" l="1"/>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65" i="25"/>
  <c r="H365" i="25"/>
  <c r="G365"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4" i="25"/>
  <c r="G364" i="25"/>
  <c r="H364"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H19" i="128"/>
  <c r="F19" i="128"/>
  <c r="K19" i="128"/>
  <c r="C19" i="128"/>
  <c r="M19" i="128"/>
  <c r="H85" i="128"/>
  <c r="M85" i="128"/>
  <c r="F85" i="128"/>
  <c r="K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3" i="25"/>
  <c r="G363" i="25"/>
  <c r="H363"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2" i="25"/>
  <c r="G362" i="25"/>
  <c r="F362" i="25"/>
  <c r="F361" i="25"/>
  <c r="H361" i="25"/>
  <c r="G361"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22"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0" i="25"/>
  <c r="H360" i="25"/>
  <c r="G360" i="25"/>
  <c r="K97" i="25"/>
  <c r="F60" i="105"/>
  <c r="H60" i="105"/>
  <c r="G60" i="105"/>
  <c r="K7" i="105"/>
  <c r="C29" i="92"/>
  <c r="H34" i="116"/>
  <c r="G34" i="116"/>
  <c r="K6" i="116"/>
  <c r="F92" i="92"/>
  <c r="H92" i="92"/>
  <c r="G92" i="92"/>
  <c r="F23" i="92"/>
  <c r="C130"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9" i="25"/>
  <c r="G359" i="25"/>
  <c r="H359"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8" i="25"/>
  <c r="H358" i="25"/>
  <c r="G358" i="25"/>
  <c r="K96" i="25"/>
  <c r="F357" i="25"/>
  <c r="H357" i="25"/>
  <c r="G357"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H85" i="127"/>
  <c r="K19" i="127"/>
  <c r="M85" i="127"/>
  <c r="H19" i="127"/>
  <c r="C85" i="127"/>
  <c r="F85" i="127"/>
  <c r="M19" i="127"/>
  <c r="F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6" i="25"/>
  <c r="H356" i="25"/>
  <c r="G356"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5" i="25"/>
  <c r="G355" i="25"/>
  <c r="H355"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4" i="25"/>
  <c r="H354" i="25"/>
  <c r="G354"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3" i="25" l="1"/>
  <c r="H353" i="25"/>
  <c r="G353"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2" i="25"/>
  <c r="H352" i="25"/>
  <c r="G352"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1" i="25"/>
  <c r="G351" i="25"/>
  <c r="H351"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0" i="25"/>
  <c r="H350" i="25"/>
  <c r="G350"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9" i="25"/>
  <c r="H349" i="25"/>
  <c r="G349"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48" i="25"/>
  <c r="H348" i="25"/>
  <c r="G348"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7" i="25"/>
  <c r="G347" i="25"/>
  <c r="H347" i="25"/>
  <c r="K91" i="25"/>
  <c r="F346" i="25"/>
  <c r="H346" i="25"/>
  <c r="G346"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5" i="25"/>
  <c r="H345" i="25"/>
  <c r="G345"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4" i="25"/>
  <c r="H344" i="25"/>
  <c r="G344" i="25"/>
  <c r="K89" i="25"/>
  <c r="A801" i="38"/>
  <c r="D801" i="38"/>
  <c r="E801" i="38"/>
  <c r="G801" i="38"/>
  <c r="H801" i="38"/>
  <c r="K801" i="38"/>
  <c r="L801" i="38" s="1"/>
  <c r="M801" i="38"/>
  <c r="N801" i="38" s="1"/>
  <c r="S801" i="38"/>
  <c r="O801" i="38" l="1"/>
  <c r="P801" i="38"/>
  <c r="U801" i="38"/>
  <c r="Z801" i="38"/>
  <c r="F53" i="105"/>
  <c r="H53" i="105"/>
  <c r="G53" i="105"/>
  <c r="F343" i="25"/>
  <c r="G343" i="25"/>
  <c r="H343"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19" i="126"/>
  <c r="C85" i="126"/>
  <c r="K19" i="126"/>
  <c r="F85" i="126"/>
  <c r="H19" i="126"/>
  <c r="K85" i="126"/>
  <c r="C19" i="126"/>
  <c r="M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M85" i="125"/>
  <c r="C19" i="125"/>
  <c r="F85" i="125"/>
  <c r="H19" i="125"/>
  <c r="K19" i="125"/>
  <c r="K85" i="125"/>
  <c r="H85" i="125"/>
  <c r="C85" i="125"/>
  <c r="M19" i="125"/>
  <c r="Z798" i="38" l="1"/>
  <c r="Q5" i="126"/>
  <c r="Q7" i="126"/>
  <c r="Q3" i="126"/>
  <c r="Q6" i="126" s="1"/>
  <c r="Q2" i="125"/>
  <c r="Q3" i="125" s="1"/>
  <c r="Q6" i="125" s="1"/>
  <c r="M66" i="125"/>
  <c r="Q10" i="125" s="1"/>
  <c r="Q9" i="126"/>
  <c r="P797" i="38"/>
  <c r="O797" i="38"/>
  <c r="Z797" i="38"/>
  <c r="U797" i="38"/>
  <c r="G59" i="74"/>
  <c r="F59" i="74"/>
  <c r="H59" i="74"/>
  <c r="F13" i="74"/>
  <c r="F342" i="25"/>
  <c r="H342" i="25"/>
  <c r="G342"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3"/>
  <c r="M19" i="123"/>
  <c r="F19" i="123"/>
  <c r="H19" i="124"/>
  <c r="K85" i="123"/>
  <c r="C19" i="123"/>
  <c r="M19" i="124"/>
  <c r="C85" i="124"/>
  <c r="C85" i="123"/>
  <c r="F85" i="123"/>
  <c r="M85" i="124"/>
  <c r="K19" i="123"/>
  <c r="F19" i="124"/>
  <c r="K19" i="124"/>
  <c r="H85" i="124"/>
  <c r="H85" i="123"/>
  <c r="K85" i="124"/>
  <c r="F85" i="124"/>
  <c r="H19" i="123"/>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1" i="25"/>
  <c r="H341" i="25"/>
  <c r="G341"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0" i="25"/>
  <c r="G340" i="25"/>
  <c r="H340" i="25"/>
  <c r="C85" i="122"/>
  <c r="M19" i="122"/>
  <c r="F85" i="122"/>
  <c r="K85" i="122"/>
  <c r="F19" i="122"/>
  <c r="H19" i="122"/>
  <c r="H85" i="122"/>
  <c r="C19" i="122"/>
  <c r="M85" i="122"/>
  <c r="K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9" i="25"/>
  <c r="G339" i="25"/>
  <c r="H339"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8" i="25"/>
  <c r="H338" i="25"/>
  <c r="G338"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K85" i="121"/>
  <c r="F19" i="121"/>
  <c r="C19" i="120"/>
  <c r="F85" i="121"/>
  <c r="C19" i="121"/>
  <c r="C85" i="120"/>
  <c r="M19" i="121"/>
  <c r="F85" i="120"/>
  <c r="F19" i="120"/>
  <c r="K85" i="120"/>
  <c r="H19" i="120"/>
  <c r="M85" i="120"/>
  <c r="M85" i="121"/>
  <c r="C85" i="121"/>
  <c r="K19" i="120"/>
  <c r="H85" i="121"/>
  <c r="H85" i="120"/>
  <c r="K19" i="121"/>
  <c r="M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7" i="25"/>
  <c r="H337" i="25"/>
  <c r="G337"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85" i="119"/>
  <c r="M19" i="119"/>
  <c r="F85" i="119"/>
  <c r="H19" i="119"/>
  <c r="M85" i="119"/>
  <c r="K85" i="119"/>
  <c r="C85" i="119"/>
  <c r="K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85" i="118"/>
  <c r="C19" i="118"/>
  <c r="M19" i="118"/>
  <c r="M85" i="118"/>
  <c r="F85" i="118"/>
  <c r="K85" i="118"/>
  <c r="K19" i="118"/>
  <c r="H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6" i="25"/>
  <c r="H336" i="25"/>
  <c r="G336"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35" i="25"/>
  <c r="G335" i="25"/>
  <c r="H335" i="25"/>
  <c r="K85" i="25"/>
  <c r="F109" i="25"/>
  <c r="H19" i="117"/>
  <c r="C85" i="116"/>
  <c r="F19" i="117"/>
  <c r="K85" i="117"/>
  <c r="C19" i="116"/>
  <c r="H19" i="116"/>
  <c r="M19" i="116"/>
  <c r="K19" i="117"/>
  <c r="H85" i="117"/>
  <c r="C85" i="117"/>
  <c r="C19" i="117"/>
  <c r="K19" i="116"/>
  <c r="F85" i="116"/>
  <c r="M19" i="117"/>
  <c r="F19" i="116"/>
  <c r="K85" i="116"/>
  <c r="M85" i="117"/>
  <c r="F85" i="117"/>
  <c r="H85" i="116"/>
  <c r="M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4" i="25"/>
  <c r="G334" i="25"/>
  <c r="H334"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19" i="115"/>
  <c r="C19" i="115"/>
  <c r="H85" i="115"/>
  <c r="M19" i="115"/>
  <c r="K85" i="115"/>
  <c r="C85" i="115"/>
  <c r="F85" i="115"/>
  <c r="K19" i="115"/>
  <c r="F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3" i="25" l="1"/>
  <c r="H333" i="25"/>
  <c r="G333"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2" i="25"/>
  <c r="H332" i="25"/>
  <c r="G332"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1" i="25"/>
  <c r="H331" i="25"/>
  <c r="G331"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0" i="25"/>
  <c r="G330" i="25"/>
  <c r="H330"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19" i="114"/>
  <c r="F85" i="114"/>
  <c r="M19" i="114"/>
  <c r="C85" i="114"/>
  <c r="M85" i="114"/>
  <c r="H85" i="114"/>
  <c r="C19" i="114"/>
  <c r="K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29" i="25" l="1"/>
  <c r="H329" i="25"/>
  <c r="G329"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8" i="25"/>
  <c r="H328" i="25"/>
  <c r="G328" i="25"/>
  <c r="O766" i="38" l="1"/>
  <c r="Z766" i="38"/>
  <c r="U766" i="38"/>
  <c r="F34" i="108"/>
  <c r="H34" i="108"/>
  <c r="G34" i="108"/>
  <c r="F327" i="25"/>
  <c r="H327" i="25"/>
  <c r="G327"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25" i="25"/>
  <c r="F326" i="25"/>
  <c r="G326" i="25"/>
  <c r="H326"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5" i="25"/>
  <c r="H325" i="25"/>
  <c r="F324" i="25"/>
  <c r="H324" i="25"/>
  <c r="G324"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3" i="25"/>
  <c r="G323" i="25"/>
  <c r="H323"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2" i="25"/>
  <c r="G322" i="25"/>
  <c r="H322"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1" i="25"/>
  <c r="H321" i="25"/>
  <c r="G321" i="25"/>
  <c r="F104" i="25"/>
  <c r="F178" i="51"/>
  <c r="H178" i="51"/>
  <c r="G178" i="51"/>
  <c r="F54" i="51"/>
  <c r="K85" i="112"/>
  <c r="F19" i="113"/>
  <c r="M85" i="113"/>
  <c r="M19" i="113"/>
  <c r="C19" i="112"/>
  <c r="H85" i="112"/>
  <c r="C85" i="113"/>
  <c r="F85" i="113"/>
  <c r="F19" i="112"/>
  <c r="M85" i="112"/>
  <c r="C85" i="112"/>
  <c r="K85" i="113"/>
  <c r="K19" i="113"/>
  <c r="C19" i="113"/>
  <c r="H85" i="113"/>
  <c r="M19" i="112"/>
  <c r="H19" i="112"/>
  <c r="H19" i="113"/>
  <c r="K19" i="112"/>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0" i="25"/>
  <c r="H320" i="25"/>
  <c r="G320"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H85" i="110"/>
  <c r="C19" i="110"/>
  <c r="H19" i="111"/>
  <c r="H85" i="111"/>
  <c r="K19" i="110"/>
  <c r="C85" i="111"/>
  <c r="F85" i="111"/>
  <c r="M19" i="111"/>
  <c r="C85" i="110"/>
  <c r="K19" i="111"/>
  <c r="M19" i="110"/>
  <c r="F19" i="110"/>
  <c r="K85" i="110"/>
  <c r="H19" i="110"/>
  <c r="F85" i="110"/>
  <c r="M85" i="110"/>
  <c r="F19" i="111"/>
  <c r="C19"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19" i="25"/>
  <c r="H319" i="25"/>
  <c r="G319"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8" i="25"/>
  <c r="G318" i="25"/>
  <c r="H318" i="25"/>
  <c r="C85" i="109"/>
  <c r="H85" i="109"/>
  <c r="F19" i="109"/>
  <c r="K85" i="109"/>
  <c r="H19" i="109"/>
  <c r="C19" i="109"/>
  <c r="K19" i="109"/>
  <c r="F85" i="109"/>
  <c r="M85"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7" i="25"/>
  <c r="G317" i="25"/>
  <c r="H317"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6" i="25"/>
  <c r="H316" i="25"/>
  <c r="G316"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5" i="25"/>
  <c r="H315" i="25"/>
  <c r="G315"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14" i="25"/>
  <c r="G314" i="25"/>
  <c r="H314"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3" i="25"/>
  <c r="G313" i="25"/>
  <c r="H313"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2" i="25"/>
  <c r="H312" i="25"/>
  <c r="G312"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1" i="25"/>
  <c r="G311" i="25"/>
  <c r="H311"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0" i="25"/>
  <c r="G310" i="25"/>
  <c r="H310"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09" i="25"/>
  <c r="H309" i="25"/>
  <c r="G309"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08" i="25"/>
  <c r="H308" i="25"/>
  <c r="G308"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07" i="25"/>
  <c r="G307" i="25"/>
  <c r="H307" i="25"/>
  <c r="O725" i="38" l="1"/>
  <c r="O724" i="38"/>
  <c r="Z724" i="38"/>
  <c r="P724" i="38"/>
  <c r="U724" i="38"/>
  <c r="Q11" i="97"/>
  <c r="F47" i="102" l="1"/>
  <c r="G47" i="102"/>
  <c r="H47" i="102"/>
  <c r="F306" i="25"/>
  <c r="G306" i="25"/>
  <c r="H306"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05" i="25"/>
  <c r="H305" i="25"/>
  <c r="G305" i="25"/>
  <c r="K79" i="25"/>
  <c r="F57" i="93"/>
  <c r="H57" i="93"/>
  <c r="G57" i="93"/>
  <c r="F11" i="93"/>
  <c r="C18" i="98"/>
  <c r="F45" i="74"/>
  <c r="H45" i="74"/>
  <c r="G45" i="74"/>
  <c r="H50" i="103"/>
  <c r="G50" i="103"/>
  <c r="F50" i="103"/>
  <c r="F304" i="25"/>
  <c r="G304" i="25"/>
  <c r="H304"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3" i="25"/>
  <c r="G303" i="25"/>
  <c r="H303" i="25"/>
  <c r="K78" i="25"/>
  <c r="G44" i="98"/>
  <c r="F44" i="98"/>
  <c r="H44" i="98"/>
  <c r="K7" i="98"/>
  <c r="F129" i="58"/>
  <c r="H129" i="58"/>
  <c r="G129" i="58"/>
  <c r="K25" i="58"/>
  <c r="F97" i="25"/>
  <c r="F34" i="105"/>
  <c r="H34" i="105"/>
  <c r="G34" i="105"/>
  <c r="K2" i="105"/>
  <c r="K18" i="105" s="1"/>
  <c r="F35" i="53"/>
  <c r="H35" i="53"/>
  <c r="G35" i="53"/>
  <c r="K4" i="53"/>
  <c r="F302" i="25"/>
  <c r="G302" i="25"/>
  <c r="H302" i="25"/>
  <c r="F96" i="25"/>
  <c r="P719" i="38" l="1"/>
  <c r="Z719" i="38"/>
  <c r="O719" i="38"/>
  <c r="U719" i="38"/>
  <c r="F56" i="93"/>
  <c r="H56" i="93"/>
  <c r="G56" i="93"/>
  <c r="F88" i="25"/>
  <c r="F33" i="105"/>
  <c r="H33" i="105"/>
  <c r="G33" i="105"/>
  <c r="F35" i="69"/>
  <c r="H35" i="69"/>
  <c r="G35" i="69"/>
  <c r="F64" i="92"/>
  <c r="H64" i="92"/>
  <c r="G64" i="92"/>
  <c r="F301" i="25"/>
  <c r="G301" i="25"/>
  <c r="H301"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0" i="25"/>
  <c r="H300" i="25"/>
  <c r="G300" i="25"/>
  <c r="K76" i="25"/>
  <c r="F299" i="25"/>
  <c r="H299" i="25"/>
  <c r="G299" i="25"/>
  <c r="K75" i="25"/>
  <c r="A716" i="38"/>
  <c r="D716" i="38"/>
  <c r="E716" i="38"/>
  <c r="G716" i="38"/>
  <c r="H716" i="38"/>
  <c r="K716" i="38"/>
  <c r="L716" i="38" s="1"/>
  <c r="M716" i="38"/>
  <c r="N716" i="38" s="1"/>
  <c r="S716" i="38"/>
  <c r="O716" i="38" l="1"/>
  <c r="Z716" i="38"/>
  <c r="P716" i="38"/>
  <c r="U716" i="38"/>
  <c r="F34" i="69"/>
  <c r="H34" i="69"/>
  <c r="G34" i="69"/>
  <c r="F5" i="69"/>
  <c r="F55" i="93"/>
  <c r="G55" i="93"/>
  <c r="H55" i="93"/>
  <c r="F298" i="25"/>
  <c r="G298" i="25"/>
  <c r="H298"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297" i="25"/>
  <c r="G297" i="25"/>
  <c r="H297"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6" i="25"/>
  <c r="G296" i="25"/>
  <c r="H296"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295" i="25"/>
  <c r="G295" i="25"/>
  <c r="H295"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4" i="25"/>
  <c r="H294" i="25"/>
  <c r="G294" i="25"/>
  <c r="F293" i="25"/>
  <c r="H293" i="25"/>
  <c r="G293"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2" i="25"/>
  <c r="H292" i="25"/>
  <c r="G292"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85" i="108"/>
  <c r="F19" i="108"/>
  <c r="M85" i="108"/>
  <c r="H19" i="108"/>
  <c r="F85" i="108"/>
  <c r="C19" i="108"/>
  <c r="C85" i="108"/>
  <c r="K85" i="108"/>
  <c r="K19" i="108"/>
  <c r="M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1" i="25"/>
  <c r="G291" i="25"/>
  <c r="H291"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0" i="25"/>
  <c r="G290" i="25"/>
  <c r="H290"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9" i="25"/>
  <c r="G289" i="25"/>
  <c r="H289" i="25"/>
  <c r="K73" i="25"/>
  <c r="F41" i="102"/>
  <c r="H41" i="102"/>
  <c r="G41" i="102"/>
  <c r="K5" i="102"/>
  <c r="F288" i="25"/>
  <c r="H288" i="25"/>
  <c r="G288"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5" i="107"/>
  <c r="H85" i="107"/>
  <c r="M85" i="107"/>
  <c r="H19" i="107"/>
  <c r="F85" i="107"/>
  <c r="F19" i="107"/>
  <c r="C19" i="107"/>
  <c r="C85" i="107"/>
  <c r="K19" i="107"/>
  <c r="M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7" i="25"/>
  <c r="H287" i="25"/>
  <c r="G287" i="25"/>
  <c r="F91" i="25"/>
  <c r="F45" i="101"/>
  <c r="H45" i="101"/>
  <c r="G45" i="101"/>
  <c r="Q3" i="107" l="1"/>
  <c r="Q6" i="107" s="1"/>
  <c r="Q8" i="107"/>
  <c r="Q7" i="107" s="1"/>
  <c r="P700" i="38"/>
  <c r="O700" i="38"/>
  <c r="Z700" i="38"/>
  <c r="U700" i="38"/>
  <c r="F286" i="25"/>
  <c r="H286" i="25"/>
  <c r="G286"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5" i="25"/>
  <c r="G285" i="25"/>
  <c r="H285"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4" i="25"/>
  <c r="G284" i="25"/>
  <c r="H284"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3" i="25"/>
  <c r="H283" i="25"/>
  <c r="G283"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K85" i="106"/>
  <c r="K19" i="106"/>
  <c r="M85" i="106"/>
  <c r="C19" i="106"/>
  <c r="F85" i="106"/>
  <c r="C85" i="106"/>
  <c r="M19" i="106"/>
  <c r="H19"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2" i="25"/>
  <c r="H282" i="25"/>
  <c r="G282"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1" i="25"/>
  <c r="F281" i="25"/>
  <c r="H281"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0" i="25"/>
  <c r="G280" i="25"/>
  <c r="H280" i="25"/>
  <c r="F279" i="25"/>
  <c r="H279" i="25"/>
  <c r="G279"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8" i="25"/>
  <c r="H278" i="25"/>
  <c r="G278"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7" i="25"/>
  <c r="H277" i="25"/>
  <c r="G277"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6" i="25"/>
  <c r="G276" i="25"/>
  <c r="H276"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5" i="25"/>
  <c r="H275" i="25"/>
  <c r="G275" i="25"/>
  <c r="F86" i="25"/>
  <c r="F81" i="46"/>
  <c r="H81" i="46"/>
  <c r="G81" i="46"/>
  <c r="F41" i="47"/>
  <c r="H41" i="47"/>
  <c r="G41" i="47"/>
  <c r="K9" i="47"/>
  <c r="K13" i="46"/>
  <c r="F274" i="25"/>
  <c r="H274" i="25"/>
  <c r="G274" i="25"/>
  <c r="F54" i="92"/>
  <c r="H54" i="92"/>
  <c r="G54" i="92"/>
  <c r="F9" i="92"/>
  <c r="F85" i="25"/>
  <c r="F53" i="92"/>
  <c r="H53" i="92"/>
  <c r="G53" i="92"/>
  <c r="F8" i="92"/>
  <c r="Q13" i="68"/>
  <c r="Q13" i="47"/>
  <c r="F31" i="102"/>
  <c r="H31" i="102"/>
  <c r="G31" i="102"/>
  <c r="Q13" i="84"/>
  <c r="F72" i="84"/>
  <c r="H72" i="84"/>
  <c r="G72" i="84"/>
  <c r="F157" i="51"/>
  <c r="H157" i="51"/>
  <c r="G157" i="51"/>
  <c r="Q13" i="51"/>
  <c r="M19" i="47"/>
  <c r="H19" i="47"/>
  <c r="C19" i="47"/>
  <c r="C41" i="46"/>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3" i="25"/>
  <c r="H273" i="25"/>
  <c r="G273"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2" i="25"/>
  <c r="G272" i="25"/>
  <c r="H272"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1" i="25"/>
  <c r="G271" i="25"/>
  <c r="H271"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M19" i="105"/>
  <c r="K85" i="105"/>
  <c r="F85" i="105"/>
  <c r="H85" i="105"/>
  <c r="C85" i="105"/>
  <c r="K19" i="105"/>
  <c r="H19" i="105"/>
  <c r="F19" i="105"/>
  <c r="M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0" i="25"/>
  <c r="G270" i="25"/>
  <c r="H270"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9" i="25"/>
  <c r="H269" i="25"/>
  <c r="G269"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8" i="25"/>
  <c r="G268" i="25"/>
  <c r="H268"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7" i="25"/>
  <c r="H267" i="25"/>
  <c r="G267"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6" i="25"/>
  <c r="H266" i="25"/>
  <c r="G266" i="25"/>
  <c r="F82" i="25"/>
  <c r="F37" i="86"/>
  <c r="H37" i="86"/>
  <c r="G37" i="86"/>
  <c r="F7" i="86"/>
  <c r="F265" i="25"/>
  <c r="H265" i="25"/>
  <c r="G265"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4" i="25"/>
  <c r="G264" i="25"/>
  <c r="H264"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3" i="25"/>
  <c r="G263" i="25"/>
  <c r="H263"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2" i="25"/>
  <c r="H262" i="25"/>
  <c r="G262"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1" i="25"/>
  <c r="H261" i="25"/>
  <c r="G261"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0" i="25"/>
  <c r="G260" i="25"/>
  <c r="H260"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9" i="25"/>
  <c r="G259" i="25"/>
  <c r="H259"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58" i="25"/>
  <c r="H258" i="25"/>
  <c r="G258" i="25"/>
  <c r="C129"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57" i="25"/>
  <c r="H257" i="25"/>
  <c r="G257"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56" i="25"/>
  <c r="H256" i="25"/>
  <c r="G256"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C19" i="104"/>
  <c r="C85" i="104"/>
  <c r="H85" i="104"/>
  <c r="K85" i="104"/>
  <c r="F19" i="104"/>
  <c r="H19" i="104"/>
  <c r="K19" i="104"/>
  <c r="M85" i="104"/>
  <c r="M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55" i="25"/>
  <c r="G255" i="25"/>
  <c r="H255"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4" i="25"/>
  <c r="G254" i="25"/>
  <c r="H254"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3" i="25"/>
  <c r="G253" i="25"/>
  <c r="H253"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2" i="25"/>
  <c r="H252" i="25"/>
  <c r="G252"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1" i="25"/>
  <c r="H251" i="25"/>
  <c r="G251"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0" i="25"/>
  <c r="H250" i="25"/>
  <c r="G250" i="25"/>
  <c r="F75" i="25"/>
  <c r="F31" i="47"/>
  <c r="H31" i="47"/>
  <c r="G31" i="47"/>
  <c r="F9" i="47"/>
  <c r="F34" i="91"/>
  <c r="H34" i="91"/>
  <c r="G34" i="91"/>
  <c r="F7" i="91"/>
  <c r="F64" i="81"/>
  <c r="H64" i="81"/>
  <c r="G64" i="81"/>
  <c r="F18" i="81"/>
  <c r="F105" i="58"/>
  <c r="H105" i="58"/>
  <c r="G105" i="58"/>
  <c r="F22" i="58"/>
  <c r="F249" i="25"/>
  <c r="G249" i="25"/>
  <c r="H249" i="25"/>
  <c r="F74" i="25"/>
  <c r="F63" i="81"/>
  <c r="H63" i="81"/>
  <c r="G63" i="81"/>
  <c r="K8" i="81"/>
  <c r="AD4" i="88" l="1"/>
  <c r="AE4" i="88" s="1"/>
  <c r="P620" i="38"/>
  <c r="O620" i="38"/>
  <c r="Z620" i="38"/>
  <c r="U620" i="38"/>
  <c r="A619" i="38"/>
  <c r="D619" i="38"/>
  <c r="E619" i="38"/>
  <c r="G619" i="38"/>
  <c r="H619" i="38"/>
  <c r="K619" i="38"/>
  <c r="L619" i="38" s="1"/>
  <c r="M619" i="38"/>
  <c r="U619" i="38" s="1"/>
  <c r="S619" i="38"/>
  <c r="F248" i="25"/>
  <c r="H248" i="25"/>
  <c r="G248"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47" i="25"/>
  <c r="H247" i="25"/>
  <c r="G247" i="25"/>
  <c r="K53" i="25"/>
  <c r="A616" i="38"/>
  <c r="D616" i="38"/>
  <c r="E616" i="38"/>
  <c r="G616" i="38"/>
  <c r="H616" i="38"/>
  <c r="K616" i="38"/>
  <c r="L616" i="38" s="1"/>
  <c r="M616" i="38"/>
  <c r="N616" i="38" s="1"/>
  <c r="F103" i="58"/>
  <c r="H103" i="58"/>
  <c r="G103" i="58"/>
  <c r="F21" i="58"/>
  <c r="F29" i="47"/>
  <c r="H29" i="47"/>
  <c r="G29" i="47"/>
  <c r="F8" i="47"/>
  <c r="H246" i="25"/>
  <c r="G246" i="25"/>
  <c r="F246" i="25"/>
  <c r="F245" i="25"/>
  <c r="G245" i="25"/>
  <c r="H245" i="25"/>
  <c r="P617" i="38" l="1"/>
  <c r="O617" i="38"/>
  <c r="Z617" i="38"/>
  <c r="U617" i="38"/>
  <c r="O616" i="38"/>
  <c r="Z616" i="38"/>
  <c r="P616" i="38"/>
  <c r="F73" i="25"/>
  <c r="F72" i="25"/>
  <c r="F32" i="31" l="1"/>
  <c r="G32" i="31"/>
  <c r="H32" i="31"/>
  <c r="F31" i="94"/>
  <c r="J31" i="94" s="1"/>
  <c r="G31" i="94"/>
  <c r="H31" i="94"/>
  <c r="F27" i="95"/>
  <c r="G27" i="95"/>
  <c r="H27" i="95"/>
  <c r="Q11" i="95"/>
  <c r="F244" i="25" l="1"/>
  <c r="H244" i="25"/>
  <c r="G244" i="25"/>
  <c r="K52" i="25"/>
  <c r="F102" i="58"/>
  <c r="H102" i="58"/>
  <c r="G102" i="58"/>
  <c r="K15" i="58"/>
  <c r="F131" i="51"/>
  <c r="G131" i="51"/>
  <c r="H131" i="51"/>
  <c r="K20" i="51"/>
  <c r="A615" i="38" l="1"/>
  <c r="D615" i="38"/>
  <c r="E615" i="38"/>
  <c r="G615" i="38"/>
  <c r="H615" i="38"/>
  <c r="K615" i="38"/>
  <c r="L615" i="38" s="1"/>
  <c r="M615" i="38"/>
  <c r="N615" i="38" s="1"/>
  <c r="S615" i="38"/>
  <c r="F243" i="25"/>
  <c r="H243" i="25"/>
  <c r="G243" i="25"/>
  <c r="K51" i="25"/>
  <c r="P615" i="38" l="1"/>
  <c r="O615" i="38"/>
  <c r="Z615" i="38"/>
  <c r="U615" i="38"/>
  <c r="A614" i="38"/>
  <c r="D614" i="38"/>
  <c r="E614" i="38"/>
  <c r="G614" i="38"/>
  <c r="H614" i="38"/>
  <c r="K614" i="38"/>
  <c r="L614" i="38" s="1"/>
  <c r="M614" i="38"/>
  <c r="N614" i="38" s="1"/>
  <c r="S614" i="38"/>
  <c r="F101" i="58"/>
  <c r="H101" i="58"/>
  <c r="G101" i="58"/>
  <c r="F20" i="58"/>
  <c r="F242" i="25"/>
  <c r="H242" i="25"/>
  <c r="G242"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1" i="25"/>
  <c r="G241" i="25"/>
  <c r="H241"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0" i="25"/>
  <c r="G240" i="25"/>
  <c r="H240"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9" i="25"/>
  <c r="H239" i="25"/>
  <c r="G239"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8" i="25"/>
  <c r="H238" i="25"/>
  <c r="G238" i="25"/>
  <c r="K50" i="25"/>
  <c r="F30" i="101"/>
  <c r="G30" i="101"/>
  <c r="H30" i="101"/>
  <c r="K2" i="101"/>
  <c r="K21" i="101" s="1"/>
  <c r="F26" i="96"/>
  <c r="G26" i="96"/>
  <c r="H26" i="96"/>
  <c r="F3" i="96"/>
  <c r="F29" i="101"/>
  <c r="G29" i="101"/>
  <c r="H29" i="101"/>
  <c r="F3" i="101"/>
  <c r="F4" i="92"/>
  <c r="F237" i="25"/>
  <c r="H237" i="25"/>
  <c r="G237" i="25"/>
  <c r="F69" i="25"/>
  <c r="K91" i="103"/>
  <c r="C19" i="103"/>
  <c r="H91" i="103"/>
  <c r="K19" i="103"/>
  <c r="F19" i="103"/>
  <c r="C91" i="103"/>
  <c r="F91" i="103"/>
  <c r="H19" i="103"/>
  <c r="M91" i="103"/>
  <c r="M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6" i="25"/>
  <c r="H236" i="25"/>
  <c r="G236"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5" i="25"/>
  <c r="H235" i="25"/>
  <c r="G235" i="25"/>
  <c r="K48" i="25"/>
  <c r="F69" i="87"/>
  <c r="K69" i="87"/>
  <c r="M87" i="102"/>
  <c r="H19" i="102"/>
  <c r="H87" i="102"/>
  <c r="F87" i="102"/>
  <c r="F19" i="102"/>
  <c r="M19" i="102"/>
  <c r="C19" i="102"/>
  <c r="C87" i="102"/>
  <c r="K19" i="102"/>
  <c r="K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M19" i="100"/>
  <c r="K22" i="101"/>
  <c r="F85" i="100"/>
  <c r="H85" i="99"/>
  <c r="H19" i="100"/>
  <c r="C19" i="99"/>
  <c r="H90" i="101"/>
  <c r="K19" i="100"/>
  <c r="C85" i="99"/>
  <c r="M85" i="99"/>
  <c r="K90" i="101"/>
  <c r="F19" i="99"/>
  <c r="C90" i="101"/>
  <c r="C19" i="100"/>
  <c r="C22" i="101"/>
  <c r="F22" i="101"/>
  <c r="M90" i="101"/>
  <c r="M85" i="100"/>
  <c r="M19" i="99"/>
  <c r="H19" i="99"/>
  <c r="M22" i="101"/>
  <c r="K85" i="100"/>
  <c r="C85" i="100"/>
  <c r="H85" i="100"/>
  <c r="F19" i="100"/>
  <c r="K85" i="99"/>
  <c r="F85" i="99"/>
  <c r="F90" i="101"/>
  <c r="K19" i="99"/>
  <c r="H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4" i="25"/>
  <c r="H234" i="25"/>
  <c r="G234"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3" i="25"/>
  <c r="G233" i="25"/>
  <c r="H233"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2" i="25"/>
  <c r="H232" i="25"/>
  <c r="G232"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C19" i="98"/>
  <c r="H19" i="97"/>
  <c r="F85" i="97"/>
  <c r="K19" i="98"/>
  <c r="H85" i="97"/>
  <c r="H85" i="98"/>
  <c r="C85" i="97"/>
  <c r="C19" i="97"/>
  <c r="F85" i="98"/>
  <c r="M19" i="98"/>
  <c r="F19" i="97"/>
  <c r="K85" i="98"/>
  <c r="K85" i="97"/>
  <c r="M85" i="98"/>
  <c r="H19" i="98"/>
  <c r="K19" i="97"/>
  <c r="C85" i="98"/>
  <c r="F19" i="98"/>
  <c r="K25" i="88"/>
  <c r="M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1" i="25"/>
  <c r="H231" i="25"/>
  <c r="G231"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0" i="25"/>
  <c r="G230" i="25"/>
  <c r="H230"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9" i="25"/>
  <c r="H229" i="25"/>
  <c r="G229"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8" i="25"/>
  <c r="H228" i="25"/>
  <c r="G228"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27" i="25"/>
  <c r="H227" i="25"/>
  <c r="G227" i="25"/>
  <c r="K47" i="25"/>
  <c r="F95" i="58"/>
  <c r="H95" i="58"/>
  <c r="G95" i="58"/>
  <c r="K14" i="58"/>
  <c r="F94" i="58"/>
  <c r="H94" i="58"/>
  <c r="G94" i="58"/>
  <c r="K13" i="58"/>
  <c r="K19" i="96"/>
  <c r="F19" i="96"/>
  <c r="M94" i="96"/>
  <c r="C94" i="96"/>
  <c r="H94" i="96"/>
  <c r="H19" i="96"/>
  <c r="K94" i="96"/>
  <c r="M19" i="96"/>
  <c r="F94" i="96"/>
  <c r="C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26" i="25"/>
  <c r="H226" i="25"/>
  <c r="G226" i="25"/>
  <c r="F65" i="25"/>
  <c r="F26" i="90"/>
  <c r="G26" i="90"/>
  <c r="H26" i="90"/>
  <c r="P587" i="38" l="1"/>
  <c r="O587" i="38"/>
  <c r="Z587" i="38"/>
  <c r="U587" i="38"/>
  <c r="F50" i="77"/>
  <c r="H50" i="77"/>
  <c r="G50" i="77"/>
  <c r="F93" i="58"/>
  <c r="H93" i="58"/>
  <c r="G93" i="58"/>
  <c r="F122" i="51"/>
  <c r="G122" i="51"/>
  <c r="H122" i="51"/>
  <c r="F225" i="25"/>
  <c r="H225" i="25"/>
  <c r="G225"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4" i="25"/>
  <c r="H224" i="25"/>
  <c r="G224"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3" i="25"/>
  <c r="G223" i="25"/>
  <c r="H223" i="25"/>
  <c r="F222" i="25"/>
  <c r="H222" i="25"/>
  <c r="F221" i="25"/>
  <c r="H221" i="25"/>
  <c r="F220" i="25"/>
  <c r="H220" i="25"/>
  <c r="K43" i="25"/>
  <c r="F25" i="47"/>
  <c r="G25" i="47"/>
  <c r="H25" i="47"/>
  <c r="F24" i="47"/>
  <c r="G24" i="47"/>
  <c r="H24" i="47"/>
  <c r="K2" i="47"/>
  <c r="K18" i="47" s="1"/>
  <c r="G222" i="25"/>
  <c r="F61" i="25"/>
  <c r="G49" i="81"/>
  <c r="K4" i="81"/>
  <c r="G221" i="25"/>
  <c r="K42" i="25"/>
  <c r="F6" i="47"/>
  <c r="F5" i="91"/>
  <c r="G48" i="81"/>
  <c r="F11" i="81"/>
  <c r="F8" i="57"/>
  <c r="G220"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19" i="25"/>
  <c r="H219" i="25"/>
  <c r="G219"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H85" i="95"/>
  <c r="M85" i="95"/>
  <c r="H19" i="95"/>
  <c r="M19" i="95"/>
  <c r="K19" i="95"/>
  <c r="K85" i="95"/>
  <c r="F85" i="95"/>
  <c r="C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C19" i="94"/>
  <c r="H85" i="94"/>
  <c r="H19" i="94"/>
  <c r="F19" i="94"/>
  <c r="K19" i="94"/>
  <c r="C85" i="94"/>
  <c r="M85" i="94"/>
  <c r="K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113" i="93"/>
  <c r="M26" i="93"/>
  <c r="F26" i="93"/>
  <c r="H26" i="93"/>
  <c r="F113" i="93"/>
  <c r="K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8" i="25"/>
  <c r="H218" i="25"/>
  <c r="G218"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21" i="92"/>
  <c r="F85" i="91"/>
  <c r="F30" i="92"/>
  <c r="F19" i="47"/>
  <c r="C19" i="91"/>
  <c r="H19" i="91"/>
  <c r="M30" i="92"/>
  <c r="C30" i="92"/>
  <c r="C85" i="91"/>
  <c r="K19" i="91"/>
  <c r="H85" i="91"/>
  <c r="F19" i="91"/>
  <c r="M121" i="92"/>
  <c r="K30" i="92"/>
  <c r="K85" i="91"/>
  <c r="M85" i="91"/>
  <c r="H121" i="92"/>
  <c r="C121" i="92"/>
  <c r="K121" i="92"/>
  <c r="H30" i="92"/>
  <c r="M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7" i="25"/>
  <c r="H217" i="25"/>
  <c r="G217"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6" i="25"/>
  <c r="G216" i="25"/>
  <c r="H216"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15" i="25"/>
  <c r="G215" i="25"/>
  <c r="H215"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4" i="25"/>
  <c r="H214" i="25"/>
  <c r="G214"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3" i="25"/>
  <c r="H213" i="25"/>
  <c r="G213" i="25"/>
  <c r="K40" i="25"/>
  <c r="F212" i="25"/>
  <c r="H212" i="25"/>
  <c r="G212" i="25"/>
  <c r="K39" i="25"/>
  <c r="F53" i="25"/>
  <c r="Z565" i="38" l="1"/>
  <c r="O565" i="38"/>
  <c r="U565" i="38"/>
  <c r="P565" i="38"/>
  <c r="Q11" i="89"/>
  <c r="F211" i="25"/>
  <c r="H211" i="25"/>
  <c r="G211" i="25"/>
  <c r="F52" i="25"/>
  <c r="A564" i="38"/>
  <c r="D564" i="38"/>
  <c r="E564" i="38"/>
  <c r="G564" i="38"/>
  <c r="H564" i="38"/>
  <c r="K564" i="38"/>
  <c r="L564" i="38" s="1"/>
  <c r="M564" i="38"/>
  <c r="N564" i="38" s="1"/>
  <c r="S564" i="38"/>
  <c r="F27" i="89"/>
  <c r="G27" i="89"/>
  <c r="H27" i="89"/>
  <c r="F210" i="25"/>
  <c r="H210" i="25"/>
  <c r="G210"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9" i="25"/>
  <c r="H209" i="25"/>
  <c r="G209"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8" i="25"/>
  <c r="H208" i="25"/>
  <c r="G208"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7" i="25"/>
  <c r="G207" i="25"/>
  <c r="H207"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6" i="25"/>
  <c r="G206" i="25"/>
  <c r="H206"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19" i="90"/>
  <c r="M85" i="90"/>
  <c r="F85" i="90"/>
  <c r="H85" i="90"/>
  <c r="C85" i="90"/>
  <c r="C19" i="90"/>
  <c r="K19" i="90"/>
  <c r="K85" i="90"/>
  <c r="H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05" i="25"/>
  <c r="H205" i="25"/>
  <c r="G205"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04" i="25"/>
  <c r="G204" i="25"/>
  <c r="H204"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3" i="25"/>
  <c r="H203" i="25"/>
  <c r="G203"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M19" i="89"/>
  <c r="K85" i="89"/>
  <c r="H60" i="51"/>
  <c r="H85" i="89"/>
  <c r="H19" i="89"/>
  <c r="F85" i="89"/>
  <c r="C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H107" i="88"/>
  <c r="M85" i="87"/>
  <c r="F107" i="88"/>
  <c r="F85" i="87"/>
  <c r="M107" i="88"/>
  <c r="C107" i="88"/>
  <c r="M19" i="87"/>
  <c r="K19" i="87"/>
  <c r="M25" i="88"/>
  <c r="K107" i="88"/>
  <c r="C19" i="87"/>
  <c r="H85" i="87"/>
  <c r="F25" i="88"/>
  <c r="F19" i="87"/>
  <c r="H19" i="87"/>
  <c r="C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2" i="25"/>
  <c r="G202" i="25"/>
  <c r="H202"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F85" i="86"/>
  <c r="K85" i="86"/>
  <c r="M19" i="86"/>
  <c r="H19" i="86"/>
  <c r="C19" i="86"/>
  <c r="C85" i="86"/>
  <c r="F19"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1" i="58"/>
  <c r="H81" i="58"/>
  <c r="G81" i="58"/>
  <c r="F10" i="58"/>
  <c r="K8" i="58"/>
  <c r="F201" i="25"/>
  <c r="H201" i="25"/>
  <c r="G201" i="25"/>
  <c r="K33" i="25"/>
  <c r="F44" i="84"/>
  <c r="H44" i="84"/>
  <c r="G44" i="84"/>
  <c r="K5" i="84"/>
  <c r="F200" i="25"/>
  <c r="G200" i="25"/>
  <c r="H200" i="25"/>
  <c r="K32" i="25"/>
  <c r="K31" i="25"/>
  <c r="A549" i="38"/>
  <c r="D549" i="38"/>
  <c r="E549" i="38"/>
  <c r="G549" i="38"/>
  <c r="H549" i="38"/>
  <c r="K549" i="38"/>
  <c r="L549" i="38" s="1"/>
  <c r="M549" i="38"/>
  <c r="N549" i="38" s="1"/>
  <c r="S549" i="38"/>
  <c r="F199" i="25"/>
  <c r="H199"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199" i="25"/>
  <c r="K30" i="25"/>
  <c r="Z548" i="38" l="1"/>
  <c r="P548" i="38"/>
  <c r="O548" i="38"/>
  <c r="U548" i="38"/>
  <c r="F198" i="25"/>
  <c r="G198" i="25"/>
  <c r="H198" i="25"/>
  <c r="A547" i="38" l="1"/>
  <c r="D547" i="38"/>
  <c r="E547" i="38"/>
  <c r="G547" i="38"/>
  <c r="H547" i="38"/>
  <c r="K547" i="38"/>
  <c r="L547" i="38" s="1"/>
  <c r="M547" i="38"/>
  <c r="N547" i="38" s="1"/>
  <c r="S547" i="38"/>
  <c r="K29" i="25"/>
  <c r="Z547" i="38" l="1"/>
  <c r="P547" i="38"/>
  <c r="O547" i="38"/>
  <c r="U547" i="38"/>
  <c r="F197" i="25"/>
  <c r="H197" i="25"/>
  <c r="G197"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6" i="25"/>
  <c r="H196" i="25"/>
  <c r="G196"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5" i="25"/>
  <c r="H195" i="25"/>
  <c r="G195"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194" i="25"/>
  <c r="H194" i="25"/>
  <c r="G194"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3" i="25"/>
  <c r="H193" i="25"/>
  <c r="G193" i="25"/>
  <c r="F192" i="25"/>
  <c r="H192" i="25"/>
  <c r="G192"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1" i="25"/>
  <c r="H191" i="25"/>
  <c r="G191"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0" i="25"/>
  <c r="H190" i="25"/>
  <c r="G190"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89" i="25"/>
  <c r="H189" i="25"/>
  <c r="G189"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8" i="25"/>
  <c r="H188" i="25"/>
  <c r="G188"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87" i="25"/>
  <c r="H187" i="25"/>
  <c r="G187"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6" i="25"/>
  <c r="H186" i="25"/>
  <c r="G186"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5" i="25"/>
  <c r="G185" i="25"/>
  <c r="H185" i="25"/>
  <c r="O508" i="38" l="1"/>
  <c r="Z508" i="38"/>
  <c r="P507" i="38"/>
  <c r="N507" i="38"/>
  <c r="F184" i="25"/>
  <c r="G184" i="25"/>
  <c r="H184"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3" i="25"/>
  <c r="G183" i="25"/>
  <c r="H183"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2" i="25"/>
  <c r="H182" i="25"/>
  <c r="G182"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1" i="25"/>
  <c r="H181" i="25"/>
  <c r="G181" i="25"/>
  <c r="F45" i="25"/>
  <c r="F2" i="45"/>
  <c r="O491" i="38" l="1"/>
  <c r="Z491" i="38"/>
  <c r="P490" i="38"/>
  <c r="N490" i="38"/>
  <c r="D489" i="38"/>
  <c r="E489" i="38"/>
  <c r="G489" i="38"/>
  <c r="H489" i="38"/>
  <c r="K489" i="38"/>
  <c r="L489" i="38" s="1"/>
  <c r="M489" i="38"/>
  <c r="U489" i="38" s="1"/>
  <c r="S489" i="38"/>
  <c r="F180" i="25"/>
  <c r="H180" i="25"/>
  <c r="G180"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9" i="25"/>
  <c r="H179" i="25"/>
  <c r="G179" i="25"/>
  <c r="K19" i="25"/>
  <c r="M130"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8" i="25"/>
  <c r="H178" i="25"/>
  <c r="G178" i="25"/>
  <c r="K18" i="25"/>
  <c r="F177" i="25"/>
  <c r="H177" i="25"/>
  <c r="G177" i="25"/>
  <c r="K17" i="25"/>
  <c r="P486" i="38" l="1"/>
  <c r="N486" i="38"/>
  <c r="F176" i="25"/>
  <c r="G176" i="25"/>
  <c r="H176"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C85" i="85"/>
  <c r="K85" i="85"/>
  <c r="K19" i="85"/>
  <c r="F85" i="85"/>
  <c r="C19" i="85"/>
  <c r="M19" i="85"/>
  <c r="H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H85" i="83"/>
  <c r="K85" i="83"/>
  <c r="H19" i="83"/>
  <c r="F85" i="83"/>
  <c r="M110" i="84"/>
  <c r="M25" i="84"/>
  <c r="C25" i="84"/>
  <c r="F25" i="84"/>
  <c r="K110" i="84"/>
  <c r="H110" i="84"/>
  <c r="H25" i="84"/>
  <c r="C85" i="83"/>
  <c r="F19" i="83"/>
  <c r="C110" i="84"/>
  <c r="F110" i="84"/>
  <c r="K19" i="83"/>
  <c r="M19" i="83"/>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5" i="25"/>
  <c r="G175" i="25"/>
  <c r="H175"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H19" i="82"/>
  <c r="F60" i="82"/>
  <c r="M19" i="82"/>
  <c r="K60" i="82"/>
  <c r="F19" i="82"/>
  <c r="H60" i="82"/>
  <c r="C19" i="82"/>
  <c r="M60" i="82"/>
  <c r="C23" i="74"/>
  <c r="M23" i="74"/>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4" i="25"/>
  <c r="G174" i="25"/>
  <c r="H174" i="25"/>
  <c r="K15" i="25"/>
  <c r="F29" i="78"/>
  <c r="H29" i="78"/>
  <c r="G29" i="78"/>
  <c r="F29" i="70"/>
  <c r="H29" i="70"/>
  <c r="G29" i="70"/>
  <c r="K5" i="51"/>
  <c r="F6" i="70"/>
  <c r="F173" i="25"/>
  <c r="H173" i="25"/>
  <c r="G173"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2" i="25"/>
  <c r="H172" i="25"/>
  <c r="G172" i="25"/>
  <c r="K14" i="25"/>
  <c r="K78" i="75"/>
  <c r="K96" i="31"/>
  <c r="F78" i="75"/>
  <c r="M96" i="31"/>
  <c r="H78" i="75"/>
  <c r="C96" i="31"/>
  <c r="H96" i="31"/>
  <c r="F96" i="31"/>
  <c r="M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M19" i="64"/>
  <c r="M85" i="64"/>
  <c r="K19" i="64"/>
  <c r="K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1" i="25"/>
  <c r="H171" i="25"/>
  <c r="G171"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110" i="81"/>
  <c r="M30" i="81"/>
  <c r="C110" i="81"/>
  <c r="H110" i="81"/>
  <c r="F30" i="81"/>
  <c r="H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0" i="25"/>
  <c r="H170" i="25"/>
  <c r="G170"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H19" i="80"/>
  <c r="M85" i="80"/>
  <c r="F85" i="80"/>
  <c r="C85" i="80"/>
  <c r="F19" i="80"/>
  <c r="M19" i="80"/>
  <c r="K85" i="80"/>
  <c r="C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F19" i="79"/>
  <c r="C65" i="79"/>
  <c r="C19" i="79"/>
  <c r="F65" i="79"/>
  <c r="M65" i="79"/>
  <c r="M19" i="79"/>
  <c r="H65" i="79"/>
  <c r="H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9" i="25"/>
  <c r="G169" i="25"/>
  <c r="H169"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8" i="25"/>
  <c r="H168" i="25"/>
  <c r="G168"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7" i="25"/>
  <c r="G167" i="25"/>
  <c r="H167" i="25"/>
  <c r="K11" i="25"/>
  <c r="K103" i="7"/>
  <c r="F85" i="51"/>
  <c r="G85" i="51"/>
  <c r="H85" i="51"/>
  <c r="K4" i="51"/>
  <c r="O454" i="38" l="1"/>
  <c r="Z454" i="38"/>
  <c r="P454" i="38"/>
  <c r="D453" i="38"/>
  <c r="E453" i="38"/>
  <c r="G453" i="38"/>
  <c r="H453" i="38"/>
  <c r="K453" i="38"/>
  <c r="L453" i="38" s="1"/>
  <c r="M453" i="38"/>
  <c r="N453" i="38" s="1"/>
  <c r="S453" i="38"/>
  <c r="F166" i="25"/>
  <c r="H166" i="25"/>
  <c r="G166"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5" i="25"/>
  <c r="G165" i="25"/>
  <c r="H165"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85" i="78"/>
  <c r="C85" i="78"/>
  <c r="F85" i="78"/>
  <c r="M19" i="78"/>
  <c r="C19" i="78"/>
  <c r="H19" i="78"/>
  <c r="M85" i="78"/>
  <c r="K19" i="78"/>
  <c r="F19"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9" i="25"/>
  <c r="F164" i="25"/>
  <c r="H164" i="25"/>
  <c r="G164"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19" i="77"/>
  <c r="C89" i="77"/>
  <c r="F19" i="77"/>
  <c r="M89" i="77"/>
  <c r="F89" i="77"/>
  <c r="H19" i="77"/>
  <c r="C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3" i="25"/>
  <c r="H163" i="25"/>
  <c r="G163"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2" i="25"/>
  <c r="H162" i="25"/>
  <c r="G162" i="25"/>
  <c r="K10" i="25"/>
  <c r="E424" i="38"/>
  <c r="H424" i="38"/>
  <c r="K424" i="38"/>
  <c r="L424" i="38" s="1"/>
  <c r="P424" i="38" s="1"/>
  <c r="M424" i="38"/>
  <c r="U424" i="38" s="1"/>
  <c r="S424" i="38"/>
  <c r="N424" i="38" l="1"/>
  <c r="M73" i="76"/>
  <c r="Q10" i="76" s="1"/>
  <c r="N425" i="38"/>
  <c r="F161" i="25"/>
  <c r="H161" i="25"/>
  <c r="G161" i="25"/>
  <c r="F33" i="25"/>
  <c r="F266" i="7"/>
  <c r="H266" i="7"/>
  <c r="G266" i="7"/>
  <c r="K102" i="7"/>
  <c r="G23" i="50"/>
  <c r="K23" i="50" s="1"/>
  <c r="F23" i="50"/>
  <c r="M18" i="50"/>
  <c r="C18" i="50"/>
  <c r="F18" i="50"/>
  <c r="F160" i="25"/>
  <c r="H160" i="25"/>
  <c r="G160" i="25"/>
  <c r="K9" i="25"/>
  <c r="F32" i="25"/>
  <c r="O425" i="38" l="1"/>
  <c r="O424" i="38"/>
  <c r="Z424" i="38"/>
  <c r="Z425" i="38"/>
  <c r="E423" i="38"/>
  <c r="H423" i="38"/>
  <c r="K423" i="38"/>
  <c r="L423" i="38" s="1"/>
  <c r="P423" i="38" s="1"/>
  <c r="M423" i="38"/>
  <c r="U423" i="38" s="1"/>
  <c r="S423" i="38"/>
  <c r="F159" i="25"/>
  <c r="H159" i="25"/>
  <c r="G159"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8" i="25"/>
  <c r="H158" i="25"/>
  <c r="G158"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7" i="25"/>
  <c r="H157" i="25"/>
  <c r="G157" i="25"/>
  <c r="K8" i="25"/>
  <c r="P416" i="38" l="1"/>
  <c r="N416" i="38"/>
  <c r="F49" i="43"/>
  <c r="H49" i="43"/>
  <c r="G49" i="43"/>
  <c r="F62" i="58"/>
  <c r="H62" i="58"/>
  <c r="G62" i="58"/>
  <c r="F77" i="40"/>
  <c r="G77" i="40"/>
  <c r="H77" i="40"/>
  <c r="F80" i="51"/>
  <c r="G80" i="51"/>
  <c r="H80" i="51"/>
  <c r="F261" i="7"/>
  <c r="H261" i="7"/>
  <c r="G261" i="7"/>
  <c r="F156" i="25"/>
  <c r="H156" i="25"/>
  <c r="G156" i="25"/>
  <c r="O416" i="38" l="1"/>
  <c r="Z416" i="38"/>
  <c r="E415" i="38"/>
  <c r="H415" i="38"/>
  <c r="K415" i="38"/>
  <c r="L415" i="38" s="1"/>
  <c r="P415" i="38" s="1"/>
  <c r="M415" i="38"/>
  <c r="U415" i="38" s="1"/>
  <c r="S415" i="38"/>
  <c r="F155" i="25"/>
  <c r="H155" i="25"/>
  <c r="G155"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4" i="25"/>
  <c r="H154" i="25"/>
  <c r="G154"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F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3" i="25"/>
  <c r="H153" i="25"/>
  <c r="G153"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K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2" i="25"/>
  <c r="H152" i="25"/>
  <c r="G152"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1" i="25"/>
  <c r="G151" i="25"/>
  <c r="H151"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0" i="25"/>
  <c r="H150" i="25"/>
  <c r="G150" i="25"/>
  <c r="K6" i="25"/>
  <c r="O390" i="38" l="1"/>
  <c r="Z390" i="38"/>
  <c r="N389" i="38"/>
  <c r="P389" i="38"/>
  <c r="F149" i="25"/>
  <c r="G149" i="25"/>
  <c r="H149" i="25"/>
  <c r="D388" i="38"/>
  <c r="E388" i="38"/>
  <c r="G388" i="38"/>
  <c r="H388" i="38"/>
  <c r="K388" i="38"/>
  <c r="L388" i="38" s="1"/>
  <c r="M388" i="38"/>
  <c r="N388" i="38" s="1"/>
  <c r="S388" i="38"/>
  <c r="F75" i="40"/>
  <c r="G75" i="40"/>
  <c r="H75" i="40"/>
  <c r="F148" i="25"/>
  <c r="G148" i="25"/>
  <c r="H148"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7" i="25"/>
  <c r="G147" i="25"/>
  <c r="H147"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6" i="25"/>
  <c r="G146" i="25"/>
  <c r="H146"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5" i="25"/>
  <c r="G145" i="25"/>
  <c r="H145"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4" i="25"/>
  <c r="G144" i="25"/>
  <c r="H144" i="25"/>
  <c r="D378" i="38"/>
  <c r="E378" i="38"/>
  <c r="H378" i="38"/>
  <c r="K378" i="38"/>
  <c r="L378" i="38" s="1"/>
  <c r="M378" i="38"/>
  <c r="N378" i="38" s="1"/>
  <c r="S378" i="38"/>
  <c r="F13" i="51"/>
  <c r="F3" i="58"/>
  <c r="K5" i="25"/>
  <c r="F24" i="25"/>
  <c r="F107" i="7"/>
  <c r="Z378" i="38" l="1"/>
  <c r="O378" i="38"/>
  <c r="P378" i="38"/>
  <c r="U378" i="38"/>
  <c r="F143" i="25"/>
  <c r="G143" i="25"/>
  <c r="H143"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2" i="25"/>
  <c r="G142" i="25"/>
  <c r="H142"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1" i="25"/>
  <c r="G141" i="25"/>
  <c r="H141" i="25"/>
  <c r="K3" i="25"/>
  <c r="K4" i="25"/>
  <c r="C54" i="50"/>
  <c r="K44" i="50"/>
  <c r="F44" i="50"/>
  <c r="K43" i="50"/>
  <c r="F43" i="50"/>
  <c r="K46" i="50"/>
  <c r="F46" i="50"/>
  <c r="K45" i="50"/>
  <c r="F45" i="50"/>
  <c r="K48" i="48"/>
  <c r="K47" i="48"/>
  <c r="F47" i="48"/>
  <c r="K46" i="48"/>
  <c r="F46" i="48"/>
  <c r="O376" i="38" l="1"/>
  <c r="Z376" i="38"/>
  <c r="P375" i="38"/>
  <c r="N375" i="38"/>
  <c r="F140" i="25"/>
  <c r="H140" i="25"/>
  <c r="G140"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9" i="25"/>
  <c r="G139" i="25"/>
  <c r="H139" i="25"/>
  <c r="E372" i="38"/>
  <c r="H372" i="38"/>
  <c r="K372" i="38"/>
  <c r="L372" i="38" s="1"/>
  <c r="M372" i="38"/>
  <c r="U372" i="38" s="1"/>
  <c r="S372" i="38"/>
  <c r="N372" i="38" l="1"/>
  <c r="P372" i="38"/>
  <c r="F138" i="25"/>
  <c r="G138" i="25"/>
  <c r="H138"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7" i="25"/>
  <c r="G137" i="25"/>
  <c r="H137" i="25"/>
  <c r="F21" i="25"/>
  <c r="F75" i="51"/>
  <c r="G75" i="51"/>
  <c r="H75" i="51"/>
  <c r="F11" i="51"/>
  <c r="F10" i="51"/>
  <c r="F9" i="51"/>
  <c r="F93" i="68"/>
  <c r="M93" i="68"/>
  <c r="C93" i="68"/>
  <c r="H93" i="68"/>
  <c r="K93" i="68"/>
  <c r="O371" i="38" l="1"/>
  <c r="Z371" i="38"/>
  <c r="N370" i="38"/>
  <c r="L370" i="38"/>
  <c r="P370" i="38" s="1"/>
  <c r="F92" i="68"/>
  <c r="K92" i="68"/>
  <c r="F26" i="64"/>
  <c r="G26" i="64"/>
  <c r="H26" i="64"/>
  <c r="D369" i="38"/>
  <c r="E369" i="38"/>
  <c r="G369" i="38"/>
  <c r="H369" i="38"/>
  <c r="K369" i="38"/>
  <c r="L369" i="38" s="1"/>
  <c r="M369" i="38"/>
  <c r="U369" i="38" s="1"/>
  <c r="S369" i="38"/>
  <c r="F136" i="25"/>
  <c r="G136" i="25"/>
  <c r="H136" i="25"/>
  <c r="K2" i="25"/>
  <c r="K129" i="25" s="1"/>
  <c r="K130"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5" i="25"/>
  <c r="G135" i="25"/>
  <c r="H135" i="25"/>
  <c r="F20" i="25"/>
  <c r="F73" i="51"/>
  <c r="G73" i="51"/>
  <c r="H73" i="51"/>
  <c r="F7" i="51"/>
  <c r="P364" i="38" l="1"/>
  <c r="N364" i="38"/>
  <c r="H134" i="25"/>
  <c r="G134" i="25"/>
  <c r="F134" i="25"/>
  <c r="M898" i="25"/>
  <c r="H898" i="25"/>
  <c r="C898" i="25"/>
  <c r="F874" i="25"/>
  <c r="F873" i="25"/>
  <c r="F872" i="25"/>
  <c r="F871" i="25"/>
  <c r="F870" i="25"/>
  <c r="F869" i="25"/>
  <c r="F868"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F780" i="25"/>
  <c r="F779" i="25"/>
  <c r="F778" i="25"/>
  <c r="K777"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H899" i="25"/>
  <c r="C899" i="25"/>
  <c r="F899" i="25"/>
  <c r="K899" i="25"/>
  <c r="M899" i="25"/>
  <c r="O364" i="38" l="1"/>
  <c r="Z364" i="38"/>
  <c r="N363" i="38"/>
  <c r="F898" i="25"/>
  <c r="K898" i="25"/>
  <c r="P363" i="38"/>
  <c r="O363" i="38" l="1"/>
  <c r="Z363" i="38"/>
  <c r="M635" i="25"/>
  <c r="Q10" i="25" s="1"/>
  <c r="E362" i="38"/>
  <c r="H362" i="38"/>
  <c r="K362" i="38"/>
  <c r="M362" i="38"/>
  <c r="U362" i="38" s="1"/>
  <c r="S362" i="38"/>
  <c r="K367" i="25" l="1"/>
  <c r="K368" i="25"/>
  <c r="K365" i="25"/>
  <c r="K366" i="25"/>
  <c r="K363" i="25"/>
  <c r="K364" i="25"/>
  <c r="K362" i="25"/>
  <c r="K361" i="25"/>
  <c r="K359" i="25"/>
  <c r="K360" i="25"/>
  <c r="K356" i="25"/>
  <c r="K357" i="25"/>
  <c r="K358" i="25"/>
  <c r="K354" i="25"/>
  <c r="K355" i="25"/>
  <c r="K352" i="25"/>
  <c r="K353" i="25"/>
  <c r="K350" i="25"/>
  <c r="K351" i="25"/>
  <c r="K348" i="25"/>
  <c r="K349" i="25"/>
  <c r="K346" i="25"/>
  <c r="K347" i="25"/>
  <c r="K344" i="25"/>
  <c r="K345" i="25"/>
  <c r="K343" i="25"/>
  <c r="K342" i="25"/>
  <c r="K341" i="25"/>
  <c r="K340"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5" i="25"/>
  <c r="K304" i="25"/>
  <c r="K303" i="25"/>
  <c r="K302" i="25"/>
  <c r="K283" i="25"/>
  <c r="K284" i="25"/>
  <c r="K282" i="25"/>
  <c r="K281" i="25"/>
  <c r="K279" i="25"/>
  <c r="K280" i="25"/>
  <c r="K278" i="25"/>
  <c r="K277" i="25"/>
  <c r="K276" i="25"/>
  <c r="K274" i="25"/>
  <c r="K275" i="25"/>
  <c r="K272" i="25"/>
  <c r="K273" i="25"/>
  <c r="K271" i="25"/>
  <c r="K270" i="25"/>
  <c r="K269" i="25"/>
  <c r="K268" i="25"/>
  <c r="K267" i="25"/>
  <c r="K265" i="25"/>
  <c r="K266" i="25"/>
  <c r="K264" i="25"/>
  <c r="K263" i="25"/>
  <c r="K262" i="25"/>
  <c r="K261" i="25"/>
  <c r="K260" i="25"/>
  <c r="K259" i="25"/>
  <c r="K258" i="25"/>
  <c r="K257" i="25"/>
  <c r="K256" i="25"/>
  <c r="K255" i="25"/>
  <c r="K254" i="25"/>
  <c r="K253" i="25"/>
  <c r="K252" i="25"/>
  <c r="K251" i="25"/>
  <c r="K249" i="25"/>
  <c r="K250" i="25"/>
  <c r="K248" i="25"/>
  <c r="K245" i="25"/>
  <c r="K247" i="25"/>
  <c r="K246" i="25"/>
  <c r="K244" i="25"/>
  <c r="K243" i="25"/>
  <c r="K242" i="25"/>
  <c r="K241" i="25"/>
  <c r="K240" i="25"/>
  <c r="K239" i="25"/>
  <c r="K238" i="25"/>
  <c r="K237" i="25"/>
  <c r="K236" i="25"/>
  <c r="K235" i="25"/>
  <c r="K234" i="25"/>
  <c r="K233" i="25"/>
  <c r="K232" i="25"/>
  <c r="K231" i="25"/>
  <c r="K230" i="25"/>
  <c r="K229" i="25"/>
  <c r="K227" i="25"/>
  <c r="K228" i="25"/>
  <c r="K226" i="25"/>
  <c r="K225" i="25"/>
  <c r="K224" i="25"/>
  <c r="K220" i="25"/>
  <c r="K221" i="25"/>
  <c r="K223" i="25"/>
  <c r="K222" i="25"/>
  <c r="K219" i="25"/>
  <c r="K218" i="25"/>
  <c r="K217" i="25"/>
  <c r="K216" i="25"/>
  <c r="K215" i="25"/>
  <c r="K214" i="25"/>
  <c r="K213" i="25"/>
  <c r="K212" i="25"/>
  <c r="K211" i="25"/>
  <c r="K210" i="25"/>
  <c r="K209" i="25"/>
  <c r="K208" i="25"/>
  <c r="K207" i="25"/>
  <c r="K206" i="25"/>
  <c r="K205" i="25"/>
  <c r="K204" i="25"/>
  <c r="K203" i="25"/>
  <c r="K202" i="25"/>
  <c r="K199" i="25"/>
  <c r="K200" i="25"/>
  <c r="K201"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301" i="25"/>
  <c r="K299" i="25"/>
  <c r="K300" i="25"/>
  <c r="K298" i="25"/>
  <c r="K297" i="25"/>
  <c r="K296" i="25"/>
  <c r="K295" i="25"/>
  <c r="K294" i="25"/>
  <c r="K293" i="25"/>
  <c r="K292" i="25"/>
  <c r="K291" i="25"/>
  <c r="K290" i="25"/>
  <c r="K289" i="25"/>
  <c r="K288" i="25"/>
  <c r="K287" i="25"/>
  <c r="K286" i="25"/>
  <c r="K285"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H381" i="25"/>
  <c r="G381" i="25"/>
  <c r="H380" i="25"/>
  <c r="G380" i="25"/>
  <c r="H379" i="25"/>
  <c r="G379" i="25"/>
  <c r="H378" i="25"/>
  <c r="G378" i="25"/>
  <c r="H377" i="25"/>
  <c r="G377" i="25"/>
  <c r="H376" i="25"/>
  <c r="G376" i="25"/>
  <c r="H129"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61"/>
  <c r="K156" i="49"/>
  <c r="K213" i="57"/>
  <c r="C230" i="58"/>
  <c r="F19" i="55"/>
  <c r="H100" i="34"/>
  <c r="F23" i="57"/>
  <c r="H156" i="49"/>
  <c r="M19" i="68"/>
  <c r="F19" i="54"/>
  <c r="M19" i="66"/>
  <c r="K81" i="61"/>
  <c r="F23" i="17"/>
  <c r="M75" i="41"/>
  <c r="H19" i="3"/>
  <c r="M100" i="34"/>
  <c r="C19" i="75"/>
  <c r="M19" i="50"/>
  <c r="H19" i="41"/>
  <c r="C63" i="66"/>
  <c r="F77" i="70"/>
  <c r="K23" i="57"/>
  <c r="C30" i="40"/>
  <c r="K19" i="66"/>
  <c r="C23" i="17"/>
  <c r="M111" i="45"/>
  <c r="M60" i="51"/>
  <c r="F19" i="73"/>
  <c r="M19" i="52"/>
  <c r="K230" i="58"/>
  <c r="K19" i="69"/>
  <c r="H25" i="31"/>
  <c r="K111" i="45"/>
  <c r="C19" i="62"/>
  <c r="C19" i="68"/>
  <c r="F230" i="58"/>
  <c r="F19" i="45"/>
  <c r="F30" i="49"/>
  <c r="K19" i="50"/>
  <c r="H213" i="57"/>
  <c r="M25" i="31"/>
  <c r="F19" i="61"/>
  <c r="C51" i="54"/>
  <c r="H72" i="59"/>
  <c r="C19" i="71"/>
  <c r="H65" i="63"/>
  <c r="K19" i="60"/>
  <c r="K19" i="75"/>
  <c r="K19" i="62"/>
  <c r="C19" i="34"/>
  <c r="H230" i="58"/>
  <c r="K47" i="58"/>
  <c r="C19" i="3"/>
  <c r="C19" i="53"/>
  <c r="M86" i="53"/>
  <c r="K19" i="72"/>
  <c r="K19" i="54"/>
  <c r="K90" i="72"/>
  <c r="M47" i="58"/>
  <c r="M19" i="69"/>
  <c r="M51" i="54"/>
  <c r="C72" i="59"/>
  <c r="K100" i="34"/>
  <c r="F51" i="54"/>
  <c r="C119" i="7"/>
  <c r="F67" i="60"/>
  <c r="C19" i="50"/>
  <c r="C23" i="57"/>
  <c r="M19" i="63"/>
  <c r="C77" i="70"/>
  <c r="H81" i="61"/>
  <c r="K77" i="70"/>
  <c r="F451" i="17"/>
  <c r="F75" i="41"/>
  <c r="F156" i="49"/>
  <c r="M72" i="59"/>
  <c r="C81" i="61"/>
  <c r="C19" i="54"/>
  <c r="C19" i="45"/>
  <c r="M19" i="55"/>
  <c r="F19" i="71"/>
  <c r="C19" i="63"/>
  <c r="H30" i="40"/>
  <c r="H19" i="53"/>
  <c r="C19" i="73"/>
  <c r="K19" i="68"/>
  <c r="K51" i="54"/>
  <c r="K19" i="73"/>
  <c r="M94" i="52"/>
  <c r="M65" i="63"/>
  <c r="C100" i="34"/>
  <c r="H75" i="41"/>
  <c r="M19" i="34"/>
  <c r="C75" i="41"/>
  <c r="H94" i="52"/>
  <c r="K19" i="41"/>
  <c r="M451" i="17"/>
  <c r="M19" i="59"/>
  <c r="F19" i="50"/>
  <c r="H19" i="52"/>
  <c r="K72" i="59"/>
  <c r="K23" i="74"/>
  <c r="H19" i="62"/>
  <c r="C19" i="41"/>
  <c r="M19" i="41"/>
  <c r="F19" i="63"/>
  <c r="K63" i="66"/>
  <c r="H19" i="63"/>
  <c r="C65" i="71"/>
  <c r="F130" i="25"/>
  <c r="H51" i="54"/>
  <c r="H77" i="70"/>
  <c r="C19" i="55"/>
  <c r="H47" i="58"/>
  <c r="C47" i="58"/>
  <c r="C19" i="59"/>
  <c r="M156" i="49"/>
  <c r="F19" i="34"/>
  <c r="K19" i="3"/>
  <c r="K67" i="60"/>
  <c r="C25" i="31"/>
  <c r="H67" i="60"/>
  <c r="H130" i="25"/>
  <c r="H55" i="50"/>
  <c r="F19" i="3"/>
  <c r="F19" i="68"/>
  <c r="K19" i="53"/>
  <c r="F19" i="41"/>
  <c r="H19" i="66"/>
  <c r="M23" i="17"/>
  <c r="C86" i="53"/>
  <c r="M30" i="49"/>
  <c r="K86" i="53"/>
  <c r="K19" i="52"/>
  <c r="M67" i="60"/>
  <c r="F19" i="72"/>
  <c r="F90" i="72"/>
  <c r="C94" i="52"/>
  <c r="H86" i="53"/>
  <c r="M213" i="57"/>
  <c r="C19" i="70"/>
  <c r="C85" i="64"/>
  <c r="M19" i="72"/>
  <c r="H19" i="73"/>
  <c r="M19" i="60"/>
  <c r="H19" i="70"/>
  <c r="M19" i="73"/>
  <c r="F81" i="61"/>
  <c r="F19" i="66"/>
  <c r="F19" i="69"/>
  <c r="H19" i="71"/>
  <c r="F19" i="64"/>
  <c r="H19" i="72"/>
  <c r="F19" i="59"/>
  <c r="H65" i="71"/>
  <c r="M65" i="71"/>
  <c r="M81" i="61"/>
  <c r="F86" i="53"/>
  <c r="M19" i="71"/>
  <c r="K75" i="41"/>
  <c r="F19" i="53"/>
  <c r="F19" i="70"/>
  <c r="H19" i="55"/>
  <c r="K19" i="55"/>
  <c r="M55" i="50"/>
  <c r="C19" i="72"/>
  <c r="H19" i="69"/>
  <c r="H19" i="54"/>
  <c r="F94" i="52"/>
  <c r="K19" i="71"/>
  <c r="C19" i="52"/>
  <c r="C30" i="49"/>
  <c r="F47" i="58"/>
  <c r="C19" i="66"/>
  <c r="K19" i="61"/>
  <c r="C156" i="49"/>
  <c r="K25" i="31"/>
  <c r="F28" i="43"/>
  <c r="F213" i="57"/>
  <c r="C19" i="64"/>
  <c r="K451" i="17"/>
  <c r="F19" i="75"/>
  <c r="M19" i="62"/>
  <c r="C451" i="17"/>
  <c r="F85" i="64"/>
  <c r="H111" i="45"/>
  <c r="C67" i="60"/>
  <c r="C90" i="72"/>
  <c r="C55" i="50"/>
  <c r="F60" i="51"/>
  <c r="H19" i="60"/>
  <c r="M230" i="58"/>
  <c r="C213" i="57"/>
  <c r="K55" i="50"/>
  <c r="C65" i="63"/>
  <c r="C19" i="60"/>
  <c r="M19" i="75"/>
  <c r="H19" i="50"/>
  <c r="M77" i="70"/>
  <c r="C111" i="45"/>
  <c r="F100" i="34"/>
  <c r="K65" i="71"/>
  <c r="F55" i="50"/>
  <c r="K19" i="59"/>
  <c r="F72" i="59"/>
  <c r="F119" i="7"/>
  <c r="M19" i="3"/>
  <c r="F25" i="31"/>
  <c r="F30" i="40"/>
  <c r="K19" i="70"/>
  <c r="F19" i="60"/>
  <c r="H90" i="72"/>
  <c r="M30" i="40"/>
  <c r="H451" i="17"/>
  <c r="F111" i="45"/>
  <c r="H19" i="75"/>
  <c r="H119" i="7"/>
  <c r="K19" i="63"/>
  <c r="M90" i="72"/>
  <c r="K23" i="17"/>
  <c r="H19" i="34"/>
  <c r="K119" i="7"/>
  <c r="H19" i="68"/>
  <c r="M63" i="66"/>
  <c r="K94" i="52"/>
  <c r="M23" i="57"/>
  <c r="H19" i="59"/>
  <c r="F23" i="74"/>
  <c r="C19" i="61"/>
  <c r="F19" i="62"/>
  <c r="F19" i="52"/>
  <c r="M19" i="45"/>
  <c r="K19" i="34"/>
  <c r="F65" i="63"/>
  <c r="M19" i="53"/>
  <c r="M19" i="54"/>
  <c r="M19" i="61"/>
  <c r="K60" i="51"/>
  <c r="K65" i="63"/>
  <c r="C19" i="69"/>
  <c r="K30" i="40"/>
  <c r="M119" i="7"/>
  <c r="H23" i="17"/>
  <c r="H63" i="66"/>
  <c r="F63" i="66"/>
  <c r="F65" i="71"/>
  <c r="M19" i="70"/>
  <c r="V881" i="38" l="1"/>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9"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5"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79" i="38" l="1"/>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7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1" i="38" l="1"/>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<sst xmlns="http://schemas.openxmlformats.org/spreadsheetml/2006/main" count="9608" uniqueCount="1398">
  <si>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</si>
  <si>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</si>
  <si>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</si>
  <si>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</si>
  <si>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</si>
  <si>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</si>
  <si>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</si>
  <si>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</si>
  <si>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</si>
  <si>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</si>
  <si>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</si>
  <si>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</si>
  <si>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</si>
  <si>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</si>
  <si>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</si>
  <si>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</si>
  <si>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</si>
  <si>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</si>
  <si>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</si>
  <si>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</si>
  <si>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</si>
  <si>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</si>
  <si>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</si>
  <si>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</si>
  <si>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</si>
  <si>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</si>
  <si>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</si>
  <si>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</si>
  <si>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</si>
  <si>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</si>
  <si>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</si>
  <si>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</si>
  <si>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</si>
  <si>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</si>
  <si>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</si>
  <si>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</si>
  <si>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</si>
  <si>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</si>
  <si>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</si>
  <si>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</si>
  <si>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</si>
  <si>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</si>
  <si>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</si>
  <si>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</si>
  <si>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</si>
  <si>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</si>
  <si>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</si>
  <si>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</si>
  <si>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</si>
  <si>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</si>
  <si>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</si>
  <si>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</si>
  <si>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</si>
  <si>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</si>
  <si>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</si>
  <si>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</si>
  <si>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</si>
  <si>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</si>
  <si>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</si>
  <si>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</si>
  <si>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</si>
  <si>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</si>
  <si>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</si>
  <si>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</si>
  <si>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</si>
  <si>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</si>
  <si>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</si>
  <si>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</si>
  <si>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</si>
  <si>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</si>
  <si>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</si>
  <si>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</si>
  <si>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</si>
  <si>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</si>
  <si>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</si>
  <si>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</si>
  <si>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</si>
  <si>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</si>
  <si>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</si>
  <si>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</si>
  <si>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</si>
  <si>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</si>
  <si>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</si>
  <si>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</si>
  <si>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</si>
  <si>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</si>
  <si>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</si>
  <si>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</si>
  <si>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</si>
  <si>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</si>
  <si>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</si>
  <si>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</si>
  <si>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</si>
  <si>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</si>
  <si>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</si>
  <si>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</si>
  <si>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</si>
  <si>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</si>
  <si>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</si>
  <si>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</si>
  <si>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</si>
  <si>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</si>
  <si>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</si>
  <si>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</si>
  <si>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</si>
  <si>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</si>
  <si>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</si>
  <si>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</si>
  <si>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</si>
  <si>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</si>
  <si>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</si>
  <si>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</si>
  <si>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</si>
  <si>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</si>
  <si>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</si>
  <si>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</si>
  <si>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</si>
  <si>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</si>
  <si>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</si>
  <si>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</si>
  <si>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</si>
  <si>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</si>
  <si>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</si>
  <si>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</si>
  <si>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</si>
  <si>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</si>
  <si>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</si>
  <si>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</si>
  <si>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</si>
  <si>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</si>
  <si>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</si>
  <si>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</si>
  <si>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</si>
  <si>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</si>
  <si>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</si>
  <si>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</si>
  <si>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</si>
  <si>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</si>
  <si>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</si>
  <si>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</si>
  <si>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</si>
  <si>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</si>
  <si>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</si>
  <si>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</si>
  <si>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</si>
  <si>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</si>
  <si>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</si>
  <si>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</si>
  <si>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</si>
  <si>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</si>
  <si>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</si>
  <si>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</si>
  <si>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</si>
  <si>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</si>
  <si>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</si>
  <si>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</si>
  <si>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</si>
  <si>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</si>
  <si>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</si>
  <si>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</si>
  <si>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</si>
  <si>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</si>
  <si>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</si>
  <si>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</si>
  <si>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</si>
  <si>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</si>
  <si>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</si>
  <si>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</si>
  <si>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</si>
  <si>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</si>
  <si>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</si>
  <si>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</si>
  <si>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</si>
  <si>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</si>
  <si>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</si>
  <si>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</si>
  <si>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</si>
  <si>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</si>
  <si>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</si>
  <si>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</si>
  <si>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</si>
  <si>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</si>
  <si>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</si>
  <si>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</si>
  <si>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</si>
  <si>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</si>
  <si>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</si>
  <si>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</si>
  <si>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</si>
  <si>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</si>
  <si>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</si>
  <si>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</si>
  <si>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</si>
  <si>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</si>
  <si>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</si>
  <si>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</si>
  <si>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</si>
  <si>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</si>
  <si>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</si>
  <si>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</si>
  <si>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</si>
  <si>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</si>
  <si>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</si>
  <si>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</si>
  <si>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</si>
  <si>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</si>
  <si>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</si>
  <si>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</si>
  <si>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</si>
  <si>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</si>
  <si>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</si>
  <si>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</si>
  <si>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</si>
  <si>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</si>
  <si>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</si>
  <si>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</si>
  <si>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</si>
  <si>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</si>
  <si>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</si>
  <si>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</si>
  <si>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</si>
  <si>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</si>
  <si>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</si>
  <si>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</si>
  <si>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</si>
  <si>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</si>
  <si>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</si>
  <si>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</si>
  <si>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</si>
  <si>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</si>
  <si>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</si>
  <si>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</si>
  <si>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</si>
  <si>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</si>
  <si>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</si>
  <si>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</si>
  <si>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</si>
  <si>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</si>
  <si>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</si>
  <si>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</si>
  <si>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</si>
  <si>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</si>
  <si>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</si>
  <si>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</si>
  <si>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</si>
  <si>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</si>
  <si>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</si>
  <si>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</si>
  <si>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</si>
  <si>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</si>
  <si>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</si>
  <si>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</si>
  <si>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</si>
  <si>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</si>
  <si>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</si>
  <si>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</si>
  <si>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</si>
  <si>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</si>
  <si>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</si>
  <si>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</si>
  <si>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</si>
  <si>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</si>
  <si>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</si>
  <si>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</si>
  <si>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</si>
  <si>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</si>
  <si>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</si>
  <si>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</si>
  <si>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</si>
  <si>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</si>
  <si>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</si>
  <si>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</si>
  <si>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</si>
  <si>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</si>
  <si>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</si>
  <si>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</si>
  <si>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</si>
  <si>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</si>
  <si>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</si>
  <si>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</si>
  <si>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</si>
  <si>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</si>
  <si>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</si>
  <si>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</si>
  <si>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</si>
  <si>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</si>
  <si>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</si>
  <si>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</si>
  <si>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</si>
  <si>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</si>
  <si>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</si>
  <si>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</si>
  <si>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</si>
  <si>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</si>
  <si>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</si>
  <si>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</si>
  <si>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</si>
  <si>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</si>
  <si>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</si>
  <si>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</si>
  <si>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</si>
  <si>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</si>
  <si>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</si>
  <si>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</si>
  <si>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</si>
  <si>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</si>
  <si>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</si>
  <si>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</si>
  <si>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</si>
  <si>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</si>
  <si>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</si>
  <si>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</si>
  <si>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</si>
  <si>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</si>
  <si>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</si>
  <si>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</si>
  <si>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</si>
  <si>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</si>
  <si>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</si>
  <si>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</si>
  <si>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</si>
  <si>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</si>
  <si>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</si>
  <si>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</si>
  <si>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</si>
  <si>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</si>
  <si>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</si>
  <si>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</si>
  <si>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</si>
  <si>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</si>
  <si>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</si>
  <si>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</si>
  <si>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</si>
  <si>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</si>
  <si>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</si>
  <si>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</si>
  <si>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</si>
  <si>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</si>
  <si>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</si>
  <si>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</si>
  <si>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</si>
  <si>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</si>
  <si>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</si>
  <si>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</si>
  <si>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</si>
  <si>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</si>
  <si>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</si>
  <si>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</si>
  <si>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</si>
  <si>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</si>
  <si>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</si>
  <si>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</si>
  <si>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</si>
  <si>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</si>
  <si>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</si>
  <si>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</si>
  <si>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</si>
  <si>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</si>
  <si>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</si>
  <si>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</si>
  <si>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</si>
  <si>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</si>
  <si>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</si>
  <si>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</si>
  <si>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</si>
  <si>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</si>
  <si>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</si>
  <si>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</si>
  <si>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</si>
  <si>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</si>
  <si>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</si>
  <si>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</si>
  <si>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</si>
  <si>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</si>
  <si>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</si>
  <si>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</si>
  <si>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</si>
  <si>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</si>
  <si>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</si>
  <si>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</si>
  <si>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</si>
  <si>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</si>
  <si>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</si>
  <si>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</si>
  <si>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</si>
  <si>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</si>
  <si>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</si>
  <si>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</si>
  <si>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</si>
  <si>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</si>
  <si>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</si>
  <si>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</si>
  <si>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</si>
  <si>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</si>
  <si>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</si>
  <si>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</si>
  <si>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</si>
  <si>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</si>
  <si>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</si>
  <si>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</si>
  <si>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</si>
  <si>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</si>
  <si>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</si>
  <si>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</si>
  <si>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</si>
  <si>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</si>
  <si>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</si>
  <si>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</si>
  <si>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</si>
  <si>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</si>
  <si>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</si>
  <si>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</si>
  <si>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</si>
  <si>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</si>
  <si>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</si>
  <si>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</si>
  <si>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</si>
  <si>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</si>
  <si>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</si>
  <si>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</si>
  <si>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</si>
  <si>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</si>
  <si>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</si>
  <si>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</si>
  <si>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</si>
  <si>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</si>
  <si>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</si>
  <si>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</si>
  <si>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</si>
  <si>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</si>
  <si>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</si>
  <si>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</si>
  <si>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</si>
  <si>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</si>
  <si>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</si>
  <si>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</si>
  <si>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</si>
  <si>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</si>
  <si>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</si>
  <si>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</si>
  <si>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</si>
  <si>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</si>
  <si>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</si>
  <si>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</si>
  <si>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</si>
  <si>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</si>
  <si>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</si>
  <si>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</si>
  <si>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</si>
  <si>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</si>
  <si>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</si>
  <si>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</si>
  <si>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</si>
  <si>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</si>
  <si>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</si>
  <si>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</si>
  <si>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</si>
  <si>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</si>
  <si>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</si>
  <si>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</si>
  <si>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</si>
  <si>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</si>
  <si>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</si>
  <si>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</si>
  <si>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</si>
  <si>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</si>
  <si>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</si>
  <si>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</si>
  <si>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</si>
  <si>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</si>
  <si>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</si>
  <si>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</si>
  <si>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</si>
  <si>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</si>
  <si>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</si>
  <si>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</si>
  <si>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</si>
  <si>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</si>
  <si>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</si>
  <si>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</si>
  <si>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</si>
  <si>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</si>
  <si>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</si>
  <si>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</si>
  <si>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</si>
  <si>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</si>
  <si>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</si>
  <si>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</si>
  <si>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</si>
  <si>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</si>
  <si>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</si>
  <si>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</si>
  <si>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</si>
  <si>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</si>
  <si>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</si>
  <si>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</si>
  <si>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</si>
  <si>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</si>
  <si>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</si>
  <si>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</si>
  <si>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</si>
  <si>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</si>
  <si>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</si>
  <si>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</si>
  <si>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</si>
  <si>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</si>
  <si>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</si>
  <si>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</si>
  <si>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</si>
  <si>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</si>
  <si>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</si>
  <si>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</si>
  <si>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</si>
  <si>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</si>
  <si>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</si>
  <si>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</si>
  <si>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</si>
  <si>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</si>
  <si>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</si>
  <si>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</si>
  <si>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</si>
  <si>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</si>
  <si>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</si>
  <si>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</si>
  <si>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</si>
  <si>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</si>
  <si>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</si>
  <si>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</si>
  <si>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</si>
  <si>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</si>
  <si>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</si>
  <si>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</si>
  <si>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</si>
  <si>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</si>
  <si>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</si>
  <si>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</si>
  <si>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</si>
  <si>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</si>
  <si>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</si>
  <si>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</si>
  <si>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</si>
  <si>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</si>
  <si>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</si>
  <si>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</si>
  <si>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</si>
  <si>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</si>
  <si>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</si>
  <si>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</si>
  <si>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</si>
  <si>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</si>
  <si>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</si>
  <si>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</si>
  <si>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</si>
  <si>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</si>
  <si>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</si>
  <si>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</si>
  <si>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</si>
  <si>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</si>
  <si>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</si>
  <si>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</si>
  <si>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</si>
  <si>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</si>
  <si>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</si>
  <si>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</si>
  <si>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</si>
  <si>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</si>
  <si>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</si>
  <si>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</si>
  <si>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</si>
  <si>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</si>
  <si>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</si>
  <si>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</si>
  <si>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</si>
  <si>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</si>
  <si>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</si>
  <si>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</si>
  <si>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</si>
  <si>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</si>
  <si>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</si>
  <si>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</si>
  <si>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</si>
  <si>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</si>
  <si>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</si>
  <si>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</si>
  <si>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</si>
  <si>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</si>
  <si>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</si>
  <si>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</si>
  <si>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</si>
  <si>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</si>
  <si>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</si>
  <si>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</si>
  <si>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</si>
  <si>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</si>
  <si>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</si>
  <si>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</si>
  <si>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</si>
  <si>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</si>
  <si>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</si>
  <si>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</si>
  <si>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</si>
  <si>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</si>
  <si>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</si>
  <si>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</si>
  <si>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</si>
  <si>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</si>
  <si>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</si>
  <si>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</si>
  <si>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</si>
  <si>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</si>
  <si>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</si>
  <si>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</si>
  <si>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</si>
  <si>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</si>
  <si>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</si>
  <si>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</si>
  <si>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</si>
  <si>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</si>
  <si>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</si>
  <si>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</si>
  <si>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</si>
  <si>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</si>
  <si>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</si>
  <si>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</si>
  <si>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</si>
  <si>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</si>
  <si>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</si>
  <si>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</si>
  <si>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</si>
  <si>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</si>
  <si>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</si>
  <si>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</si>
  <si>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</si>
  <si>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</si>
  <si>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</si>
  <si>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</si>
  <si>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</si>
  <si>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</si>
  <si>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</si>
  <si>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</si>
  <si>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</si>
  <si>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</si>
  <si>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</si>
  <si>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</si>
  <si>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</si>
  <si>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</si>
  <si>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</si>
  <si>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</si>
  <si>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</si>
  <si>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</si>
  <si>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</si>
  <si>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</si>
  <si>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</si>
  <si>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</si>
  <si>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</si>
  <si>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</si>
  <si>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</si>
  <si>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</si>
  <si>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</si>
  <si>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</si>
  <si>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</si>
  <si>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</si>
  <si>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</si>
  <si>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</si>
  <si>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</si>
  <si>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</si>
  <si>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</si>
  <si>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</si>
  <si>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</si>
  <si>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</si>
  <si>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</si>
  <si>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</si>
  <si>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</si>
  <si>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</si>
  <si>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</si>
  <si>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</si>
  <si>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</si>
  <si>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</si>
  <si>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</si>
  <si>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</si>
  <si>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</si>
  <si>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</si>
  <si>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</si>
  <si>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</si>
  <si>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</si>
  <si>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</si>
  <si>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</si>
  <si>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</si>
  <si>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</si>
  <si>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</si>
  <si>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</si>
  <si>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</si>
  <si>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</si>
  <si>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</si>
  <si>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</si>
  <si>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</si>
  <si>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</si>
  <si>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</si>
  <si>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</si>
  <si>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</si>
  <si>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</si>
  <si>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</si>
  <si>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</si>
  <si>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</si>
  <si>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</si>
  <si>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</si>
  <si>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</si>
  <si>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</si>
  <si>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</si>
  <si>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</si>
  <si>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</si>
  <si>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</si>
  <si>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</si>
  <si>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</si>
  <si>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</si>
  <si>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</si>
  <si>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</si>
  <si>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</si>
  <si>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</si>
  <si>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</si>
  <si>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</si>
  <si>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</si>
  <si>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</si>
  <si>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</si>
  <si>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</si>
  <si>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</si>
  <si>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</si>
  <si>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</si>
  <si>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</si>
  <si>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</si>
  <si>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</si>
  <si>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</si>
  <si>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</si>
  <si>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</si>
  <si>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</si>
  <si>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</si>
  <si>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</si>
  <si>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</si>
  <si>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</si>
  <si>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</si>
  <si>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</si>
  <si>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</si>
  <si>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</si>
  <si>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</si>
  <si>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</si>
  <si>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</si>
  <si>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</si>
  <si>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</si>
  <si>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</si>
  <si>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</si>
  <si>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</si>
  <si>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</si>
  <si>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</si>
  <si>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</si>
  <si>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</si>
  <si>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</si>
  <si>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</si>
  <si>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</si>
  <si>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</si>
  <si>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</si>
  <si>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</si>
  <si>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</si>
  <si>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</si>
  <si>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</si>
  <si>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</si>
  <si>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</si>
  <si>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</si>
  <si>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</si>
  <si>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</si>
  <si>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</si>
  <si>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</si>
  <si>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</si>
  <si>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</si>
  <si>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</si>
  <si>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</si>
  <si>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</si>
  <si>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</si>
  <si>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</si>
  <si>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</si>
  <si>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</si>
  <si>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</si>
  <si>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</si>
  <si>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</si>
  <si>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</si>
  <si>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</si>
  <si>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</si>
  <si>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</si>
  <si>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</si>
  <si>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</si>
  <si>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</si>
  <si>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</si>
  <si>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</si>
  <si>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</si>
  <si>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</si>
  <si>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</si>
  <si>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</si>
  <si>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</si>
  <si>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</si>
  <si>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</si>
  <si>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</si>
  <si>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</si>
  <si>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</si>
  <si>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</si>
  <si>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</si>
  <si>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</si>
  <si>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</si>
  <si>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</si>
  <si>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</si>
  <si>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</si>
  <si>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</si>
  <si>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</si>
  <si>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</si>
  <si>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</si>
  <si>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</si>
  <si>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</si>
  <si>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</si>
  <si>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</si>
  <si>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</si>
  <si>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</si>
  <si>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</si>
  <si>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</si>
  <si>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</si>
  <si>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</si>
  <si>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</si>
  <si>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</si>
  <si>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</si>
  <si>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</si>
  <si>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</si>
  <si>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</si>
  <si>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</si>
  <si>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</si>
  <si>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</si>
  <si>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</si>
  <si>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</si>
  <si>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</si>
  <si>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</si>
  <si>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</si>
  <si>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</si>
  <si>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</si>
  <si>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</si>
  <si>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</si>
  <si>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</si>
  <si>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</si>
  <si>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</si>
  <si>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</si>
  <si>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</si>
  <si>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</si>
  <si>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</si>
  <si>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</si>
  <si>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</si>
  <si>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</si>
  <si>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</si>
  <si>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</si>
  <si>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</si>
  <si>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</si>
  <si>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</si>
  <si>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</si>
  <si>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</si>
  <si>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</si>
  <si>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</si>
  <si>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</si>
  <si>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</si>
  <si>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</si>
  <si>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</si>
  <si>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</si>
  <si>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</si>
  <si>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</si>
  <si>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</si>
  <si>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</si>
  <si>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</si>
  <si>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</si>
  <si>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</si>
  <si>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</si>
  <si>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</si>
  <si>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</si>
  <si>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</si>
  <si>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</si>
  <si>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</si>
  <si>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</si>
  <si>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</si>
  <si>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</si>
  <si>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</si>
  <si>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</si>
  <si>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</si>
  <si>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</si>
  <si>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</si>
  <si>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</si>
  <si>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</si>
  <si>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</si>
  <si>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</si>
  <si>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</si>
  <si>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</si>
  <si>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</si>
  <si>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</si>
  <si>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</si>
  <si>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</si>
  <si>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</si>
  <si>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</si>
  <si>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</si>
  <si>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</si>
  <si>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</si>
  <si>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</si>
  <si>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</si>
  <si>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</si>
  <si>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</si>
  <si>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</si>
  <si>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</si>
  <si>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</si>
  <si>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</si>
  <si>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</si>
  <si>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</si>
  <si>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</si>
  <si>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</si>
  <si>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</si>
  <si>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</si>
  <si>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</si>
  <si>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</si>
  <si>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</si>
  <si>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</si>
  <si>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</si>
  <si>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</si>
  <si>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</si>
  <si>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</si>
  <si>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</si>
  <si>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</si>
  <si>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</si>
  <si>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</si>
  <si>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</si>
  <si>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</si>
  <si>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</si>
  <si>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</si>
  <si>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</si>
  <si>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</si>
  <si>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</si>
  <si>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</si>
  <si>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</si>
  <si>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</si>
  <si>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</si>
  <si>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</si>
  <si>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</si>
  <si>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</si>
  <si>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</si>
  <si>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</si>
  <si>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</si>
  <si>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</si>
  <si>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</si>
  <si>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</si>
  <si>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</si>
  <si>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</si>
  <si>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</si>
  <si>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</si>
  <si>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</si>
  <si>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</si>
  <si>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</si>
  <si>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</si>
  <si>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</si>
  <si>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</si>
  <si>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</si>
  <si>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</si>
  <si>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</si>
  <si>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</si>
  <si>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</si>
  <si>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</si>
  <si>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</si>
  <si>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</si>
  <si>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</si>
  <si>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</si>
  <si>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</si>
  <si>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</si>
  <si>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</si>
  <si>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</si>
  <si>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</si>
  <si>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</si>
  <si>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</si>
  <si>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</si>
  <si>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</si>
  <si>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</si>
  <si>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</si>
  <si>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</si>
  <si>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</si>
  <si>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</si>
  <si>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</si>
  <si>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</si>
  <si>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</si>
  <si>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</si>
  <si>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</si>
  <si>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</si>
  <si>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</si>
  <si>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</si>
  <si>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</si>
  <si>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</si>
  <si>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</si>
  <si>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</si>
  <si>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</si>
  <si>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</si>
  <si>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</si>
  <si>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</si>
  <si>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</si>
  <si>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</si>
  <si>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</si>
  <si>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</si>
  <si>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</si>
  <si>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</si>
  <si>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</si>
  <si>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</si>
  <si>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</si>
  <si>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</si>
  <si>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</si>
  <si>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</si>
  <si>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</si>
  <si>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</si>
  <si>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</si>
  <si>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</si>
  <si>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</si>
  <si>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</si>
  <si>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</si>
  <si>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</si>
  <si>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</si>
  <si>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</si>
  <si>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</si>
  <si>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</si>
  <si>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</si>
  <si>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</si>
  <si>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</si>
  <si>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</si>
  <si>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</si>
  <si>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</si>
  <si>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</si>
  <si>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</si>
  <si>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</si>
  <si>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</si>
  <si>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</si>
  <si>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</si>
  <si>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</si>
  <si>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</si>
  <si>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</si>
  <si>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</si>
  <si>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</si>
  <si>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</si>
  <si>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</si>
  <si>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</si>
  <si>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</si>
  <si>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</si>
  <si>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</si>
  <si>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</si>
  <si>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</si>
  <si>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</si>
  <si>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</si>
  <si>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</si>
  <si>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</si>
  <si>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</si>
  <si>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</si>
  <si>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</si>
  <si>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</si>
  <si>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</si>
  <si>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</si>
  <si>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</si>
  <si>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</si>
  <si>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</si>
  <si>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</si>
  <si>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</si>
  <si>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</si>
  <si>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</si>
  <si>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</si>
  <si>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</si>
  <si>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</si>
  <si>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</si>
  <si>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</si>
  <si>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</si>
  <si>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</si>
  <si>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</si>
  <si>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</si>
  <si>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</si>
  <si>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</si>
  <si>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</si>
  <si>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</si>
  <si>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</si>
  <si>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</si>
  <si>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</si>
  <si>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</si>
  <si>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</si>
  <si>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</si>
  <si>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</si>
  <si>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</si>
  <si>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</si>
  <si>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</si>
  <si>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</si>
  <si>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</si>
  <si>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</si>
  <si>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</si>
  <si>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</si>
  <si>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</si>
  <si>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</si>
  <si>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</si>
  <si>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</si>
  <si>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</si>
  <si>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</si>
  <si>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</si>
  <si>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</si>
  <si>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</si>
  <si>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</si>
  <si>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</si>
  <si>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</si>
  <si>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</si>
  <si>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</si>
  <si>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</si>
  <si>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</si>
  <si>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</si>
  <si>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</si>
  <si>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</si>
  <si>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</si>
  <si>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</si>
  <si>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</si>
  <si>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</si>
  <si>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</si>
  <si>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</si>
  <si>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</si>
  <si>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</si>
  <si>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</si>
  <si>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</si>
  <si>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</si>
  <si>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</si>
  <si>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</si>
  <si>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</si>
  <si>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</si>
  <si>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</si>
  <si>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</si>
  <si>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</si>
  <si>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</si>
  <si>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</si>
  <si>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</si>
  <si>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</si>
  <si>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</si>
  <si>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</si>
  <si>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</si>
  <si>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</si>
  <si>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</si>
  <si>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</si>
  <si>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</si>
  <si>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</si>
  <si>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</si>
  <si>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</si>
  <si>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</si>
  <si>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</si>
  <si>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</si>
  <si>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</si>
  <si>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</si>
  <si>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</si>
  <si>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</si>
  <si>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</si>
  <si>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</si>
  <si>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</si>
  <si>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</si>
  <si>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</si>
  <si>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</si>
  <si>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</si>
  <si>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</si>
  <si>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</si>
  <si>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</si>
  <si>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</si>
  <si>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</si>
  <si>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</si>
  <si>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</si>
  <si>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</si>
  <si>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</si>
  <si>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</si>
  <si>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</si>
  <si>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</si>
  <si>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</si>
  <si>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</si>
  <si>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</si>
  <si>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</si>
  <si>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</si>
  <si>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</si>
  <si>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</si>
  <si>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</si>
  <si>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</si>
  <si>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</si>
  <si>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</si>
  <si>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</si>
  <si>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</si>
  <si>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</si>
  <si>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</si>
  <si>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</si>
  <si>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</si>
  <si>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</si>
  <si>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</si>
  <si>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</si>
  <si>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</si>
  <si>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</si>
  <si>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</si>
  <si>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</si>
  <si>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</si>
  <si>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</si>
  <si>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</si>
  <si>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</si>
  <si>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</si>
  <si>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</si>
  <si>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</si>
  <si>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</si>
  <si>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</si>
  <si>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</si>
  <si>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</si>
  <si>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</si>
  <si>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</si>
  <si>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</si>
  <si>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</si>
  <si>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</si>
  <si>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</si>
  <si>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</si>
  <si>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</si>
  <si>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</si>
  <si>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</si>
  <si>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</si>
  <si>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</si>
  <si>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</si>
  <si>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</si>
  <si>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</si>
  <si>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</si>
  <si>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</si>
  <si>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</si>
  <si>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</si>
  <si>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</si>
  <si>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</si>
  <si>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</si>
  <si>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</si>
  <si>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</si>
  <si>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</si>
  <si>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</si>
  <si>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</si>
  <si>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</si>
  <si>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</si>
  <si>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</si>
  <si>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</si>
  <si>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</si>
  <si>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</si>
  <si>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</si>
  <si>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</si>
  <si>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</si>
  <si>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</si>
  <si>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</si>
  <si>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</si>
  <si>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</si>
  <si>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</si>
  <si>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</si>
  <si>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</si>
  <si>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</si>
  <si>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</si>
  <si>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</si>
  <si>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</si>
  <si>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</si>
  <si>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</si>
  <si>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</si>
  <si>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</si>
  <si>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</si>
  <si>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</si>
  <si>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</si>
  <si>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</si>
  <si>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</si>
  <si>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</si>
  <si>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</si>
  <si>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</si>
  <si>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</si>
  <si>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</si>
  <si>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</si>
  <si>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</si>
  <si>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</si>
  <si>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</si>
  <si>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</si>
  <si>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</si>
  <si>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</si>
  <si>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</si>
  <si>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</si>
  <si>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</si>
  <si>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</si>
  <si>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</si>
  <si>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</si>
  <si>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</si>
  <si>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</si>
  <si>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</si>
  <si>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</si>
  <si>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</si>
  <si>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</si>
  <si>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</si>
  <si>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</si>
  <si>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</si>
  <si>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</si>
  <si>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</si>
  <si>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</si>
  <si>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</si>
  <si>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</si>
  <si>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</si>
  <si>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</si>
  <si>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</si>
  <si>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</si>
  <si>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</si>
  <si>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</si>
  <si>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</si>
  <si>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</si>
  <si>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</si>
  <si>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</si>
  <si>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</si>
  <si>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</si>
  <si>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</si>
  <si>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</si>
  <si>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</si>
  <si>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</si>
  <si>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</si>
  <si>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</si>
  <si>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</si>
  <si>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</si>
  <si>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</si>
  <si>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</si>
  <si>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</si>
  <si>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</si>
  <si>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</si>
  <si>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</si>
  <si>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</si>
  <si>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</si>
  <si>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</si>
  <si>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</si>
  <si>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</si>
  <si>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</si>
  <si>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</si>
  <si>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</si>
  <si>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</si>
  <si>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</si>
  <si>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</si>
  <si>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</si>
  <si>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</si>
  <si>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</si>
  <si>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</si>
  <si>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</si>
  <si>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</si>
  <si>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</si>
  <si>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</si>
  <si>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</si>
  <si>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</si>
  <si>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</si>
  <si>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</si>
  <si>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</si>
  <si>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</si>
  <si>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</si>
  <si>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</si>
  <si>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</si>
  <si>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</si>
  <si>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</si>
  <si>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</si>
  <si>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</si>
  <si>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</si>
  <si>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</si>
  <si>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</si>
  <si>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</si>
  <si>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</si>
  <si>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</si>
  <si>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</si>
  <si>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</si>
  <si>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</si>
  <si>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</si>
  <si>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</si>
  <si>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</si>
  <si>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</si>
  <si>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</si>
  <si>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</si>
  <si>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</si>
  <si>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</si>
  <si>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</si>
  <si>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</si>
  <si>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</si>
  <si>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</si>
  <si>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</si>
  <si>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</si>
  <si>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</si>
  <si>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</si>
  <si>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</si>
  <si>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</si>
  <si>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</si>
  <si>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</si>
  <si>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</si>
  <si>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</si>
  <si>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</si>
  <si>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</si>
  <si>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</si>
  <si>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</si>
  <si>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</si>
  <si>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</si>
  <si>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</si>
  <si>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</si>
  <si>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</si>
  <si>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</si>
  <si>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</si>
  <si>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</si>
  <si>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</si>
  <si>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</si>
  <si>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</si>
  <si>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</si>
  <si>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</si>
  <si>
    <t>ABMD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</si>
</sst>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numCache>
            </c:numRef>
          </c:yVal>
          <c:smooth val="1"/>
        </c:ser>
        <c:dLbls>
          <c:showLegendKey val="0"/>
          <c:showVal val="0"/>
          <c:showCatName val="0"/>
          <c:showSerName val="0"/>
          <c:showPercent val="0"/>
          <c:showBubbleSize val="0"/>
        </c:dLbls>
        <c:axId val="443851280"/>
        <c:axId val="455248104"/>
      </c:scatterChart>
      <c:valAx>
        <c:axId val="443851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8104"/>
        <c:crosses val="autoZero"/>
        <c:crossBetween val="midCat"/>
      </c:valAx>
      <c:valAx>
        <c:axId val="4552481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851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numCache>
            </c:numRef>
          </c:yVal>
          <c:smooth val="1"/>
        </c:ser>
        <c:dLbls>
          <c:showLegendKey val="0"/>
          <c:showVal val="0"/>
          <c:showCatName val="0"/>
          <c:showSerName val="0"/>
          <c:showPercent val="0"/>
          <c:showBubbleSize val="0"/>
        </c:dLbls>
        <c:axId val="455245752"/>
        <c:axId val="455247320"/>
      </c:scatterChart>
      <c:valAx>
        <c:axId val="455245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7320"/>
        <c:crosses val="autoZero"/>
        <c:crossBetween val="midCat"/>
      </c:valAx>
      <c:valAx>
        <c:axId val="455247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57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numCache>
            </c:numRef>
          </c:yVal>
          <c:smooth val="1"/>
        </c:ser>
        <c:dLbls>
          <c:showLegendKey val="0"/>
          <c:showVal val="0"/>
          <c:showCatName val="0"/>
          <c:showSerName val="0"/>
          <c:showPercent val="0"/>
          <c:showBubbleSize val="0"/>
        </c:dLbls>
        <c:axId val="455251632"/>
        <c:axId val="455244968"/>
      </c:scatterChart>
      <c:valAx>
        <c:axId val="455251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4968"/>
        <c:crosses val="autoZero"/>
        <c:crossBetween val="midCat"/>
      </c:valAx>
      <c:valAx>
        <c:axId val="4552449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51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numCache>
            </c:numRef>
          </c:yVal>
          <c:smooth val="1"/>
        </c:ser>
        <c:dLbls>
          <c:showLegendKey val="0"/>
          <c:showVal val="0"/>
          <c:showCatName val="0"/>
          <c:showSerName val="0"/>
          <c:showPercent val="0"/>
          <c:showBubbleSize val="0"/>
        </c:dLbls>
        <c:axId val="455247712"/>
        <c:axId val="455246536"/>
      </c:scatterChart>
      <c:valAx>
        <c:axId val="455247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6536"/>
        <c:crosses val="autoZero"/>
        <c:crossBetween val="midCat"/>
      </c:valAx>
      <c:valAx>
        <c:axId val="4552465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7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numCache>
            </c:numRef>
          </c:yVal>
          <c:smooth val="1"/>
        </c:ser>
        <c:dLbls>
          <c:showLegendKey val="0"/>
          <c:showVal val="0"/>
          <c:showCatName val="0"/>
          <c:showSerName val="0"/>
          <c:showPercent val="0"/>
          <c:showBubbleSize val="0"/>
        </c:dLbls>
        <c:axId val="455248496"/>
        <c:axId val="455246928"/>
      </c:scatterChart>
      <c:valAx>
        <c:axId val="455248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6928"/>
        <c:crosses val="autoZero"/>
        <c:crossBetween val="midCat"/>
      </c:valAx>
      <c:valAx>
        <c:axId val="455246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8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numCache>
            </c:numRef>
          </c:yVal>
          <c:smooth val="1"/>
        </c:ser>
        <c:dLbls>
          <c:showLegendKey val="0"/>
          <c:showVal val="0"/>
          <c:showCatName val="0"/>
          <c:showSerName val="0"/>
          <c:showPercent val="0"/>
          <c:showBubbleSize val="0"/>
        </c:dLbls>
        <c:axId val="455244576"/>
        <c:axId val="455246144"/>
      </c:scatterChart>
      <c:valAx>
        <c:axId val="455244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6144"/>
        <c:crosses val="autoZero"/>
        <c:crossBetween val="midCat"/>
      </c:valAx>
      <c:valAx>
        <c:axId val="4552461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44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numCache>
            </c:numRef>
          </c:yVal>
          <c:smooth val="1"/>
        </c:ser>
        <c:dLbls>
          <c:showLegendKey val="0"/>
          <c:showVal val="0"/>
          <c:showCatName val="0"/>
          <c:showSerName val="0"/>
          <c:showPercent val="0"/>
          <c:showBubbleSize val="0"/>
        </c:dLbls>
        <c:axId val="455250064"/>
        <c:axId val="455250848"/>
      </c:scatterChart>
      <c:valAx>
        <c:axId val="455250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50848"/>
        <c:crosses val="autoZero"/>
        <c:crossBetween val="midCat"/>
      </c:valAx>
      <c:valAx>
        <c:axId val="45525084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2500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numCache>
            </c:numRef>
          </c:yVal>
          <c:smooth val="1"/>
        </c:ser>
        <c:dLbls>
          <c:showLegendKey val="0"/>
          <c:showVal val="0"/>
          <c:showCatName val="0"/>
          <c:showSerName val="0"/>
          <c:showPercent val="0"/>
          <c:showBubbleSize val="0"/>
        </c:dLbls>
        <c:axId val="466501224"/>
        <c:axId val="466499656"/>
      </c:scatterChart>
      <c:valAx>
        <c:axId val="466501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499656"/>
        <c:crosses val="autoZero"/>
        <c:crossBetween val="midCat"/>
      </c:valAx>
      <c:valAx>
        <c:axId val="4664996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501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500832"/>
        <c:axId val="466502008"/>
      </c:lineChart>
      <c:dateAx>
        <c:axId val="466500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502008"/>
        <c:crosses val="autoZero"/>
        <c:auto val="1"/>
        <c:lblOffset val="100"/>
        <c:baseTimeUnit val="days"/>
      </c:dateAx>
      <c:valAx>
        <c:axId val="4665020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500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5245360"/>
        <c:axId val="467848664"/>
      </c:lineChart>
      <c:dateAx>
        <c:axId val="4552453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8664"/>
        <c:crosses val="autoZero"/>
        <c:auto val="1"/>
        <c:lblOffset val="100"/>
        <c:baseTimeUnit val="days"/>
      </c:dateAx>
      <c:valAx>
        <c:axId val="4678486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245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7843960"/>
        <c:axId val="467849448"/>
      </c:lineChart>
      <c:dateAx>
        <c:axId val="46784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9448"/>
        <c:crosses val="autoZero"/>
        <c:auto val="1"/>
        <c:lblOffset val="100"/>
        <c:baseTimeUnit val="days"/>
      </c:dateAx>
      <c:valAx>
        <c:axId val="467849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7847096"/>
        <c:axId val="467846312"/>
      </c:lineChart>
      <c:dateAx>
        <c:axId val="467847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6312"/>
        <c:crosses val="autoZero"/>
        <c:auto val="1"/>
        <c:lblOffset val="100"/>
        <c:baseTimeUnit val="days"/>
      </c:dateAx>
      <c:valAx>
        <c:axId val="46784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7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844352"/>
        <c:axId val="467848272"/>
      </c:lineChart>
      <c:dateAx>
        <c:axId val="46784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8272"/>
        <c:crosses val="autoZero"/>
        <c:auto val="1"/>
        <c:lblOffset val="100"/>
        <c:baseTimeUnit val="days"/>
      </c:dateAx>
      <c:valAx>
        <c:axId val="4678482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4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7849056"/>
        <c:axId val="467850624"/>
      </c:lineChart>
      <c:dateAx>
        <c:axId val="46784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50624"/>
        <c:crosses val="autoZero"/>
        <c:auto val="1"/>
        <c:lblOffset val="100"/>
        <c:baseTimeUnit val="days"/>
      </c:dateAx>
      <c:valAx>
        <c:axId val="467850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8701032"/>
        <c:axId val="468701816"/>
      </c:lineChart>
      <c:dateAx>
        <c:axId val="468701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1816"/>
        <c:crosses val="autoZero"/>
        <c:auto val="1"/>
        <c:lblOffset val="100"/>
        <c:baseTimeUnit val="days"/>
      </c:dateAx>
      <c:valAx>
        <c:axId val="4687018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1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8701424"/>
        <c:axId val="468702208"/>
      </c:lineChart>
      <c:dateAx>
        <c:axId val="468701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2208"/>
        <c:crosses val="autoZero"/>
        <c:auto val="1"/>
        <c:lblOffset val="100"/>
        <c:baseTimeUnit val="days"/>
      </c:dateAx>
      <c:valAx>
        <c:axId val="46870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1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8702992"/>
        <c:axId val="468699464"/>
      </c:lineChart>
      <c:dateAx>
        <c:axId val="46870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9464"/>
        <c:crosses val="autoZero"/>
        <c:auto val="1"/>
        <c:lblOffset val="100"/>
        <c:baseTimeUnit val="days"/>
      </c:dateAx>
      <c:valAx>
        <c:axId val="46869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8699856"/>
        <c:axId val="468698288"/>
      </c:lineChart>
      <c:dateAx>
        <c:axId val="468699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8288"/>
        <c:crosses val="autoZero"/>
        <c:auto val="1"/>
        <c:lblOffset val="100"/>
        <c:baseTimeUnit val="days"/>
      </c:dateAx>
      <c:valAx>
        <c:axId val="46869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9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8700248"/>
        <c:axId val="468704560"/>
      </c:lineChart>
      <c:dateAx>
        <c:axId val="468700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4560"/>
        <c:crosses val="autoZero"/>
        <c:auto val="1"/>
        <c:lblOffset val="100"/>
        <c:baseTimeUnit val="days"/>
      </c:dateAx>
      <c:valAx>
        <c:axId val="46870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0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8697504"/>
        <c:axId val="468697896"/>
      </c:lineChart>
      <c:dateAx>
        <c:axId val="46869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7896"/>
        <c:crosses val="autoZero"/>
        <c:auto val="1"/>
        <c:lblOffset val="100"/>
        <c:baseTimeUnit val="days"/>
      </c:dateAx>
      <c:valAx>
        <c:axId val="468697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MRO!$D$133</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numCache>
            </c:numRef>
          </c:cat>
          <c:val>
            <c:numRef>
              <c:f>MRO!$D$134:$D$373</c:f>
              <c:numCache>
                <c:formatCode>0.000</c:formatCode>
                <c:ptCount val="240"/>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numCache>
            </c:numRef>
          </c:val>
          <c:smooth val="0"/>
        </c:ser>
        <c:ser>
          <c:idx val="2"/>
          <c:order val="1"/>
          <c:tx>
            <c:strRef>
              <c:f>MRO!$E$133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numCache>
            </c:numRef>
          </c:cat>
          <c:val>
            <c:numRef>
              <c:f>MRO!$E$134:$E$373</c:f>
              <c:numCache>
                <c:formatCode>0.00</c:formatCode>
                <c:ptCount val="240"/>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numCache>
            </c:numRef>
          </c:val>
          <c:smooth val="0"/>
        </c:ser>
        <c:dLbls>
          <c:showLegendKey val="0"/>
          <c:showVal val="0"/>
          <c:showCatName val="0"/>
          <c:showSerName val="0"/>
          <c:showPercent val="0"/>
          <c:showBubbleSize val="0"/>
        </c:dLbls>
        <c:marker val="1"/>
        <c:smooth val="0"/>
        <c:axId val="472530200"/>
        <c:axId val="472532160"/>
      </c:lineChart>
      <c:dateAx>
        <c:axId val="472530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2160"/>
        <c:crosses val="autoZero"/>
        <c:auto val="1"/>
        <c:lblOffset val="100"/>
        <c:baseTimeUnit val="days"/>
      </c:dateAx>
      <c:valAx>
        <c:axId val="4725321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MRO!$K$133</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numCache>
            </c:numRef>
          </c:cat>
          <c:val>
            <c:numRef>
              <c:f>MRO!$K$134:$K$373</c:f>
              <c:numCache>
                <c:formatCode>0.00</c:formatCode>
                <c:ptCount val="240"/>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numCache>
            </c:numRef>
          </c:val>
          <c:smooth val="0"/>
        </c:ser>
        <c:dLbls>
          <c:showLegendKey val="0"/>
          <c:showVal val="0"/>
          <c:showCatName val="0"/>
          <c:showSerName val="0"/>
          <c:showPercent val="0"/>
          <c:showBubbleSize val="0"/>
        </c:dLbls>
        <c:marker val="1"/>
        <c:smooth val="0"/>
        <c:axId val="472533728"/>
        <c:axId val="472530592"/>
      </c:lineChart>
      <c:dateAx>
        <c:axId val="472533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592"/>
        <c:crosses val="autoZero"/>
        <c:auto val="1"/>
        <c:lblOffset val="100"/>
        <c:baseTimeUnit val="days"/>
      </c:dateAx>
      <c:valAx>
        <c:axId val="47253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3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527848"/>
        <c:axId val="472532944"/>
      </c:lineChart>
      <c:dateAx>
        <c:axId val="472527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2944"/>
        <c:crosses val="autoZero"/>
        <c:auto val="1"/>
        <c:lblOffset val="100"/>
        <c:baseTimeUnit val="days"/>
      </c:dateAx>
      <c:valAx>
        <c:axId val="47253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7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533336"/>
        <c:axId val="472534120"/>
      </c:lineChart>
      <c:dateAx>
        <c:axId val="47253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4120"/>
        <c:crosses val="autoZero"/>
        <c:auto val="1"/>
        <c:lblOffset val="100"/>
        <c:baseTimeUnit val="days"/>
      </c:dateAx>
      <c:valAx>
        <c:axId val="47253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529808"/>
        <c:axId val="472530984"/>
      </c:lineChart>
      <c:dateAx>
        <c:axId val="47252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984"/>
        <c:crosses val="autoZero"/>
        <c:auto val="1"/>
        <c:lblOffset val="100"/>
        <c:baseTimeUnit val="days"/>
      </c:dateAx>
      <c:valAx>
        <c:axId val="4725309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8698680"/>
        <c:axId val="468702600"/>
      </c:lineChart>
      <c:dateAx>
        <c:axId val="468698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02600"/>
        <c:crosses val="autoZero"/>
        <c:auto val="1"/>
        <c:lblOffset val="100"/>
        <c:baseTimeUnit val="days"/>
      </c:dateAx>
      <c:valAx>
        <c:axId val="46870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8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3405144"/>
        <c:axId val="483399264"/>
      </c:lineChart>
      <c:dateAx>
        <c:axId val="48340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99264"/>
        <c:crosses val="autoZero"/>
        <c:auto val="1"/>
        <c:lblOffset val="100"/>
        <c:baseTimeUnit val="days"/>
      </c:dateAx>
      <c:valAx>
        <c:axId val="4833992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51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3398872"/>
        <c:axId val="483398088"/>
      </c:lineChart>
      <c:dateAx>
        <c:axId val="48339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98088"/>
        <c:crosses val="autoZero"/>
        <c:auto val="1"/>
        <c:lblOffset val="100"/>
        <c:baseTimeUnit val="days"/>
      </c:dateAx>
      <c:valAx>
        <c:axId val="48339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98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3402400"/>
        <c:axId val="483403968"/>
      </c:lineChart>
      <c:dateAx>
        <c:axId val="48340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3968"/>
        <c:crosses val="autoZero"/>
        <c:auto val="1"/>
        <c:lblOffset val="100"/>
        <c:baseTimeUnit val="days"/>
      </c:dateAx>
      <c:valAx>
        <c:axId val="48340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3400048"/>
        <c:axId val="483403184"/>
      </c:lineChart>
      <c:dateAx>
        <c:axId val="48340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3184"/>
        <c:crosses val="autoZero"/>
        <c:auto val="1"/>
        <c:lblOffset val="100"/>
        <c:baseTimeUnit val="days"/>
      </c:dateAx>
      <c:valAx>
        <c:axId val="48340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3401224"/>
        <c:axId val="483401616"/>
      </c:lineChart>
      <c:dateAx>
        <c:axId val="483401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1616"/>
        <c:crosses val="autoZero"/>
        <c:auto val="1"/>
        <c:lblOffset val="100"/>
        <c:baseTimeUnit val="days"/>
      </c:dateAx>
      <c:valAx>
        <c:axId val="48340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01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7061112"/>
        <c:axId val="487060328"/>
      </c:lineChart>
      <c:dateAx>
        <c:axId val="487061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0328"/>
        <c:crosses val="autoZero"/>
        <c:auto val="1"/>
        <c:lblOffset val="100"/>
        <c:baseTimeUnit val="days"/>
      </c:dateAx>
      <c:valAx>
        <c:axId val="487060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1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7063464"/>
        <c:axId val="487059544"/>
      </c:lineChart>
      <c:dateAx>
        <c:axId val="48706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59544"/>
        <c:crosses val="autoZero"/>
        <c:auto val="1"/>
        <c:lblOffset val="100"/>
        <c:baseTimeUnit val="days"/>
      </c:dateAx>
      <c:valAx>
        <c:axId val="487059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3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7066600"/>
        <c:axId val="487065032"/>
      </c:lineChart>
      <c:dateAx>
        <c:axId val="48706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5032"/>
        <c:crosses val="autoZero"/>
        <c:auto val="1"/>
        <c:lblOffset val="100"/>
        <c:baseTimeUnit val="days"/>
      </c:dateAx>
      <c:valAx>
        <c:axId val="487065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6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7060720"/>
        <c:axId val="487065424"/>
      </c:lineChart>
      <c:dateAx>
        <c:axId val="48706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5424"/>
        <c:crosses val="autoZero"/>
        <c:auto val="1"/>
        <c:lblOffset val="100"/>
        <c:baseTimeUnit val="days"/>
      </c:dateAx>
      <c:valAx>
        <c:axId val="4870654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064248"/>
        <c:axId val="487061504"/>
      </c:lineChart>
      <c:dateAx>
        <c:axId val="487064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1504"/>
        <c:crosses val="autoZero"/>
        <c:auto val="1"/>
        <c:lblOffset val="100"/>
        <c:baseTimeUnit val="days"/>
      </c:dateAx>
      <c:valAx>
        <c:axId val="487061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4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062680"/>
        <c:axId val="487066992"/>
      </c:lineChart>
      <c:dateAx>
        <c:axId val="487062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6992"/>
        <c:crosses val="autoZero"/>
        <c:auto val="1"/>
        <c:lblOffset val="100"/>
        <c:baseTimeUnit val="days"/>
      </c:dateAx>
      <c:valAx>
        <c:axId val="4870669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2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7064640"/>
        <c:axId val="487066208"/>
      </c:lineChart>
      <c:dateAx>
        <c:axId val="48706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6208"/>
        <c:crosses val="autoZero"/>
        <c:auto val="1"/>
        <c:lblOffset val="100"/>
        <c:baseTimeUnit val="days"/>
      </c:dateAx>
      <c:valAx>
        <c:axId val="487066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6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524664"/>
        <c:axId val="485519960"/>
      </c:lineChart>
      <c:dateAx>
        <c:axId val="4855246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19960"/>
        <c:crosses val="autoZero"/>
        <c:auto val="1"/>
        <c:lblOffset val="100"/>
        <c:baseTimeUnit val="days"/>
      </c:dateAx>
      <c:valAx>
        <c:axId val="4855199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24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523880"/>
        <c:axId val="485525056"/>
      </c:lineChart>
      <c:dateAx>
        <c:axId val="485523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25056"/>
        <c:crosses val="autoZero"/>
        <c:auto val="1"/>
        <c:lblOffset val="100"/>
        <c:baseTimeUnit val="days"/>
      </c:dateAx>
      <c:valAx>
        <c:axId val="485525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23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522704"/>
        <c:axId val="485520352"/>
      </c:lineChart>
      <c:dateAx>
        <c:axId val="48552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20352"/>
        <c:crosses val="autoZero"/>
        <c:auto val="1"/>
        <c:lblOffset val="100"/>
        <c:baseTimeUnit val="days"/>
      </c:dateAx>
      <c:valAx>
        <c:axId val="485520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2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8201432"/>
        <c:axId val="498208488"/>
      </c:lineChart>
      <c:dateAx>
        <c:axId val="498201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8488"/>
        <c:crosses val="autoZero"/>
        <c:auto val="1"/>
        <c:lblOffset val="100"/>
        <c:baseTimeUnit val="days"/>
      </c:dateAx>
      <c:valAx>
        <c:axId val="49820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1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8204960"/>
        <c:axId val="498207312"/>
      </c:lineChart>
      <c:dateAx>
        <c:axId val="49820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7312"/>
        <c:crosses val="autoZero"/>
        <c:auto val="1"/>
        <c:lblOffset val="100"/>
        <c:baseTimeUnit val="days"/>
      </c:dateAx>
      <c:valAx>
        <c:axId val="49820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numCache>
            </c:numRef>
          </c:val>
          <c:smooth val="0"/>
        </c:ser>
        <c:dLbls>
          <c:showLegendKey val="0"/>
          <c:showVal val="0"/>
          <c:showCatName val="0"/>
          <c:showSerName val="0"/>
          <c:showPercent val="0"/>
          <c:showBubbleSize val="0"/>
        </c:dLbls>
        <c:smooth val="0"/>
        <c:axId val="498206528"/>
        <c:axId val="498211232"/>
      </c:lineChart>
      <c:dateAx>
        <c:axId val="498206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11232"/>
        <c:crosses val="autoZero"/>
        <c:auto val="1"/>
        <c:lblOffset val="100"/>
        <c:baseTimeUnit val="days"/>
      </c:dateAx>
      <c:valAx>
        <c:axId val="498211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numCache>
            </c:numRef>
          </c:val>
          <c:smooth val="0"/>
        </c:ser>
        <c:dLbls>
          <c:showLegendKey val="0"/>
          <c:showVal val="0"/>
          <c:showCatName val="0"/>
          <c:showSerName val="0"/>
          <c:showPercent val="0"/>
          <c:showBubbleSize val="0"/>
        </c:dLbls>
        <c:smooth val="0"/>
        <c:axId val="498211624"/>
        <c:axId val="498206136"/>
      </c:lineChart>
      <c:dateAx>
        <c:axId val="49821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6136"/>
        <c:crosses val="autoZero"/>
        <c:auto val="1"/>
        <c:lblOffset val="100"/>
        <c:baseTimeUnit val="days"/>
      </c:dateAx>
      <c:valAx>
        <c:axId val="49820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1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8210448"/>
        <c:axId val="498206920"/>
      </c:lineChart>
      <c:dateAx>
        <c:axId val="498210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6920"/>
        <c:crosses val="autoZero"/>
        <c:auto val="1"/>
        <c:lblOffset val="100"/>
        <c:baseTimeUnit val="days"/>
      </c:dateAx>
      <c:valAx>
        <c:axId val="49820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1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8210056"/>
        <c:axId val="498210840"/>
      </c:lineChart>
      <c:dateAx>
        <c:axId val="49821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10840"/>
        <c:crosses val="autoZero"/>
        <c:auto val="1"/>
        <c:lblOffset val="100"/>
        <c:baseTimeUnit val="days"/>
      </c:dateAx>
      <c:valAx>
        <c:axId val="498210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1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8202608"/>
        <c:axId val="498204568"/>
      </c:scatterChart>
      <c:valAx>
        <c:axId val="498202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4568"/>
        <c:crosses val="autoZero"/>
        <c:crossBetween val="midCat"/>
      </c:valAx>
      <c:valAx>
        <c:axId val="4982045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2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8203392"/>
        <c:axId val="498203784"/>
      </c:scatterChart>
      <c:valAx>
        <c:axId val="4982033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3784"/>
        <c:crosses val="autoZero"/>
        <c:crossBetween val="midCat"/>
      </c:valAx>
      <c:valAx>
        <c:axId val="498203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03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215936"/>
        <c:axId val="498216328"/>
      </c:lineChart>
      <c:catAx>
        <c:axId val="4982159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16328"/>
        <c:crosses val="autoZero"/>
        <c:auto val="1"/>
        <c:lblAlgn val="ctr"/>
        <c:lblOffset val="100"/>
        <c:noMultiLvlLbl val="0"/>
      </c:catAx>
      <c:valAx>
        <c:axId val="4982163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215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840904"/>
        <c:axId val="508838160"/>
      </c:lineChart>
      <c:dateAx>
        <c:axId val="508840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38160"/>
        <c:crosses val="autoZero"/>
        <c:auto val="1"/>
        <c:lblOffset val="100"/>
        <c:baseTimeUnit val="days"/>
      </c:dateAx>
      <c:valAx>
        <c:axId val="5088381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40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842864"/>
        <c:axId val="508839336"/>
      </c:lineChart>
      <c:dateAx>
        <c:axId val="508842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39336"/>
        <c:crosses val="autoZero"/>
        <c:auto val="1"/>
        <c:lblOffset val="100"/>
        <c:baseTimeUnit val="days"/>
      </c:dateAx>
      <c:valAx>
        <c:axId val="5088393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42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843648"/>
        <c:axId val="508835024"/>
      </c:lineChart>
      <c:dateAx>
        <c:axId val="508843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35024"/>
        <c:crosses val="autoZero"/>
        <c:auto val="1"/>
        <c:lblOffset val="100"/>
        <c:baseTimeUnit val="days"/>
      </c:dateAx>
      <c:valAx>
        <c:axId val="5088350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43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08843256"/>
        <c:axId val="508833848"/>
      </c:lineChart>
      <c:dateAx>
        <c:axId val="508843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33848"/>
        <c:crosses val="autoZero"/>
        <c:auto val="1"/>
        <c:lblOffset val="100"/>
        <c:baseTimeUnit val="days"/>
      </c:dateAx>
      <c:valAx>
        <c:axId val="5088338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43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08834240"/>
        <c:axId val="508846784"/>
      </c:lineChart>
      <c:dateAx>
        <c:axId val="508834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46784"/>
        <c:crosses val="autoZero"/>
        <c:auto val="1"/>
        <c:lblOffset val="100"/>
        <c:baseTimeUnit val="days"/>
      </c:dateAx>
      <c:valAx>
        <c:axId val="50884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3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848744"/>
        <c:axId val="508849528"/>
      </c:lineChart>
      <c:dateAx>
        <c:axId val="5088487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49528"/>
        <c:crosses val="autoZero"/>
        <c:auto val="1"/>
        <c:lblOffset val="100"/>
        <c:baseTimeUnit val="days"/>
      </c:dateAx>
      <c:valAx>
        <c:axId val="5088495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48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1254152"/>
        <c:axId val="551255720"/>
      </c:lineChart>
      <c:catAx>
        <c:axId val="551254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55720"/>
        <c:crosses val="autoZero"/>
        <c:auto val="1"/>
        <c:lblAlgn val="ctr"/>
        <c:lblOffset val="100"/>
        <c:noMultiLvlLbl val="0"/>
      </c:catAx>
      <c:valAx>
        <c:axId val="5512557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54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253760"/>
        <c:axId val="551252584"/>
      </c:lineChart>
      <c:catAx>
        <c:axId val="551253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52584"/>
        <c:crosses val="autoZero"/>
        <c:auto val="1"/>
        <c:lblAlgn val="ctr"/>
        <c:lblOffset val="100"/>
        <c:noMultiLvlLbl val="0"/>
      </c:catAx>
      <c:valAx>
        <c:axId val="5512525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53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249840"/>
        <c:axId val="551244744"/>
      </c:lineChart>
      <c:dateAx>
        <c:axId val="55124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44744"/>
        <c:crosses val="autoZero"/>
        <c:auto val="1"/>
        <c:lblOffset val="100"/>
        <c:baseTimeUnit val="days"/>
      </c:dateAx>
      <c:valAx>
        <c:axId val="55124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4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1243568"/>
        <c:axId val="551247488"/>
      </c:lineChart>
      <c:dateAx>
        <c:axId val="55124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47488"/>
        <c:crosses val="autoZero"/>
        <c:auto val="1"/>
        <c:lblOffset val="100"/>
        <c:baseTimeUnit val="days"/>
      </c:dateAx>
      <c:valAx>
        <c:axId val="551247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4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numCache>
            </c:numRef>
          </c:val>
          <c:smooth val="0"/>
        </c:ser>
        <c:dLbls>
          <c:showLegendKey val="0"/>
          <c:showVal val="0"/>
          <c:showCatName val="0"/>
          <c:showSerName val="0"/>
          <c:showPercent val="0"/>
          <c:showBubbleSize val="0"/>
        </c:dLbls>
        <c:smooth val="0"/>
        <c:axId val="551252976"/>
        <c:axId val="551251800"/>
      </c:lineChart>
      <c:dateAx>
        <c:axId val="55125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51800"/>
        <c:crosses val="autoZero"/>
        <c:auto val="1"/>
        <c:lblOffset val="100"/>
        <c:baseTimeUnit val="days"/>
      </c:dateAx>
      <c:valAx>
        <c:axId val="551251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5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numCache>
            </c:numRef>
          </c:val>
          <c:smooth val="0"/>
        </c:ser>
        <c:dLbls>
          <c:showLegendKey val="0"/>
          <c:showVal val="0"/>
          <c:showCatName val="0"/>
          <c:showSerName val="0"/>
          <c:showPercent val="0"/>
          <c:showBubbleSize val="0"/>
        </c:dLbls>
        <c:marker val="1"/>
        <c:smooth val="0"/>
        <c:axId val="551246704"/>
        <c:axId val="551245528"/>
      </c:lineChart>
      <c:dateAx>
        <c:axId val="55124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45528"/>
        <c:crosses val="autoZero"/>
        <c:auto val="1"/>
        <c:lblOffset val="100"/>
        <c:baseTimeUnit val="days"/>
      </c:dateAx>
      <c:valAx>
        <c:axId val="551245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4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1248272"/>
        <c:axId val="551251016"/>
      </c:lineChart>
      <c:dateAx>
        <c:axId val="551248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51016"/>
        <c:crosses val="autoZero"/>
        <c:auto val="1"/>
        <c:lblOffset val="100"/>
        <c:baseTimeUnit val="days"/>
      </c:dateAx>
      <c:valAx>
        <c:axId val="5512510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48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1249448"/>
        <c:axId val="551249056"/>
      </c:lineChart>
      <c:dateAx>
        <c:axId val="551249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49056"/>
        <c:crosses val="autoZero"/>
        <c:auto val="1"/>
        <c:lblOffset val="100"/>
        <c:baseTimeUnit val="days"/>
      </c:dateAx>
      <c:valAx>
        <c:axId val="5512490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249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1250624"/>
        <c:axId val="563748576"/>
      </c:lineChart>
      <c:dateAx>
        <c:axId val="55125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8576"/>
        <c:crosses val="autoZero"/>
        <c:auto val="1"/>
        <c:lblOffset val="100"/>
        <c:baseTimeUnit val="days"/>
      </c:dateAx>
      <c:valAx>
        <c:axId val="5637485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250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3743480"/>
        <c:axId val="563747400"/>
      </c:lineChart>
      <c:dateAx>
        <c:axId val="56374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7400"/>
        <c:crosses val="autoZero"/>
        <c:auto val="1"/>
        <c:lblOffset val="100"/>
        <c:baseTimeUnit val="days"/>
      </c:dateAx>
      <c:valAx>
        <c:axId val="56374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3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3752104"/>
        <c:axId val="563746616"/>
      </c:lineChart>
      <c:catAx>
        <c:axId val="563752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746616"/>
        <c:crosses val="autoZero"/>
        <c:auto val="1"/>
        <c:lblAlgn val="ctr"/>
        <c:lblOffset val="100"/>
        <c:noMultiLvlLbl val="0"/>
      </c:catAx>
      <c:valAx>
        <c:axId val="5637466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752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3748968"/>
        <c:axId val="563746224"/>
      </c:lineChart>
      <c:dateAx>
        <c:axId val="5637489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6224"/>
        <c:crosses val="autoZero"/>
        <c:auto val="1"/>
        <c:lblOffset val="100"/>
        <c:baseTimeUnit val="days"/>
      </c:dateAx>
      <c:valAx>
        <c:axId val="5637462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8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2" dataDxfId="561">
  <autoFilter ref="O15:W26"/>
  <tableColumns count="9">
    <tableColumn id="1" name="Date" dataDxfId="560"/>
    <tableColumn id="2" name="Quarter" dataDxfId="559"/>
    <tableColumn id="3" name="Time" dataDxfId="558"/>
    <tableColumn id="4" name="EPS estimate" dataDxfId="557"/>
    <tableColumn id="5" name="EPS Actual" dataDxfId="556"/>
    <tableColumn id="6" name="Sales Estiamte (B)" dataDxfId="555"/>
    <tableColumn id="7" name="Sales Actual (B)" dataDxfId="554"/>
    <tableColumn id="8" name="Guidance" dataDxfId="553"/>
    <tableColumn id="9" name="Reaction" dataDxfId="55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M22" sqref="M2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1196</v>
      </c>
      <c r="F2" s="2">
        <v>74.09</v>
      </c>
      <c r="G2" s="78">
        <v>69.594999999999999</v>
      </c>
      <c r="H2">
        <v>200</v>
      </c>
      <c r="I2" s="2">
        <v>14818</v>
      </c>
      <c r="J2" s="2">
        <v>13919</v>
      </c>
      <c r="K2" s="2">
        <v>899</v>
      </c>
      <c r="L2" s="660">
        <v>6.4587973273942154E-2</v>
      </c>
      <c r="M2" s="2">
        <v>899</v>
      </c>
      <c r="N2">
        <v>50</v>
      </c>
      <c r="O2" s="30" t="s">
        <v>1369</v>
      </c>
      <c r="P2" s="660">
        <v>2.0515589148333107E-2</v>
      </c>
      <c r="Q2" s="876">
        <v>8.9999999999999993E-3</v>
      </c>
      <c r="R2" s="2">
        <v>11.416024653312789</v>
      </c>
      <c r="S2" s="780">
        <v>43359</v>
      </c>
      <c r="T2" s="48"/>
      <c r="W2" s="788"/>
      <c r="X2" s="760"/>
      <c r="Y2" s="788"/>
      <c r="Z2" s="760"/>
      <c r="AA2" s="760"/>
    </row>
    <row r="3" spans="1:33" ht="21.95" customHeight="1" x14ac:dyDescent="0.25">
      <c r="A3" s="50"/>
      <c r="B3" s="50"/>
      <c r="C3" s="51"/>
      <c r="D3" s="708"/>
      <c r="E3" s="22" t="s">
        <v>1397</v>
      </c>
      <c r="F3" s="2">
        <v>270.83010000000002</v>
      </c>
      <c r="G3" s="78">
        <v>252</v>
      </c>
      <c r="H3">
        <v>20</v>
      </c>
      <c r="I3" s="2">
        <v>5416.6020000000008</v>
      </c>
      <c r="J3" s="2">
        <v>5040</v>
      </c>
      <c r="K3" s="2">
        <v>376.60200000000077</v>
      </c>
      <c r="L3" s="660">
        <v>7.4722619047619107E-2</v>
      </c>
      <c r="M3" s="2">
        <v>376.60200000000077</v>
      </c>
      <c r="N3" s="29">
        <v>43602</v>
      </c>
      <c r="O3" s="30"/>
      <c r="P3" s="660"/>
      <c r="Q3" s="876">
        <v>3.3000000000000002E-2</v>
      </c>
      <c r="R3" s="2"/>
      <c r="T3" s="48"/>
      <c r="V3" s="788"/>
      <c r="W3" s="788"/>
      <c r="X3" s="760"/>
      <c r="Y3" s="788"/>
      <c r="Z3" s="760"/>
    </row>
    <row r="4" spans="1:33" ht="21.95" customHeight="1" x14ac:dyDescent="0.25">
      <c r="A4" s="50"/>
      <c r="B4" s="50"/>
      <c r="C4" s="51"/>
      <c r="D4" s="708"/>
      <c r="E4" s="22" t="s">
        <v>893</v>
      </c>
      <c r="F4" s="2">
        <v>146.15</v>
      </c>
      <c r="G4" s="78">
        <v>44.73500000000044</v>
      </c>
      <c r="H4">
        <v>30</v>
      </c>
      <c r="I4" s="2">
        <v>4384.5</v>
      </c>
      <c r="J4" s="2">
        <v>1342.0500000000131</v>
      </c>
      <c r="K4" s="2">
        <v>3042.4499999999898</v>
      </c>
      <c r="L4" s="660">
        <v>2.2670168771654984</v>
      </c>
      <c r="M4" s="2">
        <v>3042.4499999999898</v>
      </c>
      <c r="N4">
        <v>30</v>
      </c>
      <c r="O4" s="30" t="s">
        <v>1392</v>
      </c>
      <c r="P4" s="660">
        <v>3.5579883681149502E-3</v>
      </c>
      <c r="Q4" s="876">
        <v>-1.1999999999999999E-3</v>
      </c>
      <c r="R4" s="2">
        <v>16.954756380510442</v>
      </c>
      <c r="S4" s="780">
        <v>43324</v>
      </c>
      <c r="T4" s="48"/>
      <c r="W4" s="788"/>
      <c r="X4" s="760"/>
      <c r="Y4" s="788"/>
      <c r="Z4"/>
      <c r="AB4"/>
      <c r="AC4"/>
      <c r="AD4"/>
      <c r="AE4"/>
      <c r="AF4"/>
      <c r="AG4"/>
    </row>
    <row r="5" spans="1:33" ht="21.95" customHeight="1" x14ac:dyDescent="0.25">
      <c r="A5" s="50"/>
      <c r="B5" s="50"/>
      <c r="C5" s="50"/>
      <c r="D5" s="708"/>
      <c r="E5" s="22" t="s">
        <v>269</v>
      </c>
      <c r="F5" s="2">
        <v>52.93</v>
      </c>
      <c r="G5" s="78">
        <v>50.099299999999999</v>
      </c>
      <c r="H5">
        <v>200</v>
      </c>
      <c r="I5" s="2">
        <v>10586</v>
      </c>
      <c r="J5" s="2">
        <v>10019.86</v>
      </c>
      <c r="K5" s="2">
        <v>566.13999999999942</v>
      </c>
      <c r="L5" s="660">
        <v>5.6501787450124061E-2</v>
      </c>
      <c r="M5" s="2">
        <v>763.34999999999491</v>
      </c>
      <c r="N5">
        <v>200</v>
      </c>
      <c r="O5" s="30" t="s">
        <v>1345</v>
      </c>
      <c r="P5" s="660">
        <v>3.7785754770451541E-2</v>
      </c>
      <c r="Q5" s="876">
        <v>-5.9999999999999995E-4</v>
      </c>
      <c r="R5" s="2">
        <v>7.8067846607669615</v>
      </c>
      <c r="S5" s="780">
        <v>43324</v>
      </c>
      <c r="T5" s="48"/>
      <c r="V5" s="2"/>
      <c r="W5" s="787"/>
      <c r="X5" s="660"/>
      <c r="Y5" s="2"/>
      <c r="Z5" s="660"/>
      <c r="AA5" s="760"/>
      <c r="AB5"/>
      <c r="AC5"/>
      <c r="AD5"/>
      <c r="AE5"/>
      <c r="AF5"/>
      <c r="AG5"/>
    </row>
    <row r="6" spans="1:33" ht="21.95" customHeight="1" x14ac:dyDescent="0.25">
      <c r="A6" s="50"/>
      <c r="B6" s="50"/>
      <c r="C6" s="51"/>
      <c r="D6" s="708"/>
      <c r="E6" s="22" t="s">
        <v>1393</v>
      </c>
      <c r="F6" s="2">
        <v>55.98</v>
      </c>
      <c r="G6" s="78">
        <v>57.13</v>
      </c>
      <c r="H6">
        <v>66</v>
      </c>
      <c r="I6" s="2">
        <v>3694.68</v>
      </c>
      <c r="J6" s="2">
        <v>3770.5800000000004</v>
      </c>
      <c r="K6" s="2">
        <v>-75.900000000000546</v>
      </c>
      <c r="L6" s="660">
        <v>-2.0129529144057513E-2</v>
      </c>
      <c r="M6" s="2">
        <v>-75.900000000000546</v>
      </c>
      <c r="N6" s="29">
        <v>43588</v>
      </c>
      <c r="O6" s="30"/>
      <c r="P6" s="660"/>
      <c r="Q6" s="876">
        <v>-2.8799999999999999E-2</v>
      </c>
      <c r="R6" s="2"/>
      <c r="V6" s="2"/>
      <c r="W6" s="787"/>
      <c r="X6" s="660"/>
      <c r="Y6" s="2"/>
      <c r="Z6" s="760"/>
      <c r="AB6"/>
      <c r="AC6"/>
      <c r="AD6"/>
      <c r="AE6"/>
      <c r="AF6"/>
      <c r="AG6"/>
    </row>
    <row r="7" spans="1:33" ht="21.95" customHeight="1" x14ac:dyDescent="0.25">
      <c r="A7" s="50"/>
      <c r="B7" s="50"/>
      <c r="C7" s="51"/>
      <c r="D7" s="708"/>
      <c r="E7" s="22" t="s">
        <v>1274</v>
      </c>
      <c r="F7" s="2">
        <v>38.29</v>
      </c>
      <c r="G7" s="78">
        <v>39.0379</v>
      </c>
      <c r="H7">
        <v>200</v>
      </c>
      <c r="I7" s="2">
        <v>7658</v>
      </c>
      <c r="J7" s="2">
        <v>7807.58</v>
      </c>
      <c r="K7" s="2">
        <v>-149.57999999999993</v>
      </c>
      <c r="L7" s="660">
        <v>-1.9158305134241375E-2</v>
      </c>
      <c r="M7" s="2">
        <v>-149.57999999999993</v>
      </c>
      <c r="N7">
        <v>200</v>
      </c>
      <c r="O7" s="30" t="s">
        <v>1369</v>
      </c>
      <c r="P7" s="660">
        <v>0</v>
      </c>
      <c r="Q7" s="876">
        <v>2.9999999999999997E-4</v>
      </c>
      <c r="R7" s="2"/>
      <c r="S7" s="780">
        <v>43436</v>
      </c>
      <c r="U7" s="48"/>
      <c r="V7" s="788"/>
      <c r="W7" s="788"/>
      <c r="X7" s="760"/>
      <c r="Y7" s="788"/>
      <c r="Z7" s="760"/>
    </row>
    <row r="8" spans="1:33" ht="21.95" customHeight="1" x14ac:dyDescent="0.25">
      <c r="A8" s="50"/>
      <c r="B8" s="50"/>
      <c r="C8" s="51"/>
      <c r="D8" s="708"/>
      <c r="E8" s="22" t="s">
        <v>709</v>
      </c>
      <c r="F8" s="2">
        <v>64.180000000000007</v>
      </c>
      <c r="G8" s="78">
        <v>57.960799999999999</v>
      </c>
      <c r="H8">
        <v>100</v>
      </c>
      <c r="I8" s="2">
        <v>6418.0000000000009</v>
      </c>
      <c r="J8" s="2">
        <v>5796.08</v>
      </c>
      <c r="K8" s="2">
        <v>621.92000000000098</v>
      </c>
      <c r="L8" s="660">
        <v>0.10730010627872645</v>
      </c>
      <c r="M8" s="2">
        <v>1662.6399999999949</v>
      </c>
      <c r="N8">
        <v>100</v>
      </c>
      <c r="O8" s="30" t="s">
        <v>1182</v>
      </c>
      <c r="P8" s="660">
        <v>0</v>
      </c>
      <c r="Q8" s="876">
        <v>1.4500000000000001E-2</v>
      </c>
      <c r="R8" s="2">
        <v>18.766081871345033</v>
      </c>
      <c r="T8" s="48"/>
      <c r="V8" s="48"/>
      <c r="W8" s="788"/>
      <c r="X8" s="760"/>
      <c r="Y8" s="788"/>
      <c r="Z8" s="660"/>
      <c r="AA8" s="2"/>
    </row>
    <row r="9" spans="1:33" ht="21.95" customHeight="1" x14ac:dyDescent="0.25">
      <c r="A9" s="50"/>
      <c r="B9" s="50"/>
      <c r="C9" s="51"/>
      <c r="D9" s="708"/>
      <c r="E9" s="22" t="s">
        <v>1114</v>
      </c>
      <c r="F9" s="2">
        <v>52.66</v>
      </c>
      <c r="G9" s="78">
        <v>45.344200000000001</v>
      </c>
      <c r="H9">
        <v>200</v>
      </c>
      <c r="I9" s="2">
        <v>10532</v>
      </c>
      <c r="J9" s="2">
        <v>9068.84</v>
      </c>
      <c r="K9" s="2">
        <v>1463.1599999999999</v>
      </c>
      <c r="L9" s="660">
        <v>0.16133926720506692</v>
      </c>
      <c r="M9" s="2">
        <v>1463.1599999999999</v>
      </c>
      <c r="N9">
        <v>200</v>
      </c>
      <c r="O9" s="30"/>
      <c r="P9" s="660">
        <v>2.468666919863274E-2</v>
      </c>
      <c r="Q9" s="876">
        <v>-1.46E-2</v>
      </c>
      <c r="R9" s="2"/>
      <c r="S9" s="780">
        <v>43421</v>
      </c>
      <c r="W9" s="788"/>
      <c r="X9" s="760"/>
      <c r="Y9" s="788"/>
    </row>
    <row r="10" spans="1:33" ht="21.95" customHeight="1" x14ac:dyDescent="0.25">
      <c r="A10" s="50"/>
      <c r="B10" s="50"/>
      <c r="C10" s="51"/>
      <c r="D10" s="708"/>
      <c r="E10" s="22" t="s">
        <v>916</v>
      </c>
      <c r="F10" s="2">
        <v>32.76</v>
      </c>
      <c r="G10" s="78">
        <v>50.613442857142864</v>
      </c>
      <c r="H10">
        <v>700</v>
      </c>
      <c r="I10" s="2">
        <v>22932</v>
      </c>
      <c r="J10" s="2">
        <v>35429.410000000003</v>
      </c>
      <c r="K10" s="2">
        <v>-12497.410000000003</v>
      </c>
      <c r="L10" s="660">
        <v>-0.35274112665155882</v>
      </c>
      <c r="M10" s="2">
        <v>-12497.410000000003</v>
      </c>
      <c r="N10">
        <v>700</v>
      </c>
      <c r="O10" s="30" t="s">
        <v>1390</v>
      </c>
      <c r="P10" s="660">
        <v>7.6312576312576319E-2</v>
      </c>
      <c r="Q10" s="876">
        <v>-1.03E-2</v>
      </c>
      <c r="R10" s="2">
        <v>11.658362989323843</v>
      </c>
      <c r="S10" s="780">
        <v>43471</v>
      </c>
      <c r="W10" s="788"/>
      <c r="X10" s="760"/>
      <c r="Y10" s="788"/>
      <c r="Z10" s="760"/>
    </row>
    <row r="11" spans="1:33" ht="21.95" customHeight="1" x14ac:dyDescent="0.25">
      <c r="A11" s="50"/>
      <c r="B11" s="50"/>
      <c r="C11" s="51"/>
      <c r="D11" s="708"/>
      <c r="E11" s="22" t="s">
        <v>14</v>
      </c>
      <c r="F11" s="2">
        <v>54.71</v>
      </c>
      <c r="G11" s="78">
        <v>47.935299999999991</v>
      </c>
      <c r="H11">
        <v>200</v>
      </c>
      <c r="I11" s="2">
        <v>10942</v>
      </c>
      <c r="J11" s="2">
        <v>9587.0599999999977</v>
      </c>
      <c r="K11" s="2">
        <v>1354.9400000000023</v>
      </c>
      <c r="L11" s="660">
        <v>0.14133008450974566</v>
      </c>
      <c r="M11" s="2">
        <v>1354.9400000000023</v>
      </c>
      <c r="N11">
        <v>200</v>
      </c>
      <c r="O11" s="30" t="s">
        <v>1369</v>
      </c>
      <c r="P11" s="660">
        <v>5.1178943520380181E-2</v>
      </c>
      <c r="Q11" s="876">
        <v>-2E-3</v>
      </c>
      <c r="R11" s="2">
        <v>13.728983688833123</v>
      </c>
      <c r="S11" s="780">
        <v>43426</v>
      </c>
      <c r="T11" s="48"/>
      <c r="W11" s="788"/>
      <c r="X11" s="760"/>
      <c r="Y11" s="788"/>
      <c r="Z11" s="788"/>
    </row>
    <row r="12" spans="1:33" ht="21.95" customHeight="1" x14ac:dyDescent="0.25">
      <c r="A12" s="50"/>
      <c r="B12" s="51"/>
      <c r="C12" s="51"/>
      <c r="D12" s="708"/>
      <c r="E12" s="22" t="s">
        <v>221</v>
      </c>
      <c r="F12" s="2">
        <v>26.32</v>
      </c>
      <c r="G12" s="78">
        <v>9.9368249999999527</v>
      </c>
      <c r="H12">
        <v>400</v>
      </c>
      <c r="I12" s="2">
        <v>10528</v>
      </c>
      <c r="J12" s="2">
        <v>3974.7299999999809</v>
      </c>
      <c r="K12" s="2">
        <v>6553.2700000000186</v>
      </c>
      <c r="L12" s="660">
        <v>1.6487333730844738</v>
      </c>
      <c r="M12" s="2">
        <v>8005.530000000017</v>
      </c>
      <c r="N12">
        <v>400</v>
      </c>
      <c r="O12" s="30" t="s">
        <v>1365</v>
      </c>
      <c r="P12" s="660">
        <v>3.7993920972644378E-3</v>
      </c>
      <c r="Q12" s="876">
        <v>-1.9E-2</v>
      </c>
      <c r="R12" s="2">
        <v>13.852631578947369</v>
      </c>
      <c r="S12" s="780">
        <v>43421</v>
      </c>
      <c r="W12" s="788"/>
      <c r="X12" s="760"/>
      <c r="Y12" s="788"/>
      <c r="Z12" s="760"/>
    </row>
    <row r="13" spans="1:33" ht="21.95" customHeight="1" x14ac:dyDescent="0.25">
      <c r="A13" s="51"/>
      <c r="B13" s="51"/>
      <c r="C13" s="51"/>
      <c r="D13" s="708"/>
      <c r="E13" s="22" t="s">
        <v>50</v>
      </c>
      <c r="F13" s="2">
        <v>18.149999999999999</v>
      </c>
      <c r="G13" s="78">
        <v>2.5946058823529166</v>
      </c>
      <c r="H13">
        <v>1700</v>
      </c>
      <c r="I13" s="2">
        <v>30854.999999999996</v>
      </c>
      <c r="J13" s="2">
        <v>4410.8299999999581</v>
      </c>
      <c r="K13" s="2">
        <v>26444.170000000038</v>
      </c>
      <c r="L13" s="660">
        <v>5.9952820670940143</v>
      </c>
      <c r="M13" s="2">
        <v>41059.741000001668</v>
      </c>
      <c r="N13">
        <v>1000</v>
      </c>
      <c r="O13" s="30" t="s">
        <v>1378</v>
      </c>
      <c r="P13" s="660">
        <v>1.1019283746556476E-2</v>
      </c>
      <c r="Q13" s="876">
        <v>-2.8400000000000002E-2</v>
      </c>
      <c r="R13" s="2">
        <v>28.809523809523807</v>
      </c>
      <c r="S13" s="780">
        <v>43471</v>
      </c>
      <c r="W13" s="788"/>
      <c r="X13" s="760"/>
      <c r="Y13" s="788"/>
      <c r="Z13" s="660"/>
      <c r="AA13" s="760"/>
    </row>
    <row r="14" spans="1:33" ht="21.95" customHeight="1" x14ac:dyDescent="0.25">
      <c r="A14" s="50"/>
      <c r="B14" s="50"/>
      <c r="C14" s="51"/>
      <c r="D14" s="708"/>
      <c r="E14" s="22" t="s">
        <v>173</v>
      </c>
      <c r="F14" s="2">
        <v>14.23</v>
      </c>
      <c r="G14" s="78">
        <v>22.962099999999992</v>
      </c>
      <c r="H14">
        <v>700</v>
      </c>
      <c r="I14" s="2">
        <v>9961</v>
      </c>
      <c r="J14" s="2">
        <v>16073.469999999994</v>
      </c>
      <c r="K14" s="2">
        <v>-6112.4700000000012</v>
      </c>
      <c r="L14" s="660">
        <v>-0.38028316225432318</v>
      </c>
      <c r="M14" s="2">
        <v>-6037.4500000000007</v>
      </c>
      <c r="N14">
        <v>700</v>
      </c>
      <c r="O14" s="30" t="s">
        <v>1372</v>
      </c>
      <c r="P14" s="660">
        <v>6.4652143359100495E-2</v>
      </c>
      <c r="Q14" s="876">
        <v>4.1999999999999997E-3</v>
      </c>
      <c r="R14" s="2">
        <v>9.1806451612903217</v>
      </c>
      <c r="S14" s="780">
        <v>43417</v>
      </c>
      <c r="U14" s="788"/>
      <c r="V14" s="760"/>
      <c r="W14" s="788"/>
      <c r="X14" s="760"/>
      <c r="Y14" s="788"/>
      <c r="Z14" s="760"/>
      <c r="AA14" s="660"/>
      <c r="AB14"/>
      <c r="AC14"/>
      <c r="AD14"/>
      <c r="AE14"/>
      <c r="AF14"/>
      <c r="AG14"/>
    </row>
    <row r="15" spans="1:33" ht="21.95" customHeight="1" x14ac:dyDescent="0.25">
      <c r="A15" s="50"/>
      <c r="B15" s="50"/>
      <c r="C15" s="51"/>
      <c r="E15" s="22" t="s">
        <v>799</v>
      </c>
      <c r="F15" s="2">
        <v>21.67</v>
      </c>
      <c r="G15" s="78">
        <v>29.412966666666641</v>
      </c>
      <c r="H15">
        <v>300</v>
      </c>
      <c r="I15" s="2">
        <v>6501.0000000000009</v>
      </c>
      <c r="J15" s="2">
        <v>8823.8899999999921</v>
      </c>
      <c r="K15" s="2">
        <v>-2322.8899999999912</v>
      </c>
      <c r="L15" s="660">
        <v>-0.26325010851223141</v>
      </c>
      <c r="M15" s="2">
        <v>-2322.8899999999912</v>
      </c>
      <c r="N15">
        <v>300</v>
      </c>
      <c r="O15" s="30" t="s">
        <v>1382</v>
      </c>
      <c r="P15" s="660">
        <v>4.7992616520535297E-2</v>
      </c>
      <c r="Q15" s="876">
        <v>5.5999999999999999E-3</v>
      </c>
      <c r="R15" s="2">
        <v>12.747058823529413</v>
      </c>
      <c r="S15" s="780">
        <v>43324</v>
      </c>
      <c r="V15"/>
      <c r="W15" s="788"/>
      <c r="X15" s="760"/>
      <c r="Y15" s="788"/>
    </row>
    <row r="16" spans="1:33" ht="21.95" customHeight="1" x14ac:dyDescent="0.25">
      <c r="A16" s="50"/>
      <c r="B16" s="50"/>
      <c r="C16" s="51"/>
      <c r="D16" s="708"/>
      <c r="E16" s="22" t="s">
        <v>321</v>
      </c>
      <c r="F16" s="2">
        <v>15</v>
      </c>
      <c r="G16" s="78">
        <v>15.421390000000006</v>
      </c>
      <c r="H16">
        <v>1000</v>
      </c>
      <c r="I16" s="2">
        <v>15000</v>
      </c>
      <c r="J16" s="2">
        <v>15421.390000000007</v>
      </c>
      <c r="K16" s="2">
        <v>-421.39000000000669</v>
      </c>
      <c r="L16" s="660">
        <v>-2.7325033605920462E-2</v>
      </c>
      <c r="M16" s="2">
        <v>-136.42000000000189</v>
      </c>
      <c r="N16">
        <v>400</v>
      </c>
      <c r="O16" s="30" t="s">
        <v>1360</v>
      </c>
      <c r="P16" s="660">
        <v>0</v>
      </c>
      <c r="Q16" s="876">
        <v>6.0000000000000001E-3</v>
      </c>
      <c r="R16" s="2">
        <v>6.1224489795918364</v>
      </c>
      <c r="S16" s="780">
        <v>43345</v>
      </c>
      <c r="T16" s="48"/>
      <c r="W16" s="788"/>
      <c r="X16" s="760"/>
      <c r="Y16" s="788"/>
      <c r="Z16" s="788"/>
    </row>
    <row r="17" spans="1:33" ht="21.95" customHeight="1" x14ac:dyDescent="0.25">
      <c r="A17" s="51"/>
      <c r="B17" s="51"/>
      <c r="C17" s="51"/>
      <c r="D17" s="708"/>
      <c r="E17" s="22" t="s">
        <v>172</v>
      </c>
      <c r="F17" s="2">
        <v>47.48</v>
      </c>
      <c r="G17" s="78">
        <v>44.832000000000022</v>
      </c>
      <c r="H17">
        <v>160</v>
      </c>
      <c r="I17" s="2">
        <v>7596.7999999999993</v>
      </c>
      <c r="J17" s="2">
        <v>7173.1200000000035</v>
      </c>
      <c r="K17" s="2">
        <v>423.67999999999665</v>
      </c>
      <c r="L17" s="660">
        <v>5.9064953604567573E-2</v>
      </c>
      <c r="M17" s="2">
        <v>2028.2599999999984</v>
      </c>
      <c r="N17">
        <v>80</v>
      </c>
      <c r="O17" s="30" t="s">
        <v>1355</v>
      </c>
      <c r="P17" s="660">
        <v>3.622577927548442E-2</v>
      </c>
      <c r="Q17" s="876">
        <v>2.8E-3</v>
      </c>
      <c r="R17" s="2">
        <v>10.504424778761063</v>
      </c>
      <c r="T17" s="48"/>
      <c r="W17" s="788"/>
      <c r="X17" s="760"/>
      <c r="Y17" s="788"/>
      <c r="Z17" s="760"/>
    </row>
    <row r="18" spans="1:33" ht="21.95" customHeight="1" x14ac:dyDescent="0.25">
      <c r="A18" s="50"/>
      <c r="B18" s="50"/>
      <c r="C18" s="51"/>
      <c r="D18" s="708"/>
      <c r="E18" s="22" t="s">
        <v>1237</v>
      </c>
      <c r="F18" s="2">
        <v>36.83</v>
      </c>
      <c r="G18" s="78">
        <v>47.383533333333347</v>
      </c>
      <c r="H18">
        <v>300</v>
      </c>
      <c r="I18" s="2">
        <v>11049</v>
      </c>
      <c r="J18" s="2">
        <v>14215.060000000003</v>
      </c>
      <c r="K18" s="2">
        <v>-3166.0600000000049</v>
      </c>
      <c r="L18" s="660">
        <v>-0.22272575704921427</v>
      </c>
      <c r="M18" s="2">
        <v>-3166.0600000000049</v>
      </c>
      <c r="N18">
        <v>100</v>
      </c>
      <c r="O18" s="30" t="s">
        <v>1389</v>
      </c>
      <c r="P18" s="660">
        <v>4.9416236763508016E-2</v>
      </c>
      <c r="Q18" s="876">
        <v>8.9999999999999993E-3</v>
      </c>
      <c r="R18" s="2">
        <v>8.0065217391304344</v>
      </c>
      <c r="S18" s="780">
        <v>43423</v>
      </c>
      <c r="V18" s="788"/>
      <c r="W18" s="788"/>
      <c r="X18" s="760"/>
      <c r="Y18" s="788"/>
      <c r="AB18"/>
      <c r="AC18"/>
      <c r="AD18"/>
      <c r="AE18"/>
      <c r="AF18"/>
      <c r="AG18"/>
    </row>
    <row r="19" spans="1:33" ht="21.95" customHeight="1" x14ac:dyDescent="0.25">
      <c r="A19" s="50"/>
      <c r="B19" s="51"/>
      <c r="C19" s="51"/>
      <c r="D19" s="708"/>
      <c r="E19" s="22" t="s">
        <v>62</v>
      </c>
      <c r="F19" s="2">
        <v>327.86</v>
      </c>
      <c r="G19" s="78">
        <v>327.86</v>
      </c>
      <c r="H19">
        <v>0</v>
      </c>
      <c r="I19" s="2">
        <v>0</v>
      </c>
      <c r="J19" s="2">
        <v>0</v>
      </c>
      <c r="K19" s="2">
        <v>0</v>
      </c>
      <c r="L19" s="660">
        <v>0</v>
      </c>
      <c r="M19" s="2">
        <v>1659.3600000000079</v>
      </c>
      <c r="N19">
        <v>0</v>
      </c>
      <c r="O19" s="30"/>
      <c r="P19" s="660">
        <v>0</v>
      </c>
      <c r="R19" s="2"/>
      <c r="T19" s="48"/>
      <c r="W19" s="788"/>
      <c r="X19" s="760"/>
      <c r="Y19" s="788"/>
      <c r="Z19" s="760"/>
      <c r="AA19" s="760"/>
    </row>
    <row r="20" spans="1:33" ht="21.95" customHeight="1" x14ac:dyDescent="0.25">
      <c r="A20" s="51"/>
      <c r="B20" s="50"/>
      <c r="C20" s="51"/>
      <c r="D20" s="708"/>
      <c r="E20" s="22" t="s">
        <v>200</v>
      </c>
      <c r="F20" s="2">
        <v>30.82</v>
      </c>
      <c r="G20" s="78">
        <v>30.82</v>
      </c>
      <c r="H20">
        <v>0</v>
      </c>
      <c r="I20" s="2">
        <v>0</v>
      </c>
      <c r="J20" s="2">
        <v>0</v>
      </c>
      <c r="K20" s="2">
        <v>0</v>
      </c>
      <c r="L20" s="660">
        <v>0</v>
      </c>
      <c r="M20" s="2">
        <v>555.54</v>
      </c>
      <c r="N20">
        <v>0</v>
      </c>
      <c r="O20" s="30"/>
      <c r="P20" s="660">
        <v>0</v>
      </c>
      <c r="Q20" s="876">
        <v>4.7999999999999996E-3</v>
      </c>
      <c r="R20" s="2"/>
      <c r="T20" s="48"/>
      <c r="W20" s="788"/>
      <c r="X20" s="760"/>
      <c r="Y20" s="788"/>
      <c r="Z20" s="760"/>
    </row>
    <row r="21" spans="1:33" ht="21.95" customHeight="1" x14ac:dyDescent="0.25">
      <c r="A21" s="50"/>
      <c r="B21" s="51"/>
      <c r="C21" s="51"/>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W21" s="788"/>
      <c r="X21" s="760"/>
      <c r="Y21" s="788"/>
      <c r="Z21" s="2"/>
      <c r="AA21" s="2"/>
    </row>
    <row r="22" spans="1:33" ht="21.95" customHeight="1" x14ac:dyDescent="0.25">
      <c r="A22" s="50"/>
      <c r="B22" s="50"/>
      <c r="C22" s="51"/>
      <c r="D22" s="708"/>
      <c r="E22" s="22" t="s">
        <v>1184</v>
      </c>
      <c r="F22" s="2">
        <v>2751.7206999999999</v>
      </c>
      <c r="G22" s="78">
        <v>2751.7206999999999</v>
      </c>
      <c r="H22">
        <v>0</v>
      </c>
      <c r="I22" s="2">
        <v>0</v>
      </c>
      <c r="J22" s="2">
        <v>0</v>
      </c>
      <c r="K22" s="2">
        <v>1153.9500000000007</v>
      </c>
      <c r="L22" s="660">
        <v>0</v>
      </c>
      <c r="M22" s="2">
        <v>1153.9500000000007</v>
      </c>
      <c r="N22">
        <v>0</v>
      </c>
      <c r="O22" s="30" t="s">
        <v>1364</v>
      </c>
      <c r="P22" s="660">
        <v>0</v>
      </c>
      <c r="Q22" s="876">
        <v>2.2100000000000002E-2</v>
      </c>
      <c r="R22" s="2">
        <v>14.184127319587628</v>
      </c>
      <c r="S22" s="780">
        <v>43422</v>
      </c>
      <c r="T22" s="48"/>
      <c r="U22" s="788"/>
      <c r="V22" s="48"/>
      <c r="W22" s="788"/>
      <c r="X22" s="760"/>
      <c r="Y22" s="788"/>
      <c r="Z22" s="760"/>
    </row>
    <row r="23" spans="1:33" ht="21.95" customHeight="1" x14ac:dyDescent="0.25">
      <c r="A23" s="152"/>
      <c r="B23" s="50"/>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W23" s="788"/>
      <c r="X23" s="760"/>
      <c r="Y23" s="788"/>
      <c r="AA23" s="660"/>
      <c r="AC23"/>
      <c r="AD23"/>
      <c r="AE23"/>
      <c r="AF23"/>
      <c r="AG23"/>
    </row>
    <row r="24" spans="1:33"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T24" s="48"/>
      <c r="V24" s="48"/>
      <c r="W24" s="788"/>
      <c r="X24" s="760"/>
      <c r="Y24" s="788"/>
    </row>
    <row r="25" spans="1:33" ht="21.95" customHeight="1" x14ac:dyDescent="0.25">
      <c r="A25" s="50"/>
      <c r="B25" s="51"/>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W25" s="788"/>
      <c r="X25" s="760"/>
      <c r="Y25" s="788"/>
      <c r="Z25" s="788"/>
    </row>
    <row r="26" spans="1:33" ht="21.95" customHeight="1" x14ac:dyDescent="0.25">
      <c r="A26" s="50"/>
      <c r="B26" s="50"/>
      <c r="C26" s="51"/>
      <c r="E26" s="22" t="s">
        <v>23</v>
      </c>
      <c r="F26" s="2">
        <v>39.51</v>
      </c>
      <c r="G26" s="78">
        <v>39.51</v>
      </c>
      <c r="H26">
        <v>0</v>
      </c>
      <c r="I26" s="2">
        <v>0</v>
      </c>
      <c r="J26" s="2">
        <v>0</v>
      </c>
      <c r="K26" s="2">
        <v>0</v>
      </c>
      <c r="L26" s="660">
        <v>0</v>
      </c>
      <c r="M26" s="2">
        <v>171.89999999999964</v>
      </c>
      <c r="N26">
        <v>0</v>
      </c>
      <c r="O26" s="30"/>
      <c r="P26" s="660">
        <v>0</v>
      </c>
      <c r="Q26" s="876">
        <v>1.14E-2</v>
      </c>
      <c r="R26" s="2"/>
      <c r="T26" s="48"/>
      <c r="W26" s="788"/>
      <c r="X26" s="760"/>
      <c r="Y26" s="788"/>
    </row>
    <row r="27" spans="1:33" ht="21.95" customHeight="1" x14ac:dyDescent="0.25">
      <c r="A27" s="50"/>
      <c r="B27" s="50"/>
      <c r="C27" s="51"/>
      <c r="D27" s="708"/>
      <c r="E27" s="22" t="s">
        <v>261</v>
      </c>
      <c r="F27" s="2">
        <v>49.04</v>
      </c>
      <c r="G27" s="78">
        <v>49.04</v>
      </c>
      <c r="H27">
        <v>0</v>
      </c>
      <c r="I27" s="2">
        <v>0</v>
      </c>
      <c r="J27" s="2">
        <v>0</v>
      </c>
      <c r="K27" s="2">
        <v>0</v>
      </c>
      <c r="L27" s="660">
        <v>0</v>
      </c>
      <c r="M27" s="2">
        <v>98.449999999999818</v>
      </c>
      <c r="N27">
        <v>0</v>
      </c>
      <c r="O27" s="30"/>
      <c r="P27" s="660">
        <v>1.11E-2</v>
      </c>
      <c r="Q27" s="877">
        <v>3.0999999999999999E-3</v>
      </c>
      <c r="R27" s="2"/>
      <c r="U27" s="788"/>
      <c r="W27" s="788"/>
      <c r="X27" s="760"/>
      <c r="Y27" s="788"/>
      <c r="Z27" s="760"/>
    </row>
    <row r="28" spans="1:33" ht="21.95" customHeight="1" x14ac:dyDescent="0.25">
      <c r="A28" s="51"/>
      <c r="B28" s="51"/>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U28" s="48"/>
      <c r="V28" s="788"/>
      <c r="W28" s="788"/>
      <c r="X28" s="760"/>
      <c r="Y28" s="788"/>
      <c r="Z28" s="760"/>
    </row>
    <row r="29" spans="1:33" ht="21.95" customHeight="1" x14ac:dyDescent="0.25">
      <c r="A29" s="50"/>
      <c r="B29" s="51"/>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T29" s="48"/>
      <c r="W29" s="788"/>
      <c r="X29" s="760"/>
      <c r="Y29" s="788"/>
    </row>
    <row r="30" spans="1:33" ht="21.95" customHeight="1" x14ac:dyDescent="0.25">
      <c r="A30" s="50"/>
      <c r="B30" s="50"/>
      <c r="C30" s="51"/>
      <c r="D30" s="708"/>
      <c r="E30" s="22" t="s">
        <v>1349</v>
      </c>
      <c r="F30" s="2">
        <v>46.16</v>
      </c>
      <c r="G30" s="78">
        <v>46.16</v>
      </c>
      <c r="H30">
        <v>0</v>
      </c>
      <c r="I30" s="2">
        <v>0</v>
      </c>
      <c r="J30" s="2">
        <v>0</v>
      </c>
      <c r="K30" s="2">
        <v>0</v>
      </c>
      <c r="L30" s="660">
        <v>0</v>
      </c>
      <c r="M30" s="2">
        <v>264.92000000000007</v>
      </c>
      <c r="N30">
        <v>0</v>
      </c>
      <c r="O30" s="30"/>
      <c r="P30" s="660">
        <v>3.4200000000000001E-2</v>
      </c>
      <c r="Q30" s="876">
        <v>0</v>
      </c>
      <c r="R30" s="2"/>
      <c r="T30" s="281"/>
      <c r="V30"/>
      <c r="W30" s="788"/>
      <c r="X30" s="760"/>
      <c r="Y30" s="788"/>
      <c r="Z30" s="788"/>
    </row>
    <row r="31" spans="1:33" ht="21.95" customHeight="1" x14ac:dyDescent="0.25">
      <c r="A31" s="50"/>
      <c r="B31" s="50"/>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V31" s="48"/>
      <c r="W31" s="788"/>
      <c r="X31" s="760"/>
      <c r="Y31" s="788"/>
      <c r="Z31" s="760"/>
      <c r="AB31"/>
      <c r="AC31"/>
      <c r="AD31"/>
      <c r="AE31"/>
      <c r="AF31"/>
      <c r="AG31"/>
    </row>
    <row r="32" spans="1:33" ht="21.95" customHeight="1" x14ac:dyDescent="0.25">
      <c r="A32" s="51"/>
      <c r="B32" s="51"/>
      <c r="C32" s="51"/>
      <c r="D32" s="708"/>
      <c r="E32" s="22" t="s">
        <v>1321</v>
      </c>
      <c r="F32" s="2">
        <v>90.38</v>
      </c>
      <c r="G32" s="78">
        <v>90.38</v>
      </c>
      <c r="H32">
        <v>0</v>
      </c>
      <c r="I32" s="2">
        <v>0</v>
      </c>
      <c r="J32" s="2">
        <v>0</v>
      </c>
      <c r="K32" s="2">
        <v>149.8799999999992</v>
      </c>
      <c r="L32" s="660">
        <v>0</v>
      </c>
      <c r="M32" s="2">
        <v>149.8799999999992</v>
      </c>
      <c r="N32">
        <v>0</v>
      </c>
      <c r="O32" s="30" t="s">
        <v>1383</v>
      </c>
      <c r="P32" s="660">
        <v>1.2781588847090065E-2</v>
      </c>
      <c r="Q32" s="876">
        <v>-5.0000000000000001E-3</v>
      </c>
      <c r="R32" s="2"/>
      <c r="T32" s="48"/>
      <c r="U32" s="788"/>
      <c r="V32" s="788"/>
      <c r="W32" s="788"/>
      <c r="X32" s="760"/>
      <c r="Y32" s="788"/>
      <c r="Z32" s="760"/>
    </row>
    <row r="33" spans="1:33" ht="21.95" customHeight="1" x14ac:dyDescent="0.25">
      <c r="A33" s="50"/>
      <c r="B33" s="50"/>
      <c r="C33" s="50"/>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T33" s="48"/>
      <c r="W33" s="788"/>
      <c r="X33" s="760"/>
      <c r="Y33" s="788"/>
      <c r="Z33" s="788"/>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W34" s="788"/>
      <c r="X34" s="760"/>
      <c r="Y34" s="788"/>
      <c r="Z34" s="760"/>
    </row>
    <row r="35" spans="1:33" ht="21.95" customHeight="1" x14ac:dyDescent="0.25">
      <c r="A35" s="50"/>
      <c r="B35" s="51"/>
      <c r="C35" s="51"/>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T35" s="48"/>
      <c r="U35"/>
      <c r="V35" s="760"/>
      <c r="W35" s="788"/>
      <c r="X35" s="760"/>
      <c r="Y35" s="788"/>
    </row>
    <row r="36" spans="1:33" ht="21.95" customHeight="1" x14ac:dyDescent="0.25">
      <c r="A36" s="50"/>
      <c r="B36" s="51"/>
      <c r="C36" s="51"/>
      <c r="E36" s="22" t="s">
        <v>712</v>
      </c>
      <c r="F36" s="2">
        <v>242.67</v>
      </c>
      <c r="G36" s="78">
        <v>242.67</v>
      </c>
      <c r="H36">
        <v>0</v>
      </c>
      <c r="I36" s="2">
        <v>0</v>
      </c>
      <c r="J36" s="2">
        <v>0</v>
      </c>
      <c r="K36" s="2">
        <v>0</v>
      </c>
      <c r="L36" s="660">
        <v>0</v>
      </c>
      <c r="M36" s="2">
        <v>843.18000000000029</v>
      </c>
      <c r="N36">
        <v>0</v>
      </c>
      <c r="O36" s="30"/>
      <c r="P36" s="660">
        <v>2.8E-3</v>
      </c>
      <c r="Q36" s="876">
        <v>1.3899999999999999E-2</v>
      </c>
      <c r="R36" s="2"/>
      <c r="T36" s="48"/>
      <c r="U36" s="788"/>
      <c r="V36" s="2"/>
      <c r="W36" s="787"/>
      <c r="X36" s="660"/>
      <c r="Y36" s="2"/>
      <c r="Z36" s="760"/>
    </row>
    <row r="37" spans="1:33" ht="21.95" customHeight="1" x14ac:dyDescent="0.25">
      <c r="A37" s="50"/>
      <c r="B37" s="50"/>
      <c r="C37" s="51"/>
      <c r="D37" s="708"/>
      <c r="E37" s="22" t="s">
        <v>1282</v>
      </c>
      <c r="F37" s="2">
        <v>198.06010000000001</v>
      </c>
      <c r="G37" s="78">
        <v>198.06010000000001</v>
      </c>
      <c r="H37">
        <v>0</v>
      </c>
      <c r="I37" s="2">
        <v>0</v>
      </c>
      <c r="J37" s="2">
        <v>0</v>
      </c>
      <c r="K37" s="2">
        <v>173.36000000000058</v>
      </c>
      <c r="L37" s="660">
        <v>0</v>
      </c>
      <c r="M37" s="2">
        <v>173.36000000000058</v>
      </c>
      <c r="N37">
        <v>0</v>
      </c>
      <c r="O37" s="30" t="s">
        <v>1346</v>
      </c>
      <c r="P37" s="660">
        <v>0</v>
      </c>
      <c r="Q37" s="876">
        <v>4.1999999999999997E-3</v>
      </c>
      <c r="R37" s="2"/>
      <c r="W37" s="788"/>
      <c r="X37" s="760"/>
      <c r="Y37" s="788"/>
      <c r="Z37" s="660"/>
    </row>
    <row r="38" spans="1:33" ht="21.95" customHeight="1" x14ac:dyDescent="0.25">
      <c r="A38" s="51"/>
      <c r="B38" s="51"/>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V38" s="788"/>
      <c r="W38" s="2"/>
      <c r="X38" s="660"/>
      <c r="Y38" s="787"/>
      <c r="Z38" s="788"/>
      <c r="AA38" s="760"/>
      <c r="AB38"/>
      <c r="AC38"/>
      <c r="AD38"/>
      <c r="AE38"/>
      <c r="AF38"/>
      <c r="AG38"/>
    </row>
    <row r="39" spans="1:33" ht="21.95" customHeight="1" x14ac:dyDescent="0.25">
      <c r="A39" s="50"/>
      <c r="B39" s="50"/>
      <c r="C39" s="51"/>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c r="T39" s="48"/>
      <c r="W39" s="788"/>
      <c r="X39" s="760"/>
      <c r="Y39" s="788"/>
      <c r="Z39" s="788"/>
      <c r="AB39"/>
      <c r="AC39"/>
      <c r="AD39"/>
      <c r="AE39"/>
      <c r="AF39"/>
      <c r="AG39"/>
    </row>
    <row r="40" spans="1:33" ht="21.95" customHeight="1" x14ac:dyDescent="0.25">
      <c r="A40" s="50"/>
      <c r="B40" s="50"/>
      <c r="C40" s="51"/>
      <c r="D40" s="708"/>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V40" s="2"/>
      <c r="W40" s="787"/>
      <c r="X40" s="660"/>
      <c r="Y40" s="2"/>
      <c r="Z40" s="760"/>
      <c r="AA40" s="2"/>
    </row>
    <row r="41" spans="1:33" ht="21.95" customHeight="1" x14ac:dyDescent="0.25">
      <c r="A41" s="50"/>
      <c r="B41" s="51"/>
      <c r="C41" s="51"/>
      <c r="E41" s="22" t="s">
        <v>1317</v>
      </c>
      <c r="F41" s="2">
        <v>99.48</v>
      </c>
      <c r="G41" s="78">
        <v>99.48</v>
      </c>
      <c r="H41">
        <v>0</v>
      </c>
      <c r="I41" s="2">
        <v>0</v>
      </c>
      <c r="J41" s="2">
        <v>0</v>
      </c>
      <c r="K41" s="2">
        <v>117.11999999999898</v>
      </c>
      <c r="L41" s="660">
        <v>0</v>
      </c>
      <c r="M41" s="2">
        <v>117.11999999999898</v>
      </c>
      <c r="N41">
        <v>0</v>
      </c>
      <c r="O41" s="30" t="s">
        <v>1353</v>
      </c>
      <c r="P41" s="660">
        <v>8.8459991958182542E-3</v>
      </c>
      <c r="Q41" s="876">
        <v>8.6E-3</v>
      </c>
      <c r="R41" s="2">
        <v>22.609090909090909</v>
      </c>
      <c r="S41" s="780">
        <v>43436</v>
      </c>
      <c r="W41" s="788"/>
      <c r="X41" s="760"/>
      <c r="Y41" s="788"/>
      <c r="Z41" s="760"/>
    </row>
    <row r="42" spans="1:33" ht="21.95" customHeight="1" x14ac:dyDescent="0.25">
      <c r="A42" s="50"/>
      <c r="B42" s="51"/>
      <c r="C42" s="51"/>
      <c r="E42" s="22" t="s">
        <v>1278</v>
      </c>
      <c r="F42" s="2">
        <v>44.65</v>
      </c>
      <c r="G42" s="78">
        <v>44.65</v>
      </c>
      <c r="H42">
        <v>0</v>
      </c>
      <c r="I42" s="2">
        <v>0</v>
      </c>
      <c r="J42" s="2">
        <v>0</v>
      </c>
      <c r="K42" s="2">
        <v>1589.75</v>
      </c>
      <c r="L42" s="660">
        <v>0</v>
      </c>
      <c r="M42" s="2">
        <v>1589.75</v>
      </c>
      <c r="N42">
        <v>0</v>
      </c>
      <c r="O42" s="30"/>
      <c r="P42" s="660">
        <v>1.1086226203807393E-3</v>
      </c>
      <c r="Q42" s="876">
        <v>1.2999999999999999E-3</v>
      </c>
      <c r="R42" s="2"/>
      <c r="V42" s="48"/>
      <c r="W42" s="788"/>
      <c r="X42" s="760"/>
      <c r="Y42" s="788"/>
      <c r="AA42" s="760"/>
    </row>
    <row r="43" spans="1:33" ht="21.95" customHeight="1" x14ac:dyDescent="0.25">
      <c r="A43" s="50"/>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W43" s="788"/>
      <c r="X43" s="760"/>
      <c r="Y43" s="788"/>
      <c r="Z43" s="760"/>
    </row>
    <row r="44" spans="1:33" ht="21.95" customHeight="1" x14ac:dyDescent="0.25">
      <c r="A44" s="50"/>
      <c r="B44" s="51"/>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T44" s="48"/>
      <c r="W44" s="788"/>
      <c r="X44" s="760"/>
      <c r="Y44" s="788"/>
      <c r="Z44" s="660"/>
      <c r="AA44" s="2"/>
    </row>
    <row r="45" spans="1:33"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T45" s="48"/>
      <c r="W45" s="788"/>
      <c r="X45" s="760"/>
      <c r="Y45" s="788"/>
    </row>
    <row r="46" spans="1:33" ht="21.95" customHeight="1" x14ac:dyDescent="0.25">
      <c r="A46" s="51"/>
      <c r="B46" s="51"/>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88"/>
      <c r="X46" s="760"/>
      <c r="Y46" s="788"/>
    </row>
    <row r="47" spans="1:33" ht="21.95" customHeight="1" x14ac:dyDescent="0.25">
      <c r="A47" s="50"/>
      <c r="B47" s="51"/>
      <c r="C47" s="51"/>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U47"/>
      <c r="V47" s="788"/>
      <c r="W47" s="788"/>
      <c r="X47" s="760"/>
      <c r="Y47" s="788"/>
      <c r="Z47" s="760"/>
    </row>
    <row r="48" spans="1:33" ht="21.95" customHeight="1" x14ac:dyDescent="0.25">
      <c r="A48" s="51"/>
      <c r="B48" s="152"/>
      <c r="C48" s="272"/>
      <c r="D48" s="708"/>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W48" s="788"/>
      <c r="X48" s="760"/>
      <c r="Y48" s="788"/>
      <c r="Z48" s="760"/>
      <c r="AA48" s="2"/>
      <c r="AB48"/>
      <c r="AC48"/>
      <c r="AD48"/>
      <c r="AE48"/>
      <c r="AF48"/>
      <c r="AG48"/>
    </row>
    <row r="49" spans="1:33" ht="21.95" customHeight="1" x14ac:dyDescent="0.25">
      <c r="A49" s="50"/>
      <c r="B49" s="50"/>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W49" s="788"/>
      <c r="X49" s="760"/>
      <c r="Y49" s="788"/>
      <c r="Z49" s="788"/>
      <c r="AA49" s="760"/>
      <c r="AB49"/>
      <c r="AC49"/>
      <c r="AD49"/>
      <c r="AE49"/>
      <c r="AF49"/>
      <c r="AG49"/>
    </row>
    <row r="50" spans="1:33" ht="21.95" customHeight="1" x14ac:dyDescent="0.25">
      <c r="A50" s="51"/>
      <c r="B50" s="152"/>
      <c r="C50" s="272"/>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T50" s="48"/>
      <c r="V50" s="788"/>
      <c r="W50" s="788"/>
      <c r="X50" s="760"/>
      <c r="Y50" s="788"/>
      <c r="Z50" s="788"/>
      <c r="AB50"/>
      <c r="AC50"/>
      <c r="AD50"/>
      <c r="AE50" s="2"/>
      <c r="AF50"/>
      <c r="AG50"/>
    </row>
    <row r="51" spans="1:33" ht="21.95" customHeight="1" x14ac:dyDescent="0.25">
      <c r="A51" s="50"/>
      <c r="B51" s="50"/>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7">
        <v>2.4500000000000001E-2</v>
      </c>
      <c r="R51" s="2"/>
      <c r="T51" s="48"/>
      <c r="W51" s="48"/>
      <c r="X51" s="760"/>
      <c r="Y51" s="788"/>
      <c r="Z51" s="760"/>
    </row>
    <row r="52" spans="1:33" ht="21.95" customHeight="1" x14ac:dyDescent="0.25">
      <c r="A52" s="60"/>
      <c r="B52" s="61"/>
      <c r="C52" s="60"/>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48"/>
      <c r="W52" s="788"/>
      <c r="X52" s="760"/>
      <c r="Y52" s="788"/>
      <c r="Z52" s="760"/>
    </row>
    <row r="53" spans="1:33" ht="21.95" customHeight="1" x14ac:dyDescent="0.25">
      <c r="A53" s="50"/>
      <c r="B53" s="51"/>
      <c r="C53" s="51"/>
      <c r="D53" s="708"/>
      <c r="E53" s="22" t="s">
        <v>1323</v>
      </c>
      <c r="F53" s="2">
        <v>152.91</v>
      </c>
      <c r="G53" s="78">
        <v>152.91</v>
      </c>
      <c r="H53">
        <v>0</v>
      </c>
      <c r="I53" s="2">
        <v>0</v>
      </c>
      <c r="J53" s="2">
        <v>0</v>
      </c>
      <c r="K53" s="2">
        <v>94.199999999999818</v>
      </c>
      <c r="L53" s="660">
        <v>0</v>
      </c>
      <c r="M53" s="2">
        <v>94.199999999999818</v>
      </c>
      <c r="N53">
        <v>0</v>
      </c>
      <c r="O53" s="30" t="s">
        <v>1341</v>
      </c>
      <c r="P53" s="660">
        <v>5.7550192923942192E-3</v>
      </c>
      <c r="Q53" s="876">
        <v>3.9100000000000003E-2</v>
      </c>
      <c r="R53" s="2">
        <v>34.752272727272725</v>
      </c>
      <c r="T53" s="48"/>
      <c r="W53" s="788"/>
      <c r="X53" s="760"/>
      <c r="Y53" s="788"/>
      <c r="Z53" s="760"/>
    </row>
    <row r="54" spans="1:33" ht="21.95" customHeight="1" x14ac:dyDescent="0.25">
      <c r="A54" s="50"/>
      <c r="B54" s="51"/>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W54" s="788"/>
      <c r="X54" s="760"/>
      <c r="Y54" s="788"/>
      <c r="Z54" s="788"/>
      <c r="AA54" s="2"/>
      <c r="AB54"/>
      <c r="AC54"/>
      <c r="AD54"/>
      <c r="AE54"/>
      <c r="AF54"/>
      <c r="AG54"/>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T55" s="48"/>
      <c r="V55" s="788"/>
      <c r="W55" s="788"/>
      <c r="X55" s="760"/>
      <c r="Y55" s="788"/>
      <c r="Z55" s="760"/>
    </row>
    <row r="56" spans="1:33" ht="21.95" customHeight="1" x14ac:dyDescent="0.25">
      <c r="A56" s="50"/>
      <c r="B56" s="51"/>
      <c r="C56" s="51"/>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88"/>
      <c r="X56" s="760"/>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W57" s="788"/>
      <c r="X57" s="760"/>
      <c r="Y57" s="788"/>
      <c r="Z57" s="760"/>
      <c r="AA57" s="2"/>
      <c r="AC57"/>
      <c r="AD57"/>
      <c r="AE57" s="2"/>
      <c r="AF57"/>
      <c r="AG57"/>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W58" s="788"/>
      <c r="X58" s="760"/>
      <c r="Y58" s="788"/>
    </row>
    <row r="59" spans="1:33" ht="21.95" customHeight="1" x14ac:dyDescent="0.25">
      <c r="A59" s="51"/>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88"/>
      <c r="X59" s="760"/>
      <c r="Y59" s="788"/>
      <c r="Z59" s="760"/>
    </row>
    <row r="60" spans="1:33" ht="21.95" customHeight="1" x14ac:dyDescent="0.25">
      <c r="A60" s="50"/>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788"/>
      <c r="W60" s="788"/>
      <c r="X60" s="760"/>
      <c r="Y60" s="788"/>
      <c r="Z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T61" s="48"/>
      <c r="W61" s="788"/>
      <c r="X61" s="760"/>
      <c r="Y61" s="788"/>
    </row>
    <row r="62" spans="1:33"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V62" s="48"/>
      <c r="W62" s="788"/>
      <c r="X62" s="760"/>
      <c r="Y62" s="788"/>
      <c r="Z62" s="788"/>
    </row>
    <row r="63" spans="1:33" ht="21.95" customHeight="1" x14ac:dyDescent="0.25">
      <c r="A63" s="50"/>
      <c r="B63" s="50"/>
      <c r="C63" s="51"/>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V63" s="760"/>
      <c r="W63" s="788"/>
      <c r="X63" s="760"/>
      <c r="Y63" s="788"/>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V64" s="48"/>
      <c r="W64" s="788"/>
      <c r="X64" s="760"/>
      <c r="Y64" s="788"/>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T65" s="48"/>
      <c r="W65" s="788"/>
      <c r="X65" s="760"/>
      <c r="Y65" s="788"/>
    </row>
    <row r="66" spans="1:33" ht="21.95" customHeight="1" x14ac:dyDescent="0.25">
      <c r="A66" s="51"/>
      <c r="B66" s="51"/>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U66" s="48"/>
      <c r="W66" s="788"/>
      <c r="X66" s="760"/>
      <c r="Y66" s="788"/>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c r="Z67" s="760"/>
      <c r="AA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W68" s="788"/>
      <c r="X68" s="760"/>
      <c r="Y68" s="788"/>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V69" s="788"/>
      <c r="W69" s="788"/>
      <c r="X69" s="760"/>
      <c r="Y69" s="788"/>
      <c r="Z69" s="760"/>
    </row>
    <row r="70" spans="1:33" ht="21.95" customHeight="1" x14ac:dyDescent="0.25">
      <c r="A70" s="51"/>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60"/>
      <c r="Y70" s="788"/>
      <c r="Z70" s="788"/>
      <c r="AB70"/>
      <c r="AC70"/>
      <c r="AD70"/>
      <c r="AE70"/>
      <c r="AF70"/>
      <c r="AG70"/>
    </row>
    <row r="71" spans="1:33" ht="21.95" customHeight="1" x14ac:dyDescent="0.25">
      <c r="A71" s="51"/>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88"/>
      <c r="X71" s="760"/>
      <c r="Y71" s="788"/>
      <c r="Z71" s="760"/>
      <c r="AA71" s="760"/>
    </row>
    <row r="72" spans="1:33" ht="21.95" customHeight="1" x14ac:dyDescent="0.25">
      <c r="A72" s="50"/>
      <c r="B72" s="51"/>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V72" s="48"/>
      <c r="W72" s="788"/>
      <c r="X72" s="760"/>
      <c r="Y72" s="788"/>
      <c r="Z72" s="760"/>
    </row>
    <row r="73" spans="1:33" ht="21.95" customHeight="1" x14ac:dyDescent="0.25">
      <c r="A73" s="50"/>
      <c r="B73" s="50"/>
      <c r="C73" s="51"/>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U73" s="788"/>
      <c r="V73" s="2"/>
      <c r="W73" s="787"/>
      <c r="X73" s="660"/>
      <c r="Y73" s="788"/>
      <c r="Z73" s="760"/>
    </row>
    <row r="74" spans="1:33" ht="21.95" customHeight="1" x14ac:dyDescent="0.25">
      <c r="A74" s="50"/>
      <c r="B74" s="50"/>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T74" s="48"/>
      <c r="V74" s="760"/>
      <c r="W74" s="788"/>
      <c r="X74" s="760"/>
      <c r="Y74" s="788"/>
      <c r="AA74" s="760"/>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W75" s="788"/>
      <c r="X75" s="760"/>
      <c r="Y75" s="788"/>
      <c r="AA75" s="2"/>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W76" s="788"/>
      <c r="X76" s="760"/>
      <c r="Y76" s="788"/>
      <c r="Z76" s="788"/>
      <c r="AA76" s="2"/>
    </row>
    <row r="77" spans="1:33" ht="21.95" customHeight="1" x14ac:dyDescent="0.25">
      <c r="A77" s="50"/>
      <c r="B77" s="50"/>
      <c r="C77" s="51"/>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Z77" s="760"/>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V78" s="760"/>
      <c r="W78" s="788"/>
      <c r="X78" s="760"/>
      <c r="Y78" s="788"/>
      <c r="Z78" s="760"/>
    </row>
    <row r="79" spans="1:33" ht="21.95" customHeight="1" x14ac:dyDescent="0.25">
      <c r="A79" s="50"/>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W79" s="788"/>
      <c r="X79" s="760"/>
      <c r="Y79" s="788"/>
      <c r="Z79" s="788"/>
      <c r="AA79" s="2"/>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W80" s="2"/>
      <c r="X80" s="660"/>
      <c r="Y80" s="787"/>
      <c r="Z80" s="760"/>
    </row>
    <row r="81" spans="1:33" ht="21.95" customHeight="1" x14ac:dyDescent="0.25">
      <c r="A81" s="51"/>
      <c r="B81" s="51"/>
      <c r="C81" s="51"/>
      <c r="D81" s="708"/>
      <c r="E81" s="22" t="s">
        <v>824</v>
      </c>
      <c r="F81" s="2">
        <v>103.18</v>
      </c>
      <c r="G81" s="78">
        <v>103.18</v>
      </c>
      <c r="H81">
        <v>0</v>
      </c>
      <c r="I81" s="2">
        <v>0</v>
      </c>
      <c r="J81" s="2">
        <v>0</v>
      </c>
      <c r="K81" s="2">
        <v>1468.9799999999996</v>
      </c>
      <c r="L81" s="660">
        <v>0</v>
      </c>
      <c r="M81" s="2">
        <v>1468.9799999999996</v>
      </c>
      <c r="N81">
        <v>0</v>
      </c>
      <c r="O81" s="30" t="s">
        <v>1377</v>
      </c>
      <c r="P81" s="660">
        <v>2.2097305679395229E-2</v>
      </c>
      <c r="Q81" s="876">
        <v>2.5100000000000001E-2</v>
      </c>
      <c r="R81" s="2">
        <v>21.676470588235297</v>
      </c>
      <c r="U81" s="788"/>
      <c r="V81" s="788"/>
      <c r="W81" s="788"/>
      <c r="X81" s="760"/>
      <c r="Y81" s="788"/>
      <c r="Z81" s="760"/>
    </row>
    <row r="82" spans="1:33" ht="21.95" customHeight="1" x14ac:dyDescent="0.25">
      <c r="A82" s="50"/>
      <c r="B82" s="50"/>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W82" s="788"/>
      <c r="X82" s="760"/>
      <c r="Y82" s="788"/>
      <c r="Z82" s="788"/>
      <c r="AA82" s="660"/>
    </row>
    <row r="83" spans="1:33"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U83" s="788"/>
      <c r="V83" s="788"/>
      <c r="W83" s="788"/>
      <c r="X83" s="760"/>
      <c r="Y83" s="788"/>
      <c r="Z83" s="760"/>
    </row>
    <row r="84" spans="1:33" ht="21.95" customHeight="1" x14ac:dyDescent="0.25">
      <c r="A84" s="50"/>
      <c r="B84" s="50"/>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W84" s="788"/>
      <c r="X84" s="760"/>
      <c r="Y84" s="788"/>
      <c r="Z84" s="760"/>
    </row>
    <row r="85" spans="1:33" ht="21.95" customHeight="1" x14ac:dyDescent="0.25">
      <c r="A85" s="50"/>
      <c r="B85" s="50"/>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W85" s="788"/>
      <c r="X85" s="760"/>
      <c r="Y85" s="788"/>
      <c r="Z85" s="788"/>
      <c r="AB85"/>
      <c r="AC85"/>
      <c r="AD85"/>
      <c r="AE85"/>
      <c r="AF85"/>
      <c r="AG85"/>
    </row>
    <row r="86" spans="1:33" ht="21.95" customHeight="1" x14ac:dyDescent="0.25">
      <c r="A86" s="50"/>
      <c r="B86" s="50"/>
      <c r="C86" s="51"/>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W86" s="788"/>
      <c r="X86" s="760"/>
      <c r="Y86" s="788"/>
      <c r="Z86" s="2"/>
      <c r="AA86" s="760"/>
    </row>
    <row r="87" spans="1:33" ht="21.95" customHeight="1" x14ac:dyDescent="0.25">
      <c r="A87" s="50"/>
      <c r="B87" s="50"/>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W87" s="788"/>
      <c r="X87" s="760"/>
      <c r="Y87" s="788"/>
      <c r="Z87" s="660"/>
    </row>
    <row r="88" spans="1:33" ht="21.95" customHeight="1" x14ac:dyDescent="0.25">
      <c r="A88" s="50"/>
      <c r="B88" s="50"/>
      <c r="C88" s="51"/>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W88" s="788"/>
      <c r="X88" s="760"/>
      <c r="Y88" s="788"/>
      <c r="Z88" s="760"/>
      <c r="AA88" s="2"/>
    </row>
    <row r="89" spans="1:33" ht="21.95" customHeight="1" x14ac:dyDescent="0.25">
      <c r="A89" s="50"/>
      <c r="B89" s="50"/>
      <c r="C89" s="50"/>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W89" s="788"/>
      <c r="X89" s="760"/>
      <c r="Y89" s="788"/>
      <c r="AA89" s="660"/>
    </row>
    <row r="90" spans="1:33"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T90" s="48"/>
      <c r="V90" s="787"/>
      <c r="W90" s="788"/>
      <c r="X90" s="760"/>
      <c r="Y90" s="788"/>
      <c r="Z90" s="760"/>
      <c r="AA90" s="2"/>
    </row>
    <row r="91" spans="1:33"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W91" s="788"/>
      <c r="X91" s="760"/>
      <c r="Y91" s="788"/>
      <c r="Z91" s="788"/>
      <c r="AA91" s="2"/>
    </row>
    <row r="92" spans="1:33" ht="21.95" customHeight="1" x14ac:dyDescent="0.25">
      <c r="A92" s="50"/>
      <c r="B92" s="51"/>
      <c r="C92" s="51"/>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W92" s="788"/>
      <c r="X92" s="760"/>
      <c r="Y92" s="788"/>
      <c r="Z92" s="760"/>
    </row>
    <row r="93" spans="1:33"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V93" s="48"/>
      <c r="W93" s="788"/>
      <c r="X93" s="760"/>
      <c r="Y93" s="788"/>
      <c r="Z93" s="788"/>
      <c r="AA93" s="2"/>
    </row>
    <row r="94" spans="1:33" ht="21.95" customHeight="1" x14ac:dyDescent="0.25">
      <c r="A94" s="152"/>
      <c r="B94" s="50"/>
      <c r="C94" s="51"/>
      <c r="D94" s="708"/>
      <c r="E94" s="22" t="s">
        <v>1379</v>
      </c>
      <c r="F94" s="2">
        <v>0</v>
      </c>
      <c r="G94" s="78">
        <v>0</v>
      </c>
      <c r="H94">
        <v>0</v>
      </c>
      <c r="I94" s="2">
        <v>0</v>
      </c>
      <c r="J94" s="2">
        <v>0</v>
      </c>
      <c r="K94" s="2">
        <v>0</v>
      </c>
      <c r="L94" s="660"/>
      <c r="M94" s="2">
        <v>937.36999999999534</v>
      </c>
      <c r="N94">
        <v>0</v>
      </c>
      <c r="O94" s="30"/>
      <c r="P94" s="660">
        <v>0</v>
      </c>
      <c r="Q94" s="876">
        <v>1.9099999999999999E-2</v>
      </c>
      <c r="R94" s="2"/>
      <c r="V94" s="760"/>
      <c r="W94" s="788"/>
      <c r="X94" s="760"/>
      <c r="Y94" s="788"/>
      <c r="Z94" s="760"/>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W95" s="788"/>
      <c r="X95" s="760"/>
      <c r="Y95" s="788"/>
      <c r="Z95" s="760"/>
      <c r="AA95" s="660"/>
    </row>
    <row r="96" spans="1:33" ht="21.95" customHeight="1" x14ac:dyDescent="0.25">
      <c r="A96" s="50"/>
      <c r="B96" s="51"/>
      <c r="C96" s="51"/>
      <c r="D96" s="708"/>
      <c r="E96" s="22" t="s">
        <v>47</v>
      </c>
      <c r="F96" s="2">
        <v>168.38</v>
      </c>
      <c r="G96" s="78">
        <v>168.38</v>
      </c>
      <c r="H96">
        <v>0</v>
      </c>
      <c r="I96" s="2">
        <v>0</v>
      </c>
      <c r="J96" s="2">
        <v>0</v>
      </c>
      <c r="K96" s="2">
        <v>0</v>
      </c>
      <c r="L96" s="660">
        <v>0</v>
      </c>
      <c r="M96" s="2">
        <v>-168.6200000000008</v>
      </c>
      <c r="N96">
        <v>0</v>
      </c>
      <c r="O96" s="30"/>
      <c r="P96" s="660">
        <v>0</v>
      </c>
      <c r="Q96" s="876">
        <v>1.04E-2</v>
      </c>
      <c r="R96" s="2"/>
      <c r="T96" s="48"/>
      <c r="U96" s="48"/>
      <c r="W96" s="788"/>
      <c r="X96" s="760"/>
      <c r="Y96" s="788"/>
      <c r="Z96" s="760"/>
    </row>
    <row r="97" spans="1:27" ht="21.95" customHeight="1" x14ac:dyDescent="0.25">
      <c r="A97" s="50"/>
      <c r="B97" s="51"/>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U97" s="787"/>
      <c r="V97" s="2"/>
      <c r="W97" s="787"/>
      <c r="X97" s="660"/>
      <c r="Y97" s="2"/>
    </row>
    <row r="98" spans="1:27" ht="21.95" customHeight="1" x14ac:dyDescent="0.25">
      <c r="A98" s="50"/>
      <c r="B98" s="51"/>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V98" s="788"/>
      <c r="W98" s="788"/>
      <c r="X98" s="760"/>
      <c r="Y98" s="788"/>
      <c r="AA98" s="760"/>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1375</v>
      </c>
      <c r="P99" s="660">
        <v>3.3527029406585668E-2</v>
      </c>
      <c r="Q99" s="876">
        <v>2.3599999999999999E-2</v>
      </c>
      <c r="R99" s="2">
        <v>11.589795918367345</v>
      </c>
      <c r="S99" s="780">
        <v>43323</v>
      </c>
      <c r="W99" s="788"/>
      <c r="X99" s="760"/>
      <c r="Y99" s="788"/>
    </row>
    <row r="100" spans="1:27" ht="21.95" customHeight="1" x14ac:dyDescent="0.25">
      <c r="A100" s="50"/>
      <c r="B100" s="51"/>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W100" s="788"/>
      <c r="X100" s="760"/>
      <c r="Y100" s="788"/>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1359</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8">
    <sortCondition ref="E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2"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7" location="DWDP!A1" display="DWDP"/>
    <hyperlink ref="E33" location="GPS!A1" display="GPS"/>
    <hyperlink ref="E34" location="AKAM!A1" display="AKAM"/>
    <hyperlink ref="E35" location="ARNC!A1" display="ARNC"/>
    <hyperlink ref="E9" location="IEMG!A1" display="IEMG"/>
    <hyperlink ref="E5" location="CVS!A1" display="CVS"/>
    <hyperlink ref="E36" location="ADBE!A1" display="ADBE"/>
    <hyperlink ref="E37" location="FDX!A1" display="FDX"/>
    <hyperlink ref="E38" location="PPC!A1" display="PPC"/>
    <hyperlink ref="E39" location="SKX!A1" display="SKX"/>
    <hyperlink ref="E6" location="DOW!A1" display="DOW"/>
    <hyperlink ref="E3"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13"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18" location="WRK!A1" display="WRK"/>
    <hyperlink ref="E11"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10" location="KHC!A1" display="KHC"/>
    <hyperlink ref="E75" location="KBWY!A1" display="KBWY"/>
    <hyperlink ref="E4" location="AYI!A1" display="AYI"/>
    <hyperlink ref="E76" location="DIA!A1" display="DIA"/>
    <hyperlink ref="E77" location="ICE!A1" display="ICE"/>
    <hyperlink ref="E78" location="NKE!A1" display="NKE"/>
    <hyperlink ref="E12" location="MOS!A1" display="MOS"/>
    <hyperlink ref="E79" location="VGK!A1" display="VGK"/>
    <hyperlink ref="E80" location="CMG!A1" display="CMG"/>
    <hyperlink ref="E81" location="HAS!A1" display="HAS"/>
    <hyperlink ref="E8" location="HSIC!A1" display="HSIC"/>
    <hyperlink ref="E15"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7" location="WFC!A1" display="WFC"/>
    <hyperlink ref="E91" location="AA!A1" display="AA"/>
    <hyperlink ref="E92" location="CF!A1" display="CF"/>
    <hyperlink ref="E93" location="TGT!A1" display="TGT"/>
    <hyperlink ref="E14"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6"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2"/>
  <sheetViews>
    <sheetView tabSelected="1" zoomScaleNormal="100" workbookViewId="0">
      <pane ySplit="1" topLeftCell="A869" activePane="bottomLeft" state="frozen"/>
      <selection pane="bottomLeft" activeCell="T884" sqref="T88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113915.59999999998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sheetData>
  <conditionalFormatting sqref="L1:L2 L88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2">
    <cfRule type="colorScale" priority="1002">
      <colorScale>
        <cfvo type="min"/>
        <cfvo type="num" val="0"/>
        <cfvo type="max"/>
        <color rgb="FFF8696B"/>
        <color rgb="FFFFEB84"/>
        <color rgb="FF63BE7B"/>
      </colorScale>
    </cfRule>
  </conditionalFormatting>
  <conditionalFormatting sqref="G3:G882">
    <cfRule type="colorScale" priority="1004">
      <colorScale>
        <cfvo type="min"/>
        <cfvo type="num" val="0"/>
        <cfvo type="max"/>
        <color rgb="FFF8696B"/>
        <color rgb="FFFFEB84"/>
        <color rgb="FF63BE7B"/>
      </colorScale>
    </cfRule>
  </conditionalFormatting>
  <conditionalFormatting sqref="L3:L88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S267" sqref="S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1240.0800000000002</v>
      </c>
      <c r="Q266" s="283"/>
      <c r="R266" s="363"/>
      <c r="S266" s="382">
        <v>43573</v>
      </c>
      <c r="T266" s="342">
        <v>15.44</v>
      </c>
    </row>
    <row r="267" spans="1:20" ht="18" customHeight="1" x14ac:dyDescent="0.25">
      <c r="M267" s="25" t="s">
        <v>129</v>
      </c>
      <c r="N267" s="141">
        <f>SUM(ACTIVE!M:M)</f>
        <v>114989.25666666825</v>
      </c>
      <c r="Q267" s="283"/>
      <c r="R267" s="363"/>
      <c r="S267" s="382"/>
      <c r="T267" s="342"/>
    </row>
    <row r="268" spans="1:20" ht="18" customHeight="1" x14ac:dyDescent="0.25">
      <c r="Q268" s="283"/>
      <c r="R268" s="363"/>
      <c r="S268" s="382"/>
      <c r="T268" s="342"/>
    </row>
    <row r="269" spans="1:20" ht="18" customHeight="1" x14ac:dyDescent="0.25">
      <c r="M269" s="25" t="s">
        <v>142</v>
      </c>
      <c r="N269" s="141">
        <f>SUM(N264:N267) -R273</f>
        <v>113915.60666666832</v>
      </c>
      <c r="Q269" s="283"/>
      <c r="R269" s="363"/>
      <c r="S269" s="382"/>
      <c r="T269" s="342"/>
    </row>
    <row r="270" spans="1:20" ht="18" customHeight="1" x14ac:dyDescent="0.25">
      <c r="M270" s="25" t="s">
        <v>143</v>
      </c>
      <c r="N270" s="141">
        <f>Balance!AA2</f>
        <v>113915.59999999998</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6.6666683414950967E-3</v>
      </c>
      <c r="Q273" s="283" t="s">
        <v>81</v>
      </c>
      <c r="R273" s="363">
        <f>SUM(R207:R226)</f>
        <v>1.55</v>
      </c>
      <c r="S273" s="343" t="s">
        <v>81</v>
      </c>
      <c r="T273" s="342">
        <f>SUM(T207:T266)</f>
        <v>1240.0800000000002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11" si="0">C2*D2+E2</f>
        <v>3999</v>
      </c>
      <c r="G2" s="368">
        <v>43363</v>
      </c>
      <c r="H2" s="7">
        <v>50</v>
      </c>
      <c r="I2" s="43">
        <v>90.9</v>
      </c>
      <c r="J2" s="43">
        <v>0.06</v>
      </c>
      <c r="K2" s="43">
        <f t="shared" ref="K2:K8" si="1">H2*I2-J2</f>
        <v>4544.9399999999996</v>
      </c>
      <c r="L2" s="72">
        <v>43347</v>
      </c>
      <c r="M2" s="43">
        <v>19</v>
      </c>
      <c r="O2" s="11" t="s">
        <v>57</v>
      </c>
      <c r="Q2">
        <f>C18-H18</f>
        <v>200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69.594999999999999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74.09</v>
      </c>
      <c r="R4" s="425">
        <v>8.9999999999999993E-3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14818</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13919</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899</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899</v>
      </c>
    </row>
    <row r="9" spans="1:21" x14ac:dyDescent="0.25">
      <c r="B9" s="72">
        <v>43549</v>
      </c>
      <c r="C9" s="4">
        <v>50</v>
      </c>
      <c r="D9" s="3">
        <v>76.88</v>
      </c>
      <c r="E9" s="3">
        <v>0</v>
      </c>
      <c r="F9" s="3">
        <f t="shared" si="0"/>
        <v>3844</v>
      </c>
      <c r="G9" s="4"/>
      <c r="H9" s="161"/>
      <c r="I9" s="3"/>
      <c r="J9" s="3"/>
      <c r="K9" s="3"/>
      <c r="L9" s="4"/>
      <c r="M9" s="4"/>
      <c r="O9" s="11" t="s">
        <v>204</v>
      </c>
      <c r="Q9" s="134">
        <f>IF(Q2=0, 0, Q8/Q6)</f>
        <v>6.4587973273942098E-2</v>
      </c>
      <c r="T9" s="1">
        <v>43537</v>
      </c>
      <c r="U9" t="s">
        <v>1386</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2.0515589148333107E-2</v>
      </c>
      <c r="R11">
        <v>0.38</v>
      </c>
    </row>
    <row r="12" spans="1:21" x14ac:dyDescent="0.25">
      <c r="H12" s="70"/>
      <c r="O12" s="11" t="s">
        <v>82</v>
      </c>
      <c r="Q12" s="1" t="s">
        <v>1369</v>
      </c>
    </row>
    <row r="13" spans="1:21" x14ac:dyDescent="0.25">
      <c r="H13" s="70"/>
      <c r="O13" s="11" t="s">
        <v>947</v>
      </c>
      <c r="Q13" s="2">
        <f>Q4/6.49</f>
        <v>11.416024653312789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400</v>
      </c>
      <c r="I18" s="18"/>
      <c r="J18" s="18"/>
      <c r="K18" s="18">
        <f>SUM(K2:K8)</f>
        <v>33639.5</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400</v>
      </c>
      <c r="I19" s="279"/>
      <c r="J19" s="279"/>
      <c r="K19" s="280">
        <f>SumByColor($A$19,K2:K17)</f>
        <v>33639</v>
      </c>
      <c r="L19" s="279"/>
      <c r="M19" s="280">
        <f>SumByColor($A$19,M2:M17)</f>
        <v>79</v>
      </c>
    </row>
    <row r="22" spans="1:17" ht="20.25" thickBot="1" x14ac:dyDescent="0.35">
      <c r="O22" s="767" t="s">
        <v>78</v>
      </c>
      <c r="P22" s="767"/>
    </row>
    <row r="23" spans="1:17" ht="15.75" thickTop="1" x14ac:dyDescent="0.25">
      <c r="O23" s="81">
        <v>1.1000000000000001</v>
      </c>
      <c r="P23" s="81">
        <f>O23*$Q$4</f>
        <v>81.499000000000009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80.758100000000013</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80.017200000000003</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79.276300000000006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78.53540000000001</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77.794500000000014</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77.053600000000003</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76.312700000000007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7" si="8">(E31-D31)/D31</f>
        <v>3.7375213050888645E-2</v>
      </c>
      <c r="I31" s="39"/>
      <c r="J31" s="39"/>
      <c r="K31" s="39"/>
      <c r="L31" s="155"/>
      <c r="O31" s="81">
        <v>1.02</v>
      </c>
      <c r="P31" s="81">
        <f t="shared" si="2"/>
        <v>75.57180000000001</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74.8309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74.09</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73.349100000000007</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72.608199999999997</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71.8673</v>
      </c>
    </row>
    <row r="37" spans="1:17" x14ac:dyDescent="0.25">
      <c r="A37" s="33">
        <v>0</v>
      </c>
      <c r="B37" s="164">
        <v>43405</v>
      </c>
      <c r="C37" s="10">
        <v>50</v>
      </c>
      <c r="D37" s="39">
        <v>70.023600000000002</v>
      </c>
      <c r="E37" s="39">
        <v>90.92</v>
      </c>
      <c r="F37" s="778">
        <f t="shared" ref="F37:F57" si="9">C37*(E37-D37)</f>
        <v>1044.82</v>
      </c>
      <c r="G37" s="39">
        <f t="shared" ref="G37:G57" si="10">D37*C37</f>
        <v>3501.1800000000003</v>
      </c>
      <c r="H37" s="179">
        <f t="shared" si="8"/>
        <v>0.29841939003421702</v>
      </c>
      <c r="I37" s="39"/>
      <c r="J37" s="39"/>
      <c r="K37" s="39">
        <v>14.01</v>
      </c>
      <c r="L37" s="39"/>
      <c r="O37" s="81">
        <v>0.96</v>
      </c>
      <c r="P37" s="81">
        <f t="shared" si="2"/>
        <v>71.126400000000004</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70.385499999999993</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69.644599999999997</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68.903700000000001</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68.162800000000004</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67.421900000000008</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66.681000000000012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38.29</v>
      </c>
      <c r="R4" s="425">
        <v>2.9999999999999997E-4</v>
      </c>
      <c r="T4" s="1"/>
    </row>
    <row r="5" spans="1:21" x14ac:dyDescent="0.25">
      <c r="B5" s="72"/>
      <c r="C5" s="4"/>
      <c r="D5" s="3"/>
      <c r="E5" s="3"/>
      <c r="F5" s="3"/>
      <c r="G5" s="72"/>
      <c r="H5" s="161"/>
      <c r="I5" s="3"/>
      <c r="J5" s="3"/>
      <c r="K5" s="3"/>
      <c r="L5" s="72">
        <v>43563</v>
      </c>
      <c r="M5" s="7">
        <v>37.840000000000003</v>
      </c>
      <c r="N5" t="s">
        <v>1395</v>
      </c>
      <c r="O5" s="11" t="s">
        <v>67</v>
      </c>
      <c r="Q5" s="3">
        <f>Q4*Q2</f>
        <v>7658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-149.57999999999993</v>
      </c>
      <c r="R7">
        <v>200</v>
      </c>
    </row>
    <row r="8" spans="1:21" x14ac:dyDescent="0.25">
      <c r="B8" s="72"/>
      <c r="C8" s="4"/>
      <c r="D8" s="3"/>
      <c r="E8" s="3"/>
      <c r="F8" s="3"/>
      <c r="G8" s="72"/>
      <c r="H8" s="161"/>
      <c r="I8" s="3"/>
      <c r="J8" s="3"/>
      <c r="K8" s="3"/>
      <c r="L8" s="4"/>
      <c r="M8" s="4"/>
      <c r="O8" s="11" t="s">
        <v>179</v>
      </c>
      <c r="P8" s="33"/>
      <c r="Q8" s="2">
        <f>K18+M18-F18+Q2*Q4</f>
        <v>-149.57999999999993</v>
      </c>
      <c r="T8" s="1"/>
      <c r="U8" s="741"/>
    </row>
    <row r="9" spans="1:21" x14ac:dyDescent="0.25">
      <c r="B9" s="72"/>
      <c r="C9" s="4"/>
      <c r="D9" s="3"/>
      <c r="E9" s="3"/>
      <c r="F9" s="3"/>
      <c r="G9" s="4"/>
      <c r="H9" s="161"/>
      <c r="I9" s="3"/>
      <c r="J9" s="3"/>
      <c r="K9" s="3"/>
      <c r="L9" s="4"/>
      <c r="M9" s="4"/>
      <c r="O9" s="11" t="s">
        <v>204</v>
      </c>
      <c r="Q9" s="134">
        <f>IF(Q2=0, 0, Q8/Q6)</f>
        <v>-1.915830513424133E-2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42.119</v>
      </c>
    </row>
    <row r="20" spans="1:20" x14ac:dyDescent="0.25">
      <c r="O20" s="81">
        <v>1.0900000000000001</v>
      </c>
      <c r="P20" s="81">
        <f t="shared" ref="P20:P39" si="0">O20*$Q$4</f>
        <v>41.7361</v>
      </c>
    </row>
    <row r="21" spans="1:20" x14ac:dyDescent="0.25">
      <c r="O21" s="81">
        <v>1.08</v>
      </c>
      <c r="P21" s="81">
        <f t="shared" si="0"/>
        <v>41.353200000000001</v>
      </c>
      <c r="T21" s="1"/>
    </row>
    <row r="22" spans="1:20" x14ac:dyDescent="0.25">
      <c r="O22" s="81">
        <v>1.07</v>
      </c>
      <c r="P22" s="81">
        <f t="shared" si="0"/>
        <v>40.970300000000002</v>
      </c>
    </row>
    <row r="23" spans="1:20" x14ac:dyDescent="0.25">
      <c r="O23" s="81">
        <v>1.06</v>
      </c>
      <c r="P23" s="81">
        <f t="shared" si="0"/>
        <v>40.587400000000002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40.204500000000003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39.821600000000004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39.438699999999997</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39.055799999999998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38.672899999999998</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38.29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37.9071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37.5242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37.141300000000001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36.758399999999995</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36.375499999999995</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35.992599999999996</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35.609700000000004</v>
      </c>
    </row>
    <row r="37" spans="1:17" x14ac:dyDescent="0.25">
      <c r="B37" s="164"/>
      <c r="C37" s="10"/>
      <c r="D37" s="39"/>
      <c r="E37" s="39"/>
      <c r="F37" s="39"/>
      <c r="G37" s="39"/>
      <c r="H37" s="179"/>
      <c r="I37" s="39"/>
      <c r="J37" s="39"/>
      <c r="K37" s="39"/>
      <c r="L37" s="39"/>
      <c r="O37" s="81">
        <v>0.92</v>
      </c>
      <c r="P37" s="81">
        <f t="shared" si="0"/>
        <v>35.226799999999997</v>
      </c>
    </row>
    <row r="38" spans="1:17" x14ac:dyDescent="0.25">
      <c r="B38" s="164"/>
      <c r="C38" s="10"/>
      <c r="D38" s="39"/>
      <c r="E38" s="39"/>
      <c r="F38" s="39"/>
      <c r="G38" s="39"/>
      <c r="H38" s="179"/>
      <c r="I38" s="39"/>
      <c r="J38" s="39"/>
      <c r="K38" s="39"/>
      <c r="L38" s="39"/>
      <c r="O38" s="81">
        <v>0.91</v>
      </c>
      <c r="P38" s="81">
        <f t="shared" si="0"/>
        <v>34.843899999999998</v>
      </c>
    </row>
    <row r="39" spans="1:17" x14ac:dyDescent="0.25">
      <c r="B39" s="164"/>
      <c r="C39" s="10"/>
      <c r="D39" s="39"/>
      <c r="E39" s="39"/>
      <c r="F39" s="39"/>
      <c r="G39" s="39"/>
      <c r="H39" s="179"/>
      <c r="I39" s="39"/>
      <c r="J39" s="39"/>
      <c r="K39" s="39"/>
      <c r="L39" s="39"/>
      <c r="O39" s="81">
        <v>0.9</v>
      </c>
      <c r="P39" s="81">
        <f t="shared" si="0"/>
        <v>34.460999999999999</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52.66</v>
      </c>
      <c r="R4" s="425">
        <v>-1.46E-2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10532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1463.1599999999999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1463.1599999999999</v>
      </c>
    </row>
    <row r="9" spans="1:21" x14ac:dyDescent="0.25">
      <c r="B9" s="72">
        <v>43531</v>
      </c>
      <c r="C9" s="7">
        <v>56</v>
      </c>
      <c r="D9" s="43">
        <v>50.58</v>
      </c>
      <c r="E9" s="43">
        <v>0</v>
      </c>
      <c r="F9" s="43">
        <f t="shared" si="0"/>
        <v>2832.48</v>
      </c>
      <c r="G9" s="4"/>
      <c r="H9" s="161"/>
      <c r="I9" s="3"/>
      <c r="J9" s="3"/>
      <c r="K9" s="3"/>
      <c r="L9" s="4"/>
      <c r="M9" s="4"/>
      <c r="O9" s="11" t="s">
        <v>204</v>
      </c>
      <c r="Q9" s="134">
        <f>IF(Q2=0, 0, Q8/Q6)</f>
        <v>0.161339267205067</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2.468666919863274E-2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57.926000000000002</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57.3994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56.872799999999998</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56.346200000000003</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55.819600000000001</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55.292999999999999</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54.766399999999997</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54.239799999999995</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53.713200000000001</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53.186599999999999</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52.66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52.133399999999995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51.606799999999993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1367</v>
      </c>
      <c r="J54" s="39"/>
      <c r="K54" s="39"/>
      <c r="L54" s="39"/>
      <c r="O54" s="81">
        <v>0.97</v>
      </c>
      <c r="P54" s="81">
        <f t="shared" si="11"/>
        <v>51.080199999999998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50.553599999999996</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50.026999999999994</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49.500399999999992</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48.973799999999997</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48.447200000000002</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47.9206</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47.393999999999998</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10"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52.93</v>
      </c>
      <c r="R4" s="405">
        <v>-5.9999999999999995E-4</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10586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763.34999999999491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566.13999999999942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5.6501787450123991E-2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3.7785754770451541E-2</v>
      </c>
      <c r="R11">
        <v>0.5</v>
      </c>
    </row>
    <row r="12" spans="1:21" x14ac:dyDescent="0.25">
      <c r="C12" s="4"/>
      <c r="H12" s="70"/>
      <c r="O12" s="11" t="s">
        <v>921</v>
      </c>
      <c r="Q12" s="1" t="s">
        <v>1345</v>
      </c>
      <c r="T12" s="1">
        <v>43516</v>
      </c>
      <c r="U12" t="s">
        <v>1384</v>
      </c>
    </row>
    <row r="13" spans="1:21" ht="15" customHeight="1" x14ac:dyDescent="0.25">
      <c r="H13" s="70"/>
      <c r="O13" s="11" t="s">
        <v>947</v>
      </c>
      <c r="Q13" s="2">
        <f>Q4/(6.78)</f>
        <v>7.8067846607669615</v>
      </c>
      <c r="U13" s="887" t="s">
        <v>1385</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58.223000000000006</v>
      </c>
      <c r="U21" s="887"/>
    </row>
    <row r="22" spans="1:21" x14ac:dyDescent="0.25">
      <c r="O22" s="81">
        <v>1.0900000000000001</v>
      </c>
      <c r="P22" s="81">
        <f t="shared" ref="P22:P41" si="2">O22*$Q$4</f>
        <v>57.693700000000007</v>
      </c>
      <c r="U22" s="887"/>
    </row>
    <row r="23" spans="1:21" x14ac:dyDescent="0.25">
      <c r="O23" s="81">
        <v>1.08</v>
      </c>
      <c r="P23" s="81">
        <f t="shared" si="2"/>
        <v>57.164400000000001</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56.635100000000001</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56.105800000000002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55.576500000000003</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55.047200000000004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54.517900000000004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53.988599999999998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53.459299999999999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52.93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52.400700000000001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51.871400000000001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51.342099999999995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50.812799999999996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50.283499999999997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49.754199999999997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49.224900000000005</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48.695599999999999</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48.1663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47.637</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1326</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55.98</v>
      </c>
      <c r="R4" s="425">
        <v>-2.8799999999999999E-2</v>
      </c>
      <c r="T4" s="1"/>
    </row>
    <row r="5" spans="1:21" x14ac:dyDescent="0.25">
      <c r="B5" s="72"/>
      <c r="C5" s="4"/>
      <c r="D5" s="3"/>
      <c r="E5" s="3"/>
      <c r="F5" s="3"/>
      <c r="G5" s="72"/>
      <c r="H5" s="161"/>
      <c r="I5" s="3"/>
      <c r="J5" s="3"/>
      <c r="K5" s="3"/>
      <c r="L5" s="4"/>
      <c r="M5" s="4"/>
      <c r="O5" s="11" t="s">
        <v>67</v>
      </c>
      <c r="Q5" s="3">
        <f>Q4*Q2</f>
        <v>3694.68</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-75.900000000000546</v>
      </c>
      <c r="R7" s="29">
        <v>43588</v>
      </c>
    </row>
    <row r="8" spans="1:21" x14ac:dyDescent="0.25">
      <c r="B8" s="72"/>
      <c r="C8" s="4"/>
      <c r="D8" s="3"/>
      <c r="E8" s="3"/>
      <c r="F8" s="3"/>
      <c r="G8" s="72"/>
      <c r="H8" s="161"/>
      <c r="I8" s="3"/>
      <c r="J8" s="3"/>
      <c r="K8" s="3"/>
      <c r="L8" s="4"/>
      <c r="M8" s="4"/>
      <c r="O8" s="11" t="s">
        <v>179</v>
      </c>
      <c r="P8" s="33"/>
      <c r="Q8" s="2">
        <f>K18+M18-F18+Q2*Q4</f>
        <v>-75.900000000000546</v>
      </c>
      <c r="T8" s="1"/>
      <c r="U8" s="741"/>
    </row>
    <row r="9" spans="1:21" x14ac:dyDescent="0.25">
      <c r="B9" s="72"/>
      <c r="C9" s="4"/>
      <c r="D9" s="3"/>
      <c r="E9" s="3"/>
      <c r="F9" s="3"/>
      <c r="G9" s="4"/>
      <c r="H9" s="161"/>
      <c r="I9" s="3"/>
      <c r="J9" s="3"/>
      <c r="K9" s="3"/>
      <c r="L9" s="4"/>
      <c r="M9" s="4"/>
      <c r="O9" s="11" t="s">
        <v>204</v>
      </c>
      <c r="Q9" s="134">
        <f>IF(Q2=0, 0, Q8/Q6)</f>
        <v>-2.0129529144057554E-2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61.578000000000003</v>
      </c>
    </row>
    <row r="20" spans="1:20" x14ac:dyDescent="0.25">
      <c r="O20" s="81">
        <v>1.0900000000000001</v>
      </c>
      <c r="P20" s="81">
        <f t="shared" ref="P20:P39" si="0">O20*$Q$4</f>
        <v>61.0182</v>
      </c>
    </row>
    <row r="21" spans="1:20" x14ac:dyDescent="0.25">
      <c r="O21" s="81">
        <v>1.08</v>
      </c>
      <c r="P21" s="81">
        <f t="shared" si="0"/>
        <v>60.458399999999997</v>
      </c>
      <c r="T21" s="1"/>
    </row>
    <row r="22" spans="1:20" x14ac:dyDescent="0.25">
      <c r="O22" s="81">
        <v>1.07</v>
      </c>
      <c r="P22" s="81">
        <f t="shared" si="0"/>
        <v>59.898600000000002</v>
      </c>
    </row>
    <row r="23" spans="1:20" x14ac:dyDescent="0.25">
      <c r="O23" s="81">
        <v>1.06</v>
      </c>
      <c r="P23" s="81">
        <f t="shared" si="0"/>
        <v>59.338799999999999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58.778999999999996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58.219200000000001</v>
      </c>
    </row>
    <row r="26" spans="1:20" x14ac:dyDescent="0.25">
      <c r="B26" s="164"/>
      <c r="C26" s="10"/>
      <c r="D26" s="39"/>
      <c r="E26" s="39"/>
      <c r="F26" s="39"/>
      <c r="G26" s="39"/>
      <c r="H26" s="179"/>
      <c r="I26" s="39"/>
      <c r="J26" s="39"/>
      <c r="K26" s="39"/>
      <c r="L26" s="39"/>
      <c r="O26" s="81">
        <v>1.03</v>
      </c>
      <c r="P26" s="81">
        <f t="shared" si="0"/>
        <v>57.659399999999998</v>
      </c>
      <c r="T26" s="156"/>
    </row>
    <row r="27" spans="1:20" x14ac:dyDescent="0.25">
      <c r="B27" s="164"/>
      <c r="C27" s="10"/>
      <c r="D27" s="39"/>
      <c r="E27" s="39"/>
      <c r="F27" s="39"/>
      <c r="G27" s="39"/>
      <c r="H27" s="179"/>
      <c r="I27" s="39"/>
      <c r="J27" s="39"/>
      <c r="K27" s="39"/>
      <c r="L27" s="39"/>
      <c r="O27" s="81">
        <v>1.02</v>
      </c>
      <c r="P27" s="81">
        <f t="shared" si="0"/>
        <v>57.099599999999995</v>
      </c>
      <c r="T27" s="67"/>
    </row>
    <row r="28" spans="1:20" x14ac:dyDescent="0.25">
      <c r="B28" s="164"/>
      <c r="C28" s="10"/>
      <c r="D28" s="39"/>
      <c r="E28" s="39"/>
      <c r="F28" s="39"/>
      <c r="G28" s="39"/>
      <c r="H28" s="179"/>
      <c r="I28" s="39"/>
      <c r="J28" s="39"/>
      <c r="K28" s="39"/>
      <c r="L28" s="39"/>
      <c r="O28" s="81">
        <v>1.01</v>
      </c>
      <c r="P28" s="81">
        <f t="shared" si="0"/>
        <v>56.5398</v>
      </c>
      <c r="T28" s="156"/>
    </row>
    <row r="29" spans="1:20" x14ac:dyDescent="0.25">
      <c r="B29" s="164"/>
      <c r="C29" s="10"/>
      <c r="D29" s="39"/>
      <c r="E29" s="39"/>
      <c r="F29" s="39"/>
      <c r="G29" s="39"/>
      <c r="H29" s="179"/>
      <c r="I29" s="39"/>
      <c r="J29" s="39"/>
      <c r="K29" s="39"/>
      <c r="L29" s="39"/>
      <c r="O29" s="81">
        <v>1</v>
      </c>
      <c r="P29" s="81">
        <f t="shared" si="0"/>
        <v>55.98</v>
      </c>
      <c r="T29" s="156"/>
    </row>
    <row r="30" spans="1:20" x14ac:dyDescent="0.25">
      <c r="B30" s="164"/>
      <c r="C30" s="10"/>
      <c r="D30" s="39"/>
      <c r="E30" s="39"/>
      <c r="F30" s="39"/>
      <c r="G30" s="39"/>
      <c r="H30" s="179"/>
      <c r="I30" s="39"/>
      <c r="J30" s="39"/>
      <c r="K30" s="39"/>
      <c r="L30" s="39"/>
      <c r="O30" s="81">
        <v>0.99</v>
      </c>
      <c r="P30" s="81">
        <f t="shared" si="0"/>
        <v>55.420199999999994</v>
      </c>
      <c r="T30" s="156"/>
    </row>
    <row r="31" spans="1:20" x14ac:dyDescent="0.25">
      <c r="B31" s="164"/>
      <c r="C31" s="10"/>
      <c r="D31" s="39"/>
      <c r="E31" s="39"/>
      <c r="F31" s="39"/>
      <c r="G31" s="39"/>
      <c r="H31" s="179"/>
      <c r="I31" s="39"/>
      <c r="J31" s="39"/>
      <c r="K31" s="39"/>
      <c r="L31" s="39"/>
      <c r="O31" s="81">
        <v>0.98</v>
      </c>
      <c r="P31" s="81">
        <f t="shared" si="0"/>
        <v>54.860399999999998</v>
      </c>
    </row>
    <row r="32" spans="1:20" x14ac:dyDescent="0.25">
      <c r="B32" s="164"/>
      <c r="C32" s="10"/>
      <c r="D32" s="39"/>
      <c r="E32" s="39"/>
      <c r="F32" s="39"/>
      <c r="G32" s="39"/>
      <c r="H32" s="179"/>
      <c r="I32" s="39"/>
      <c r="J32" s="39"/>
      <c r="K32" s="39"/>
      <c r="L32" s="39"/>
      <c r="O32" s="81">
        <v>0.97</v>
      </c>
      <c r="P32" s="81">
        <f t="shared" si="0"/>
        <v>54.300599999999996</v>
      </c>
    </row>
    <row r="33" spans="2:17" x14ac:dyDescent="0.25">
      <c r="B33" s="164"/>
      <c r="C33" s="10"/>
      <c r="D33" s="39"/>
      <c r="E33" s="39"/>
      <c r="F33" s="39"/>
      <c r="G33" s="39"/>
      <c r="H33" s="179"/>
      <c r="I33" s="39"/>
      <c r="J33" s="39"/>
      <c r="K33" s="39"/>
      <c r="L33" s="39"/>
      <c r="O33" s="81">
        <v>0.96</v>
      </c>
      <c r="P33" s="81">
        <f t="shared" si="0"/>
        <v>53.740799999999993</v>
      </c>
    </row>
    <row r="34" spans="2:17" x14ac:dyDescent="0.25">
      <c r="B34" s="164"/>
      <c r="C34" s="10"/>
      <c r="D34" s="39"/>
      <c r="E34" s="39"/>
      <c r="F34" s="39"/>
      <c r="G34" s="39"/>
      <c r="H34" s="179"/>
      <c r="I34" s="39"/>
      <c r="J34" s="39"/>
      <c r="K34" s="39"/>
      <c r="L34" s="39"/>
      <c r="O34" s="81">
        <v>0.95</v>
      </c>
      <c r="P34" s="81">
        <f t="shared" si="0"/>
        <v>53.180999999999997</v>
      </c>
    </row>
    <row r="35" spans="2:17" x14ac:dyDescent="0.25">
      <c r="B35" s="164"/>
      <c r="C35" s="10"/>
      <c r="D35" s="39"/>
      <c r="E35" s="39"/>
      <c r="F35" s="39"/>
      <c r="G35" s="39"/>
      <c r="H35" s="179"/>
      <c r="I35" s="39"/>
      <c r="J35" s="39"/>
      <c r="K35" s="39"/>
      <c r="L35" s="39"/>
      <c r="O35" s="81">
        <v>0.94</v>
      </c>
      <c r="P35" s="81">
        <f t="shared" si="0"/>
        <v>52.621199999999995</v>
      </c>
    </row>
    <row r="36" spans="2:17" x14ac:dyDescent="0.25">
      <c r="B36" s="164"/>
      <c r="C36" s="10"/>
      <c r="D36" s="39"/>
      <c r="E36" s="39"/>
      <c r="F36" s="39"/>
      <c r="G36" s="39"/>
      <c r="H36" s="179"/>
      <c r="I36" s="39"/>
      <c r="J36" s="39"/>
      <c r="K36" s="39"/>
      <c r="L36" s="39"/>
      <c r="O36" s="81">
        <v>0.93</v>
      </c>
      <c r="P36" s="81">
        <f t="shared" si="0"/>
        <v>52.061399999999999</v>
      </c>
    </row>
    <row r="37" spans="2:17" x14ac:dyDescent="0.25">
      <c r="B37" s="164"/>
      <c r="C37" s="10"/>
      <c r="D37" s="39"/>
      <c r="E37" s="39"/>
      <c r="F37" s="39"/>
      <c r="G37" s="39"/>
      <c r="H37" s="179"/>
      <c r="I37" s="39"/>
      <c r="J37" s="39"/>
      <c r="K37" s="39"/>
      <c r="L37" s="39"/>
      <c r="O37" s="81">
        <v>0.92</v>
      </c>
      <c r="P37" s="81">
        <f t="shared" si="0"/>
        <v>51.501599999999996</v>
      </c>
    </row>
    <row r="38" spans="2:17" x14ac:dyDescent="0.25">
      <c r="B38" s="164"/>
      <c r="C38" s="10"/>
      <c r="D38" s="39"/>
      <c r="E38" s="39"/>
      <c r="F38" s="39"/>
      <c r="G38" s="39"/>
      <c r="H38" s="179"/>
      <c r="I38" s="39"/>
      <c r="J38" s="39"/>
      <c r="K38" s="39"/>
      <c r="L38" s="39"/>
      <c r="O38" s="81">
        <v>0.91</v>
      </c>
      <c r="P38" s="81">
        <f t="shared" si="0"/>
        <v>50.941800000000001</v>
      </c>
    </row>
    <row r="39" spans="2:17" x14ac:dyDescent="0.25">
      <c r="B39" s="164"/>
      <c r="C39" s="10"/>
      <c r="D39" s="39"/>
      <c r="E39" s="39"/>
      <c r="F39" s="39"/>
      <c r="G39" s="39"/>
      <c r="H39" s="179"/>
      <c r="I39" s="39"/>
      <c r="J39" s="39"/>
      <c r="K39" s="39"/>
      <c r="L39" s="39"/>
      <c r="O39" s="81">
        <v>0.9</v>
      </c>
      <c r="P39" s="81">
        <f t="shared" si="0"/>
        <v>50.381999999999998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270.83010000000002</v>
      </c>
      <c r="R4" s="425">
        <v>3.3000000000000002E-2</v>
      </c>
      <c r="T4" s="1"/>
    </row>
    <row r="5" spans="1:21" x14ac:dyDescent="0.25">
      <c r="B5" s="72"/>
      <c r="C5" s="4"/>
      <c r="D5" s="3"/>
      <c r="E5" s="3"/>
      <c r="F5" s="3"/>
      <c r="G5" s="72"/>
      <c r="H5" s="161"/>
      <c r="I5" s="3"/>
      <c r="J5" s="3"/>
      <c r="K5" s="3"/>
      <c r="L5" s="4"/>
      <c r="M5" s="4"/>
      <c r="O5" s="11" t="s">
        <v>67</v>
      </c>
      <c r="Q5" s="3">
        <f>Q4*Q2</f>
        <v>5416.6020000000008</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376.60200000000077</v>
      </c>
      <c r="R7" s="29">
        <v>43602</v>
      </c>
    </row>
    <row r="8" spans="1:21" x14ac:dyDescent="0.25">
      <c r="B8" s="72"/>
      <c r="C8" s="4"/>
      <c r="D8" s="3"/>
      <c r="E8" s="3"/>
      <c r="F8" s="3"/>
      <c r="G8" s="72"/>
      <c r="H8" s="161"/>
      <c r="I8" s="3"/>
      <c r="J8" s="3"/>
      <c r="K8" s="3"/>
      <c r="L8" s="4"/>
      <c r="M8" s="4"/>
      <c r="O8" s="11" t="s">
        <v>179</v>
      </c>
      <c r="P8" s="33"/>
      <c r="Q8" s="2">
        <f>K18+M18-F18+Q2*Q4</f>
        <v>376.60200000000077</v>
      </c>
      <c r="T8" s="1"/>
      <c r="U8" s="741"/>
    </row>
    <row r="9" spans="1:21" x14ac:dyDescent="0.25">
      <c r="B9" s="72"/>
      <c r="C9" s="4"/>
      <c r="D9" s="3"/>
      <c r="E9" s="3"/>
      <c r="F9" s="3"/>
      <c r="G9" s="4"/>
      <c r="H9" s="161"/>
      <c r="I9" s="3"/>
      <c r="J9" s="3"/>
      <c r="K9" s="3"/>
      <c r="L9" s="4"/>
      <c r="M9" s="4"/>
      <c r="O9" s="11" t="s">
        <v>204</v>
      </c>
      <c r="Q9" s="134">
        <f>IF(Q2=0, 0, Q8/Q6)</f>
        <v>7.4722619047619204E-2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297.91311000000002</v>
      </c>
    </row>
    <row r="20" spans="1:20" x14ac:dyDescent="0.25">
      <c r="O20" s="81">
        <v>1.0900000000000001</v>
      </c>
      <c r="P20" s="81">
        <f t="shared" ref="P20:P39" si="0">O20*$Q$4</f>
        <v>295.20480900000001</v>
      </c>
    </row>
    <row r="21" spans="1:20" x14ac:dyDescent="0.25">
      <c r="O21" s="81">
        <v>1.08</v>
      </c>
      <c r="P21" s="81">
        <f t="shared" si="0"/>
        <v>292.49650800000006</v>
      </c>
      <c r="T21" s="1"/>
    </row>
    <row r="22" spans="1:20" x14ac:dyDescent="0.25">
      <c r="O22" s="81">
        <v>1.07</v>
      </c>
      <c r="P22" s="81">
        <f t="shared" si="0"/>
        <v>289.78820700000006</v>
      </c>
    </row>
    <row r="23" spans="1:20" x14ac:dyDescent="0.25">
      <c r="O23" s="81">
        <v>1.06</v>
      </c>
      <c r="P23" s="81">
        <f t="shared" si="0"/>
        <v>287.07990600000005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284.37160500000005</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281.66330400000004</v>
      </c>
    </row>
    <row r="26" spans="1:20" x14ac:dyDescent="0.25">
      <c r="B26" s="164"/>
      <c r="C26" s="10"/>
      <c r="D26" s="39"/>
      <c r="E26" s="39"/>
      <c r="F26" s="39"/>
      <c r="G26" s="39"/>
      <c r="H26" s="179"/>
      <c r="I26" s="39"/>
      <c r="J26" s="39"/>
      <c r="K26" s="39"/>
      <c r="L26" s="39"/>
      <c r="O26" s="81">
        <v>1.03</v>
      </c>
      <c r="P26" s="81">
        <f t="shared" si="0"/>
        <v>278.95500300000003</v>
      </c>
      <c r="T26" s="156"/>
    </row>
    <row r="27" spans="1:20" x14ac:dyDescent="0.25">
      <c r="B27" s="164"/>
      <c r="C27" s="10"/>
      <c r="D27" s="39"/>
      <c r="E27" s="39"/>
      <c r="F27" s="39"/>
      <c r="G27" s="39"/>
      <c r="H27" s="179"/>
      <c r="I27" s="39"/>
      <c r="J27" s="39"/>
      <c r="K27" s="39"/>
      <c r="L27" s="39"/>
      <c r="O27" s="81">
        <v>1.02</v>
      </c>
      <c r="P27" s="81">
        <f t="shared" si="0"/>
        <v>276.24670200000003</v>
      </c>
      <c r="T27" s="67"/>
    </row>
    <row r="28" spans="1:20" x14ac:dyDescent="0.25">
      <c r="B28" s="164"/>
      <c r="C28" s="10"/>
      <c r="D28" s="39"/>
      <c r="E28" s="39"/>
      <c r="F28" s="39"/>
      <c r="G28" s="39"/>
      <c r="H28" s="179"/>
      <c r="I28" s="39"/>
      <c r="J28" s="39"/>
      <c r="K28" s="39"/>
      <c r="L28" s="39"/>
      <c r="O28" s="81">
        <v>1.01</v>
      </c>
      <c r="P28" s="81">
        <f t="shared" si="0"/>
        <v>273.53840100000002</v>
      </c>
      <c r="T28" s="156"/>
    </row>
    <row r="29" spans="1:20" x14ac:dyDescent="0.25">
      <c r="B29" s="164"/>
      <c r="C29" s="10"/>
      <c r="D29" s="39"/>
      <c r="E29" s="39"/>
      <c r="F29" s="39"/>
      <c r="G29" s="39"/>
      <c r="H29" s="179"/>
      <c r="I29" s="39"/>
      <c r="J29" s="39"/>
      <c r="K29" s="39"/>
      <c r="L29" s="39"/>
      <c r="O29" s="81">
        <v>1</v>
      </c>
      <c r="P29" s="81">
        <f t="shared" si="0"/>
        <v>270.83010000000002</v>
      </c>
      <c r="T29" s="156"/>
    </row>
    <row r="30" spans="1:20" x14ac:dyDescent="0.25">
      <c r="B30" s="164"/>
      <c r="C30" s="10"/>
      <c r="D30" s="39"/>
      <c r="E30" s="39"/>
      <c r="F30" s="39"/>
      <c r="G30" s="39"/>
      <c r="H30" s="179"/>
      <c r="I30" s="39"/>
      <c r="J30" s="39"/>
      <c r="K30" s="39"/>
      <c r="L30" s="39"/>
      <c r="O30" s="81">
        <v>0.99</v>
      </c>
      <c r="P30" s="81">
        <f t="shared" si="0"/>
        <v>268.12179900000001</v>
      </c>
      <c r="T30" s="156"/>
    </row>
    <row r="31" spans="1:20" x14ac:dyDescent="0.25">
      <c r="B31" s="164"/>
      <c r="C31" s="10"/>
      <c r="D31" s="39"/>
      <c r="E31" s="39"/>
      <c r="F31" s="39"/>
      <c r="G31" s="39"/>
      <c r="H31" s="179"/>
      <c r="I31" s="39"/>
      <c r="J31" s="39"/>
      <c r="K31" s="39"/>
      <c r="L31" s="39"/>
      <c r="O31" s="81">
        <v>0.98</v>
      </c>
      <c r="P31" s="81">
        <f t="shared" si="0"/>
        <v>265.413498</v>
      </c>
    </row>
    <row r="32" spans="1:20" x14ac:dyDescent="0.25">
      <c r="B32" s="164"/>
      <c r="C32" s="10"/>
      <c r="D32" s="39"/>
      <c r="E32" s="39"/>
      <c r="F32" s="39"/>
      <c r="G32" s="39"/>
      <c r="H32" s="179"/>
      <c r="I32" s="39"/>
      <c r="J32" s="39"/>
      <c r="K32" s="39"/>
      <c r="L32" s="39"/>
      <c r="O32" s="81">
        <v>0.97</v>
      </c>
      <c r="P32" s="81">
        <f t="shared" si="0"/>
        <v>262.705197</v>
      </c>
    </row>
    <row r="33" spans="2:17" x14ac:dyDescent="0.25">
      <c r="B33" s="164"/>
      <c r="C33" s="10"/>
      <c r="D33" s="39"/>
      <c r="E33" s="39"/>
      <c r="F33" s="39"/>
      <c r="G33" s="39"/>
      <c r="H33" s="179"/>
      <c r="I33" s="39"/>
      <c r="J33" s="39"/>
      <c r="K33" s="39"/>
      <c r="L33" s="39"/>
      <c r="O33" s="81">
        <v>0.96</v>
      </c>
      <c r="P33" s="81">
        <f t="shared" si="0"/>
        <v>259.99689599999999</v>
      </c>
    </row>
    <row r="34" spans="2:17" x14ac:dyDescent="0.25">
      <c r="B34" s="164"/>
      <c r="C34" s="10"/>
      <c r="D34" s="39"/>
      <c r="E34" s="39"/>
      <c r="F34" s="39"/>
      <c r="G34" s="39"/>
      <c r="H34" s="179"/>
      <c r="I34" s="39"/>
      <c r="J34" s="39"/>
      <c r="K34" s="39"/>
      <c r="L34" s="39"/>
      <c r="O34" s="81">
        <v>0.95</v>
      </c>
      <c r="P34" s="81">
        <f t="shared" si="0"/>
        <v>257.28859499999999</v>
      </c>
    </row>
    <row r="35" spans="2:17" x14ac:dyDescent="0.25">
      <c r="B35" s="164"/>
      <c r="C35" s="10"/>
      <c r="D35" s="39"/>
      <c r="E35" s="39"/>
      <c r="F35" s="39"/>
      <c r="G35" s="39"/>
      <c r="H35" s="179"/>
      <c r="I35" s="39"/>
      <c r="J35" s="39"/>
      <c r="K35" s="39"/>
      <c r="L35" s="39"/>
      <c r="O35" s="81">
        <v>0.94</v>
      </c>
      <c r="P35" s="81">
        <f t="shared" si="0"/>
        <v>254.58029400000001</v>
      </c>
    </row>
    <row r="36" spans="2:17" x14ac:dyDescent="0.25">
      <c r="B36" s="164"/>
      <c r="C36" s="10"/>
      <c r="D36" s="39"/>
      <c r="E36" s="39"/>
      <c r="F36" s="39"/>
      <c r="G36" s="39"/>
      <c r="H36" s="179"/>
      <c r="I36" s="39"/>
      <c r="J36" s="39"/>
      <c r="K36" s="39"/>
      <c r="L36" s="39"/>
      <c r="O36" s="81">
        <v>0.93</v>
      </c>
      <c r="P36" s="81">
        <f t="shared" si="0"/>
        <v>251.87199300000003</v>
      </c>
    </row>
    <row r="37" spans="2:17" x14ac:dyDescent="0.25">
      <c r="B37" s="164"/>
      <c r="C37" s="10"/>
      <c r="D37" s="39"/>
      <c r="E37" s="39"/>
      <c r="F37" s="39"/>
      <c r="G37" s="39"/>
      <c r="H37" s="179"/>
      <c r="I37" s="39"/>
      <c r="J37" s="39"/>
      <c r="K37" s="39"/>
      <c r="L37" s="39"/>
      <c r="O37" s="81">
        <v>0.92</v>
      </c>
      <c r="P37" s="81">
        <f t="shared" si="0"/>
        <v>249.16369200000003</v>
      </c>
    </row>
    <row r="38" spans="2:17" x14ac:dyDescent="0.25">
      <c r="B38" s="164"/>
      <c r="C38" s="10"/>
      <c r="D38" s="39"/>
      <c r="E38" s="39"/>
      <c r="F38" s="39"/>
      <c r="G38" s="39"/>
      <c r="H38" s="179"/>
      <c r="I38" s="39"/>
      <c r="J38" s="39"/>
      <c r="K38" s="39"/>
      <c r="L38" s="39"/>
      <c r="O38" s="81">
        <v>0.91</v>
      </c>
      <c r="P38" s="81">
        <f t="shared" si="0"/>
        <v>246.45539100000002</v>
      </c>
    </row>
    <row r="39" spans="2:17" x14ac:dyDescent="0.25">
      <c r="B39" s="164"/>
      <c r="C39" s="10"/>
      <c r="D39" s="39"/>
      <c r="E39" s="39"/>
      <c r="F39" s="39"/>
      <c r="G39" s="39"/>
      <c r="H39" s="179"/>
      <c r="I39" s="39"/>
      <c r="J39" s="39"/>
      <c r="K39" s="39"/>
      <c r="L39" s="39"/>
      <c r="O39" s="81">
        <v>0.9</v>
      </c>
      <c r="P39" s="81">
        <f t="shared" si="0"/>
        <v>243.74709000000001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C129-H129</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(F129-K129-M129)/Q2)</f>
        <v>2.5946058823529166</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18.149999999999999</v>
      </c>
      <c r="R4" s="424">
        <v>-2.8400000000000002E-2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30854.999999999996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4410.8299999999581</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41059.741000001668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K129+M129-F129+Q2*Q4</f>
        <v>26444.170000000038</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5.9952820670940143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M635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1.1019283746556476E-2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28.809523809523807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22.142999999999997</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21.961499999999997</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21.779999999999998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21.598499999999998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21.416999999999998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21.235499999999998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21.053999999999998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20.872499999999995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20.690999999999995</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20.509499999999996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20.327999999999999</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20.1465</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19.965</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19.7835</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19.602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19.420500000000001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19.239000000000001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19.057500000000001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18.875999999999998</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18.694499999999998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18.512999999999998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18.331499999999998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18.149999999999999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17.968499999999999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17.786999999999999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17.605499999999999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17.423999999999999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17.242499999999996</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17.060999999999996</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16.8795</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16.698</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16.516500000000001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16.335000000000001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16.153499999999998</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15.972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15.790499999999998</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15.608999999999998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15.427499999999998</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90"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6"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91" t="s">
        <v>1280</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G126" s="29"/>
    </row>
    <row r="127" spans="2:7" x14ac:dyDescent="0.25">
      <c r="C127" s="4"/>
      <c r="G127" s="29"/>
    </row>
    <row r="128" spans="2:7" x14ac:dyDescent="0.25">
      <c r="G128" s="29"/>
    </row>
    <row r="129" spans="1:13" x14ac:dyDescent="0.25">
      <c r="A129" s="31" t="s">
        <v>81</v>
      </c>
      <c r="B129" s="408"/>
      <c r="C129" s="71">
        <f>SUM(C2:C128)</f>
        <v>35600</v>
      </c>
      <c r="D129" s="18"/>
      <c r="E129" s="18"/>
      <c r="F129" s="18">
        <f>SUM(F2:F128)</f>
        <v>592798.54999999993</v>
      </c>
      <c r="G129" s="14"/>
      <c r="H129" s="71">
        <f>SUM(H2:H128)</f>
        <v>33900</v>
      </c>
      <c r="I129" s="79"/>
      <c r="J129" s="18"/>
      <c r="K129" s="18">
        <f>SUM(K2:K128)</f>
        <v>586359.47</v>
      </c>
      <c r="L129" s="14"/>
      <c r="M129" s="18">
        <f>SUM(M2:M128)</f>
        <v>2028.25</v>
      </c>
    </row>
    <row r="130" spans="1:13" ht="15.75" thickBot="1" x14ac:dyDescent="0.3">
      <c r="A130" s="277" t="s">
        <v>191</v>
      </c>
      <c r="B130" s="409"/>
      <c r="C130" s="279">
        <f>SumByColor($A$130, C2:C128)</f>
        <v>33900</v>
      </c>
      <c r="D130" s="279"/>
      <c r="E130" s="279"/>
      <c r="F130" s="280">
        <f>SumByColor($A$130, F2:F128)</f>
        <v>557372</v>
      </c>
      <c r="G130" s="279"/>
      <c r="H130" s="279">
        <f>SumByColor($A$130, H2:H128)</f>
        <v>33700</v>
      </c>
      <c r="I130" s="279"/>
      <c r="J130" s="280"/>
      <c r="K130" s="280">
        <f>SumByColor($A$130, K2:K128)</f>
        <v>582613</v>
      </c>
      <c r="L130" s="279"/>
      <c r="M130" s="280">
        <f>SumByColor($A$130, M2:M128)</f>
        <v>2028</v>
      </c>
    </row>
    <row r="133" spans="1:13" x14ac:dyDescent="0.25">
      <c r="B133" s="410" t="s">
        <v>113</v>
      </c>
      <c r="C133" s="162" t="s">
        <v>145</v>
      </c>
      <c r="D133" s="170" t="s">
        <v>144</v>
      </c>
      <c r="E133" s="165" t="s">
        <v>146</v>
      </c>
      <c r="F133" s="166" t="s">
        <v>65</v>
      </c>
      <c r="G133" s="177" t="s">
        <v>150</v>
      </c>
      <c r="H133" s="166" t="s">
        <v>88</v>
      </c>
      <c r="I133" s="177" t="s">
        <v>153</v>
      </c>
      <c r="J133" s="177" t="s">
        <v>487</v>
      </c>
      <c r="K133" s="177" t="s">
        <v>149</v>
      </c>
      <c r="L133" s="177" t="s">
        <v>898</v>
      </c>
    </row>
    <row r="134" spans="1:13" x14ac:dyDescent="0.25">
      <c r="A134" t="s">
        <v>421</v>
      </c>
      <c r="B134" s="150">
        <v>42787</v>
      </c>
      <c r="C134" s="10">
        <v>5700</v>
      </c>
      <c r="D134" s="190">
        <v>16.667088</v>
      </c>
      <c r="E134" s="39">
        <v>16.38</v>
      </c>
      <c r="F134" s="39">
        <f t="shared" ref="F134:F150" si="7">C134*(E134-D134)</f>
        <v>-1636.4016000000038</v>
      </c>
      <c r="G134" s="39">
        <f t="shared" ref="G134:G150" si="8">D134*C134</f>
        <v>95002.401599999997</v>
      </c>
      <c r="H134" s="179">
        <f t="shared" ref="H134:H150" si="9">(E134-D134)/D134</f>
        <v>-1.7224844555929666E-2</v>
      </c>
      <c r="I134" s="39"/>
      <c r="J134" s="39"/>
      <c r="K134" s="39">
        <f t="shared" ref="K134:K197" si="10">F134+$Q$10</f>
        <v>12979.169400001621</v>
      </c>
      <c r="L134" s="39"/>
    </row>
    <row r="135" spans="1:13" x14ac:dyDescent="0.25">
      <c r="A135" t="s">
        <v>433</v>
      </c>
      <c r="B135" s="150">
        <v>42788</v>
      </c>
      <c r="C135" s="359">
        <v>6000</v>
      </c>
      <c r="D135" s="567">
        <v>16.620999999999999</v>
      </c>
      <c r="E135" s="39">
        <v>15.76</v>
      </c>
      <c r="F135" s="39">
        <f t="shared" si="7"/>
        <v>-5165.9999999999936</v>
      </c>
      <c r="G135" s="39">
        <f t="shared" si="8"/>
        <v>99725.999999999985</v>
      </c>
      <c r="H135" s="179">
        <f t="shared" si="9"/>
        <v>-5.1801937308224473E-2</v>
      </c>
      <c r="I135" s="39"/>
      <c r="J135" s="39"/>
      <c r="K135" s="39">
        <f t="shared" si="10"/>
        <v>9449.5710000016334</v>
      </c>
      <c r="L135" s="39"/>
    </row>
    <row r="136" spans="1:13" x14ac:dyDescent="0.25">
      <c r="A136">
        <v>600</v>
      </c>
      <c r="B136" s="150">
        <v>42795</v>
      </c>
      <c r="C136" s="10">
        <v>5500</v>
      </c>
      <c r="D136" s="190">
        <v>16.619900000000001</v>
      </c>
      <c r="E136" s="39">
        <v>16.45</v>
      </c>
      <c r="F136" s="39">
        <f t="shared" si="7"/>
        <v>-934.45000000001062</v>
      </c>
      <c r="G136" s="39">
        <f t="shared" si="8"/>
        <v>91409.450000000012</v>
      </c>
      <c r="H136" s="179">
        <f t="shared" si="9"/>
        <v>-1.0222684853699596E-2</v>
      </c>
      <c r="I136" s="39">
        <v>16.399999999999999</v>
      </c>
      <c r="J136" s="39"/>
      <c r="K136" s="39">
        <f t="shared" si="10"/>
        <v>13681.121000001616</v>
      </c>
      <c r="L136" s="39"/>
    </row>
    <row r="137" spans="1:13" x14ac:dyDescent="0.25">
      <c r="A137">
        <v>1400</v>
      </c>
      <c r="B137" s="150">
        <v>42796</v>
      </c>
      <c r="C137" s="10">
        <v>6000</v>
      </c>
      <c r="D137" s="190">
        <v>16.589099999999998</v>
      </c>
      <c r="E137" s="39">
        <v>16.14</v>
      </c>
      <c r="F137" s="39">
        <f t="shared" si="7"/>
        <v>-2694.5999999999872</v>
      </c>
      <c r="G137" s="39">
        <f t="shared" si="8"/>
        <v>99534.599999999991</v>
      </c>
      <c r="H137" s="179">
        <f t="shared" si="9"/>
        <v>-2.7071993055681011E-2</v>
      </c>
      <c r="I137" s="39">
        <v>16.25</v>
      </c>
      <c r="J137" s="39"/>
      <c r="K137" s="39">
        <f t="shared" si="10"/>
        <v>11920.971000001638</v>
      </c>
      <c r="L137" s="39"/>
    </row>
    <row r="138" spans="1:13" x14ac:dyDescent="0.25">
      <c r="A138">
        <v>3600</v>
      </c>
      <c r="B138" s="150">
        <v>42798</v>
      </c>
      <c r="C138" s="10">
        <v>6000</v>
      </c>
      <c r="D138" s="190">
        <v>16.589099999999998</v>
      </c>
      <c r="E138" s="39">
        <v>16.14</v>
      </c>
      <c r="F138" s="39">
        <f t="shared" si="7"/>
        <v>-2694.5999999999872</v>
      </c>
      <c r="G138" s="39">
        <f t="shared" si="8"/>
        <v>99534.599999999991</v>
      </c>
      <c r="H138" s="179">
        <f t="shared" si="9"/>
        <v>-2.7071993055681011E-2</v>
      </c>
      <c r="I138" s="39">
        <v>16.25</v>
      </c>
      <c r="J138" s="39"/>
      <c r="K138" s="39">
        <f t="shared" si="10"/>
        <v>11920.971000001638</v>
      </c>
      <c r="L138" s="39"/>
    </row>
    <row r="139" spans="1:13" x14ac:dyDescent="0.25">
      <c r="A139">
        <v>3600</v>
      </c>
      <c r="B139" s="150">
        <v>42800</v>
      </c>
      <c r="C139" s="10">
        <v>6000</v>
      </c>
      <c r="D139" s="190">
        <v>16.589099999999998</v>
      </c>
      <c r="E139" s="39">
        <v>16.47</v>
      </c>
      <c r="F139" s="39">
        <f t="shared" si="7"/>
        <v>-714.59999999999718</v>
      </c>
      <c r="G139" s="39">
        <f t="shared" si="8"/>
        <v>99534.599999999991</v>
      </c>
      <c r="H139" s="179">
        <f t="shared" si="9"/>
        <v>-7.1794129880463405E-3</v>
      </c>
      <c r="I139" s="39">
        <v>16.25</v>
      </c>
      <c r="J139" s="39"/>
      <c r="K139" s="39">
        <f t="shared" si="10"/>
        <v>13900.971000001629</v>
      </c>
      <c r="L139" s="39"/>
    </row>
    <row r="140" spans="1:13" ht="15" customHeight="1" x14ac:dyDescent="0.25">
      <c r="A140">
        <v>3600</v>
      </c>
      <c r="B140" s="150">
        <v>42802</v>
      </c>
      <c r="C140" s="10">
        <v>6700</v>
      </c>
      <c r="D140" s="190">
        <v>16.427</v>
      </c>
      <c r="E140" s="39">
        <v>14.87</v>
      </c>
      <c r="F140" s="39">
        <f t="shared" si="7"/>
        <v>-10431.900000000003</v>
      </c>
      <c r="G140" s="39">
        <f t="shared" si="8"/>
        <v>110060.9</v>
      </c>
      <c r="H140" s="180">
        <f t="shared" si="9"/>
        <v>-9.478297924149269E-2</v>
      </c>
      <c r="I140" s="39"/>
      <c r="J140" s="39"/>
      <c r="K140" s="39">
        <f t="shared" si="10"/>
        <v>4183.6710000016228</v>
      </c>
      <c r="L140" s="39"/>
    </row>
    <row r="141" spans="1:13" x14ac:dyDescent="0.25">
      <c r="A141">
        <v>3600</v>
      </c>
      <c r="B141" s="150">
        <v>42803</v>
      </c>
      <c r="C141" s="10">
        <v>6000</v>
      </c>
      <c r="D141" s="190">
        <v>16.50263</v>
      </c>
      <c r="E141" s="39">
        <v>16.07</v>
      </c>
      <c r="F141" s="39">
        <f t="shared" si="7"/>
        <v>-2595.7799999999979</v>
      </c>
      <c r="G141" s="39">
        <f t="shared" si="8"/>
        <v>99015.78</v>
      </c>
      <c r="H141" s="180">
        <f t="shared" si="9"/>
        <v>-2.6215821356959445E-2</v>
      </c>
      <c r="I141" s="39">
        <v>16.25</v>
      </c>
      <c r="J141" s="39"/>
      <c r="K141" s="39">
        <f t="shared" si="10"/>
        <v>12019.791000001627</v>
      </c>
      <c r="L141" s="39"/>
    </row>
    <row r="142" spans="1:13" x14ac:dyDescent="0.25">
      <c r="A142">
        <v>4200</v>
      </c>
      <c r="B142" s="150">
        <v>42805</v>
      </c>
      <c r="C142" s="359">
        <v>6000</v>
      </c>
      <c r="D142" s="567">
        <v>16.447600000000001</v>
      </c>
      <c r="E142" s="39">
        <v>16.16</v>
      </c>
      <c r="F142" s="39">
        <f t="shared" si="7"/>
        <v>-1725.6000000000072</v>
      </c>
      <c r="G142" s="39">
        <f t="shared" si="8"/>
        <v>98685.6</v>
      </c>
      <c r="H142" s="180">
        <f t="shared" si="9"/>
        <v>-1.7485833799460174E-2</v>
      </c>
      <c r="I142" s="39" t="s">
        <v>184</v>
      </c>
      <c r="J142" s="39"/>
      <c r="K142" s="39">
        <f t="shared" si="10"/>
        <v>12889.971000001618</v>
      </c>
      <c r="L142" s="39"/>
    </row>
    <row r="143" spans="1:13" x14ac:dyDescent="0.25">
      <c r="A143">
        <v>4200</v>
      </c>
      <c r="B143" s="150">
        <v>42807</v>
      </c>
      <c r="C143" s="10">
        <v>6000</v>
      </c>
      <c r="D143" s="190">
        <v>16.447600000000001</v>
      </c>
      <c r="E143" s="39">
        <v>15.84</v>
      </c>
      <c r="F143" s="39">
        <f t="shared" si="7"/>
        <v>-3645.600000000009</v>
      </c>
      <c r="G143" s="39">
        <f t="shared" si="8"/>
        <v>98685.6</v>
      </c>
      <c r="H143" s="180">
        <f t="shared" si="9"/>
        <v>-3.6941559862837217E-2</v>
      </c>
      <c r="I143" s="39"/>
      <c r="J143" s="39"/>
      <c r="K143" s="39">
        <f t="shared" si="10"/>
        <v>10969.971000001617</v>
      </c>
      <c r="L143" s="39"/>
    </row>
    <row r="144" spans="1:13" x14ac:dyDescent="0.25">
      <c r="A144">
        <v>3700</v>
      </c>
      <c r="B144" s="150">
        <v>42808</v>
      </c>
      <c r="C144" s="359">
        <v>6000</v>
      </c>
      <c r="D144" s="567">
        <v>16.422999999999998</v>
      </c>
      <c r="E144" s="39">
        <v>15.32</v>
      </c>
      <c r="F144" s="39">
        <f t="shared" si="7"/>
        <v>-6617.9999999999882</v>
      </c>
      <c r="G144" s="39">
        <f t="shared" si="8"/>
        <v>98537.999999999985</v>
      </c>
      <c r="H144" s="180">
        <f t="shared" si="9"/>
        <v>-6.7161907081531885E-2</v>
      </c>
      <c r="I144" s="39">
        <v>16.25</v>
      </c>
      <c r="J144" s="39">
        <v>41.23</v>
      </c>
      <c r="K144" s="39">
        <f t="shared" si="10"/>
        <v>7997.5710000016379</v>
      </c>
      <c r="L144" s="39"/>
    </row>
    <row r="145" spans="1:12" x14ac:dyDescent="0.25">
      <c r="A145">
        <v>3700</v>
      </c>
      <c r="B145" s="150">
        <v>42809</v>
      </c>
      <c r="C145" s="10">
        <v>6000</v>
      </c>
      <c r="D145" s="190">
        <v>16.422999999999998</v>
      </c>
      <c r="E145" s="39">
        <v>15.56</v>
      </c>
      <c r="F145" s="39">
        <f t="shared" si="7"/>
        <v>-5177.9999999999864</v>
      </c>
      <c r="G145" s="39">
        <f t="shared" si="8"/>
        <v>98537.999999999985</v>
      </c>
      <c r="H145" s="180">
        <f t="shared" si="9"/>
        <v>-5.254825549534177E-2</v>
      </c>
      <c r="I145" s="39">
        <v>16.25</v>
      </c>
      <c r="J145" s="39">
        <v>44</v>
      </c>
      <c r="K145" s="39">
        <f t="shared" si="10"/>
        <v>9437.5710000016406</v>
      </c>
      <c r="L145" s="39"/>
    </row>
    <row r="146" spans="1:12" x14ac:dyDescent="0.25">
      <c r="A146">
        <v>4000</v>
      </c>
      <c r="B146" s="150">
        <v>42815</v>
      </c>
      <c r="C146" s="10">
        <v>6400</v>
      </c>
      <c r="D146" s="190">
        <v>16.349399999999999</v>
      </c>
      <c r="E146" s="39">
        <v>15.05</v>
      </c>
      <c r="F146" s="39">
        <f t="shared" si="7"/>
        <v>-8316.1599999999908</v>
      </c>
      <c r="G146" s="39">
        <f t="shared" si="8"/>
        <v>104636.15999999999</v>
      </c>
      <c r="H146" s="180">
        <f t="shared" si="9"/>
        <v>-7.9476922700527156E-2</v>
      </c>
      <c r="I146" s="39"/>
      <c r="J146" s="39"/>
      <c r="K146" s="39">
        <f t="shared" si="10"/>
        <v>6299.4110000016353</v>
      </c>
      <c r="L146" s="39"/>
    </row>
    <row r="147" spans="1:12" x14ac:dyDescent="0.25">
      <c r="A147">
        <v>4300</v>
      </c>
      <c r="B147" s="150">
        <v>42819</v>
      </c>
      <c r="C147" s="10">
        <v>6400</v>
      </c>
      <c r="D147" s="190">
        <v>16.349399999999999</v>
      </c>
      <c r="E147" s="39">
        <v>14.61</v>
      </c>
      <c r="F147" s="39">
        <f t="shared" si="7"/>
        <v>-11132.16</v>
      </c>
      <c r="G147" s="39">
        <f t="shared" si="8"/>
        <v>104636.15999999999</v>
      </c>
      <c r="H147" s="180">
        <f t="shared" si="9"/>
        <v>-0.10638922529267128</v>
      </c>
      <c r="I147" s="39"/>
      <c r="J147" s="39"/>
      <c r="K147" s="39">
        <f t="shared" si="10"/>
        <v>3483.4110000016262</v>
      </c>
      <c r="L147" s="39"/>
    </row>
    <row r="148" spans="1:12" x14ac:dyDescent="0.25">
      <c r="A148">
        <v>4300</v>
      </c>
      <c r="B148" s="150">
        <v>42821</v>
      </c>
      <c r="C148" s="10">
        <v>6400</v>
      </c>
      <c r="D148" s="190">
        <v>16.349399999999999</v>
      </c>
      <c r="E148" s="39">
        <v>14.75</v>
      </c>
      <c r="F148" s="39">
        <f t="shared" si="7"/>
        <v>-10236.159999999996</v>
      </c>
      <c r="G148" s="39">
        <f t="shared" si="8"/>
        <v>104636.15999999999</v>
      </c>
      <c r="H148" s="180">
        <f t="shared" si="9"/>
        <v>-9.78262199224436E-2</v>
      </c>
      <c r="I148" s="39"/>
      <c r="J148" s="39"/>
      <c r="K148" s="39">
        <f t="shared" si="10"/>
        <v>4379.4110000016299</v>
      </c>
      <c r="L148" s="39"/>
    </row>
    <row r="149" spans="1:12" x14ac:dyDescent="0.25">
      <c r="A149">
        <v>4300</v>
      </c>
      <c r="B149" s="150">
        <v>42822</v>
      </c>
      <c r="C149" s="10">
        <v>6400</v>
      </c>
      <c r="D149" s="190">
        <v>16.349399999999999</v>
      </c>
      <c r="E149" s="39">
        <v>15.23</v>
      </c>
      <c r="F149" s="39">
        <f t="shared" si="7"/>
        <v>-7164.1599999999926</v>
      </c>
      <c r="G149" s="39">
        <f t="shared" si="8"/>
        <v>104636.15999999999</v>
      </c>
      <c r="H149" s="180">
        <f t="shared" si="9"/>
        <v>-6.8467344367377322E-2</v>
      </c>
      <c r="I149" s="39"/>
      <c r="J149" s="39"/>
      <c r="K149" s="39">
        <f t="shared" si="10"/>
        <v>7451.4110000016335</v>
      </c>
      <c r="L149" s="39"/>
    </row>
    <row r="150" spans="1:12" x14ac:dyDescent="0.25">
      <c r="A150">
        <v>3900</v>
      </c>
      <c r="B150" s="150">
        <v>42823</v>
      </c>
      <c r="C150" s="359">
        <v>6000</v>
      </c>
      <c r="D150" s="567">
        <v>16.407399999999999</v>
      </c>
      <c r="E150" s="39">
        <v>15.48</v>
      </c>
      <c r="F150" s="39">
        <f t="shared" si="7"/>
        <v>-5564.3999999999924</v>
      </c>
      <c r="G150" s="39">
        <f t="shared" si="8"/>
        <v>98444.4</v>
      </c>
      <c r="H150" s="180">
        <f t="shared" si="9"/>
        <v>-5.6523276082743074E-2</v>
      </c>
      <c r="I150" s="39">
        <v>16.25</v>
      </c>
      <c r="J150" s="39"/>
      <c r="K150" s="39">
        <f t="shared" si="10"/>
        <v>9051.1710000016337</v>
      </c>
      <c r="L150" s="39"/>
    </row>
    <row r="151" spans="1:12" x14ac:dyDescent="0.25">
      <c r="A151">
        <v>4100</v>
      </c>
      <c r="B151" s="150">
        <v>42830</v>
      </c>
      <c r="C151" s="359">
        <v>6000</v>
      </c>
      <c r="D151" s="567">
        <v>16.388999999999999</v>
      </c>
      <c r="E151" s="39">
        <v>15.98</v>
      </c>
      <c r="F151" s="39">
        <f t="shared" ref="F151:F164" si="11">C151*(E151-D151)</f>
        <v>-2453.9999999999936</v>
      </c>
      <c r="G151" s="39">
        <f t="shared" ref="G151:G164" si="12">D151*C151</f>
        <v>98334</v>
      </c>
      <c r="H151" s="180">
        <f t="shared" ref="H151:H164" si="13">(E151-D151)/D151</f>
        <v>-2.4955763011776128E-2</v>
      </c>
      <c r="I151" s="39">
        <v>16.25</v>
      </c>
      <c r="J151" s="39"/>
      <c r="K151" s="39">
        <f t="shared" si="10"/>
        <v>12161.571000001633</v>
      </c>
      <c r="L151" s="39"/>
    </row>
    <row r="152" spans="1:12" x14ac:dyDescent="0.25">
      <c r="A152">
        <v>4800</v>
      </c>
      <c r="B152" s="150">
        <v>42838</v>
      </c>
      <c r="C152" s="10">
        <v>6200</v>
      </c>
      <c r="D152" s="190">
        <v>16.375</v>
      </c>
      <c r="E152" s="39">
        <v>15.9</v>
      </c>
      <c r="F152" s="39">
        <f t="shared" si="11"/>
        <v>-2944.9999999999977</v>
      </c>
      <c r="G152" s="39">
        <f t="shared" si="12"/>
        <v>101525</v>
      </c>
      <c r="H152" s="179">
        <f t="shared" si="13"/>
        <v>-2.9007633587786238E-2</v>
      </c>
      <c r="I152" s="39"/>
      <c r="J152" s="39"/>
      <c r="K152" s="39">
        <f t="shared" si="10"/>
        <v>11670.571000001628</v>
      </c>
      <c r="L152" s="39"/>
    </row>
    <row r="153" spans="1:12" x14ac:dyDescent="0.25">
      <c r="A153">
        <v>5300</v>
      </c>
      <c r="B153" s="150">
        <v>42844</v>
      </c>
      <c r="C153" s="10">
        <v>6400</v>
      </c>
      <c r="D153" s="190">
        <v>16.335000000000001</v>
      </c>
      <c r="E153" s="39">
        <v>15.06</v>
      </c>
      <c r="F153" s="39">
        <f t="shared" si="11"/>
        <v>-8160.0000000000018</v>
      </c>
      <c r="G153" s="39">
        <f t="shared" si="12"/>
        <v>104544</v>
      </c>
      <c r="H153" s="179">
        <f t="shared" si="13"/>
        <v>-7.805325987144171E-2</v>
      </c>
      <c r="I153" s="39"/>
      <c r="J153" s="39"/>
      <c r="K153" s="39">
        <f t="shared" si="10"/>
        <v>6455.5710000016243</v>
      </c>
      <c r="L153" s="39"/>
    </row>
    <row r="154" spans="1:12" ht="15" customHeight="1" x14ac:dyDescent="0.25">
      <c r="A154">
        <v>5700</v>
      </c>
      <c r="B154" s="150">
        <v>42854</v>
      </c>
      <c r="C154" s="10">
        <v>6400</v>
      </c>
      <c r="D154" s="190">
        <v>16.334199999999999</v>
      </c>
      <c r="E154" s="39">
        <v>14.87</v>
      </c>
      <c r="F154" s="39">
        <f t="shared" si="11"/>
        <v>-9370.8799999999992</v>
      </c>
      <c r="G154" s="39">
        <f t="shared" si="12"/>
        <v>104538.87999999999</v>
      </c>
      <c r="H154" s="179">
        <f t="shared" si="13"/>
        <v>-8.9640141543509938E-2</v>
      </c>
      <c r="I154" s="39"/>
      <c r="J154" s="39"/>
      <c r="K154" s="39">
        <f t="shared" si="10"/>
        <v>5244.6910000016269</v>
      </c>
      <c r="L154" s="39"/>
    </row>
    <row r="155" spans="1:12" x14ac:dyDescent="0.25">
      <c r="A155">
        <v>5700</v>
      </c>
      <c r="B155" s="150">
        <v>42860</v>
      </c>
      <c r="C155" s="10">
        <v>6700</v>
      </c>
      <c r="D155" s="190">
        <v>16.225999999999999</v>
      </c>
      <c r="E155" s="39">
        <v>14.29</v>
      </c>
      <c r="F155" s="39">
        <f t="shared" si="11"/>
        <v>-12971.199999999999</v>
      </c>
      <c r="G155" s="39">
        <f t="shared" si="12"/>
        <v>108714.2</v>
      </c>
      <c r="H155" s="179">
        <f t="shared" si="13"/>
        <v>-0.11931468014298041</v>
      </c>
      <c r="I155" s="39"/>
      <c r="J155" s="39"/>
      <c r="K155" s="39">
        <f t="shared" si="10"/>
        <v>1644.3710000016272</v>
      </c>
      <c r="L155" s="39"/>
    </row>
    <row r="156" spans="1:12" x14ac:dyDescent="0.25">
      <c r="A156">
        <v>6000</v>
      </c>
      <c r="B156" s="150">
        <v>42862</v>
      </c>
      <c r="C156" s="10">
        <v>6700</v>
      </c>
      <c r="D156" s="190">
        <v>16.225999999999999</v>
      </c>
      <c r="E156" s="39">
        <v>14.29</v>
      </c>
      <c r="F156" s="39">
        <f t="shared" si="11"/>
        <v>-12971.199999999999</v>
      </c>
      <c r="G156" s="39">
        <f t="shared" si="12"/>
        <v>108714.2</v>
      </c>
      <c r="H156" s="179">
        <f t="shared" si="13"/>
        <v>-0.11931468014298041</v>
      </c>
      <c r="I156" s="39"/>
      <c r="J156" s="39"/>
      <c r="K156" s="39">
        <f t="shared" si="10"/>
        <v>1644.3710000016272</v>
      </c>
      <c r="L156" s="39"/>
    </row>
    <row r="157" spans="1:12" x14ac:dyDescent="0.25">
      <c r="A157">
        <v>5700</v>
      </c>
      <c r="B157" s="150">
        <v>42863</v>
      </c>
      <c r="C157" s="10">
        <v>6400</v>
      </c>
      <c r="D157" s="190">
        <v>16.318000000000001</v>
      </c>
      <c r="E157" s="39">
        <v>14.59</v>
      </c>
      <c r="F157" s="39">
        <f t="shared" si="11"/>
        <v>-11059.20000000001</v>
      </c>
      <c r="G157" s="39">
        <f t="shared" si="12"/>
        <v>104435.20000000001</v>
      </c>
      <c r="H157" s="179">
        <f t="shared" si="13"/>
        <v>-0.1058953303100871</v>
      </c>
      <c r="I157" s="39"/>
      <c r="J157" s="39"/>
      <c r="K157" s="39">
        <f t="shared" si="10"/>
        <v>3556.3710000016163</v>
      </c>
      <c r="L157" s="39"/>
    </row>
    <row r="158" spans="1:12" x14ac:dyDescent="0.25">
      <c r="A158">
        <v>5700</v>
      </c>
      <c r="B158" s="150">
        <v>42866</v>
      </c>
      <c r="C158" s="10">
        <v>6400</v>
      </c>
      <c r="D158" s="190">
        <v>16.318000000000001</v>
      </c>
      <c r="E158" s="39">
        <v>14.48</v>
      </c>
      <c r="F158" s="39">
        <f t="shared" si="11"/>
        <v>-11763.200000000006</v>
      </c>
      <c r="G158" s="39">
        <f t="shared" si="12"/>
        <v>104435.20000000001</v>
      </c>
      <c r="H158" s="179">
        <f t="shared" si="13"/>
        <v>-0.11263635249417826</v>
      </c>
      <c r="I158" s="39"/>
      <c r="J158" s="39"/>
      <c r="K158" s="39">
        <f t="shared" si="10"/>
        <v>2852.3710000016199</v>
      </c>
      <c r="L158" s="39"/>
    </row>
    <row r="159" spans="1:12" x14ac:dyDescent="0.25">
      <c r="A159">
        <v>5900</v>
      </c>
      <c r="B159" s="150">
        <v>42872</v>
      </c>
      <c r="C159" s="10">
        <v>6531</v>
      </c>
      <c r="D159" s="190">
        <v>16.274999999999999</v>
      </c>
      <c r="E159" s="39">
        <v>14.35</v>
      </c>
      <c r="F159" s="39">
        <f t="shared" si="11"/>
        <v>-12572.174999999994</v>
      </c>
      <c r="G159" s="39">
        <f t="shared" si="12"/>
        <v>106292.02499999999</v>
      </c>
      <c r="H159" s="179">
        <f t="shared" si="13"/>
        <v>-0.11827956989247307</v>
      </c>
      <c r="I159" s="39"/>
      <c r="J159" s="39"/>
      <c r="K159" s="39">
        <f t="shared" si="10"/>
        <v>2043.3960000016323</v>
      </c>
      <c r="L159" s="39"/>
    </row>
    <row r="160" spans="1:12" x14ac:dyDescent="0.25">
      <c r="B160" s="150">
        <v>42873</v>
      </c>
      <c r="C160" s="10">
        <v>6400</v>
      </c>
      <c r="D160" s="190">
        <v>16.306000000000001</v>
      </c>
      <c r="E160" s="39">
        <v>14.35</v>
      </c>
      <c r="F160" s="39">
        <f t="shared" si="11"/>
        <v>-12518.400000000009</v>
      </c>
      <c r="G160" s="39">
        <f t="shared" si="12"/>
        <v>104358.40000000001</v>
      </c>
      <c r="H160" s="179">
        <f t="shared" si="13"/>
        <v>-0.11995584447442667</v>
      </c>
      <c r="I160" s="39"/>
      <c r="J160" s="39"/>
      <c r="K160" s="39">
        <f t="shared" si="10"/>
        <v>2097.1710000016174</v>
      </c>
      <c r="L160" s="39"/>
    </row>
    <row r="161" spans="1:22" x14ac:dyDescent="0.25">
      <c r="A161">
        <v>5600</v>
      </c>
      <c r="B161" s="150">
        <v>42873</v>
      </c>
      <c r="C161" s="10">
        <v>6700</v>
      </c>
      <c r="D161" s="190">
        <v>16.21</v>
      </c>
      <c r="E161" s="39">
        <v>14.16</v>
      </c>
      <c r="F161" s="39">
        <f t="shared" si="11"/>
        <v>-13735.000000000005</v>
      </c>
      <c r="G161" s="39">
        <f t="shared" si="12"/>
        <v>108607</v>
      </c>
      <c r="H161" s="179">
        <f t="shared" si="13"/>
        <v>-0.1264651449722394</v>
      </c>
      <c r="I161" s="39"/>
      <c r="J161" s="39"/>
      <c r="K161" s="39">
        <f t="shared" si="10"/>
        <v>880.57100000162063</v>
      </c>
      <c r="L161" s="39"/>
    </row>
    <row r="162" spans="1:22" x14ac:dyDescent="0.25">
      <c r="A162">
        <v>5300</v>
      </c>
      <c r="B162" s="150">
        <v>42874</v>
      </c>
      <c r="C162" s="10">
        <v>6400</v>
      </c>
      <c r="D162" s="190">
        <v>16.286000000000001</v>
      </c>
      <c r="E162" s="39">
        <v>14.58</v>
      </c>
      <c r="F162" s="39">
        <f t="shared" si="11"/>
        <v>-10918.400000000009</v>
      </c>
      <c r="G162" s="39">
        <f t="shared" si="12"/>
        <v>104230.40000000001</v>
      </c>
      <c r="H162" s="179">
        <f t="shared" si="13"/>
        <v>-0.10475254820090883</v>
      </c>
      <c r="I162" s="39"/>
      <c r="J162" s="39"/>
      <c r="K162" s="39">
        <f t="shared" si="10"/>
        <v>3697.1710000016174</v>
      </c>
      <c r="L162" s="39"/>
    </row>
    <row r="163" spans="1:22" x14ac:dyDescent="0.25">
      <c r="B163" s="150">
        <v>42880</v>
      </c>
      <c r="C163" s="10">
        <v>7000</v>
      </c>
      <c r="D163" s="190">
        <v>16.05</v>
      </c>
      <c r="E163" s="39">
        <v>13.5</v>
      </c>
      <c r="F163" s="39">
        <f t="shared" si="11"/>
        <v>-17850.000000000004</v>
      </c>
      <c r="G163" s="39">
        <f t="shared" si="12"/>
        <v>112350</v>
      </c>
      <c r="H163" s="179">
        <f t="shared" si="13"/>
        <v>-0.15887850467289724</v>
      </c>
      <c r="I163" s="39"/>
      <c r="J163" s="39"/>
      <c r="K163" s="39">
        <f t="shared" si="10"/>
        <v>-3234.4289999983775</v>
      </c>
      <c r="L163" s="39"/>
    </row>
    <row r="164" spans="1:22" x14ac:dyDescent="0.25">
      <c r="A164">
        <v>5800</v>
      </c>
      <c r="B164" s="150">
        <v>42899</v>
      </c>
      <c r="C164" s="10">
        <v>8000</v>
      </c>
      <c r="D164" s="190">
        <v>15.624000000000001</v>
      </c>
      <c r="E164" s="39">
        <v>13.01</v>
      </c>
      <c r="F164" s="39">
        <f t="shared" si="11"/>
        <v>-20912.000000000007</v>
      </c>
      <c r="G164" s="39">
        <f t="shared" si="12"/>
        <v>124992</v>
      </c>
      <c r="H164" s="179">
        <f t="shared" si="13"/>
        <v>-0.16730670762928831</v>
      </c>
      <c r="I164" s="39"/>
      <c r="J164" s="39"/>
      <c r="K164" s="39">
        <f t="shared" si="10"/>
        <v>-6296.4289999983812</v>
      </c>
      <c r="L164" s="39"/>
    </row>
    <row r="165" spans="1:22" x14ac:dyDescent="0.25">
      <c r="A165">
        <v>8000</v>
      </c>
      <c r="B165" s="150">
        <v>42939</v>
      </c>
      <c r="C165" s="10">
        <v>8000</v>
      </c>
      <c r="D165" s="190">
        <v>15.584</v>
      </c>
      <c r="E165" s="39">
        <v>11.85</v>
      </c>
      <c r="F165" s="39">
        <f t="shared" ref="F165:F175" si="14">C165*(E165-D165)</f>
        <v>-29872</v>
      </c>
      <c r="G165" s="39">
        <f t="shared" ref="G165:G175" si="15">D165*C165</f>
        <v>124672</v>
      </c>
      <c r="H165" s="179">
        <f t="shared" ref="H165:H175" si="16">(E165-D165)/D165</f>
        <v>-0.2396047227926078</v>
      </c>
      <c r="I165" s="39"/>
      <c r="J165" s="39"/>
      <c r="K165" s="39">
        <f t="shared" si="10"/>
        <v>-15256.428999998374</v>
      </c>
      <c r="L165" s="39"/>
    </row>
    <row r="166" spans="1:22" x14ac:dyDescent="0.25">
      <c r="A166">
        <v>8000</v>
      </c>
      <c r="B166" s="150">
        <v>42943</v>
      </c>
      <c r="C166" s="10">
        <v>8200</v>
      </c>
      <c r="D166" s="190">
        <v>15.5</v>
      </c>
      <c r="E166" s="39">
        <v>12.23</v>
      </c>
      <c r="F166" s="39">
        <f t="shared" si="14"/>
        <v>-26813.999999999996</v>
      </c>
      <c r="G166" s="39">
        <f t="shared" si="15"/>
        <v>127100</v>
      </c>
      <c r="H166" s="179">
        <f t="shared" si="16"/>
        <v>-0.21096774193548384</v>
      </c>
      <c r="I166" s="39"/>
      <c r="J166" s="39"/>
      <c r="K166" s="39">
        <f t="shared" si="10"/>
        <v>-12198.42899999837</v>
      </c>
      <c r="L166" s="39"/>
    </row>
    <row r="167" spans="1:22" x14ac:dyDescent="0.25">
      <c r="B167" s="150">
        <v>42944</v>
      </c>
      <c r="C167" s="10">
        <v>8000</v>
      </c>
      <c r="D167" s="190">
        <v>15.5733</v>
      </c>
      <c r="E167" s="39">
        <v>12.36</v>
      </c>
      <c r="F167" s="39">
        <f t="shared" si="14"/>
        <v>-25706.400000000001</v>
      </c>
      <c r="G167" s="39">
        <f t="shared" si="15"/>
        <v>124586.4</v>
      </c>
      <c r="H167" s="179">
        <f t="shared" si="16"/>
        <v>-0.20633391766677586</v>
      </c>
      <c r="I167" s="39"/>
      <c r="J167" s="39"/>
      <c r="K167" s="39">
        <f t="shared" si="10"/>
        <v>-11090.828999998375</v>
      </c>
      <c r="L167" s="39"/>
    </row>
    <row r="168" spans="1:22" x14ac:dyDescent="0.25">
      <c r="A168">
        <v>7400</v>
      </c>
      <c r="B168" s="150">
        <v>42950</v>
      </c>
      <c r="C168" s="10">
        <v>8000</v>
      </c>
      <c r="D168" s="190">
        <v>15.516999999999999</v>
      </c>
      <c r="E168" s="39">
        <v>12.51</v>
      </c>
      <c r="F168" s="39">
        <f t="shared" si="14"/>
        <v>-24055.999999999996</v>
      </c>
      <c r="G168" s="39">
        <f t="shared" si="15"/>
        <v>124136</v>
      </c>
      <c r="H168" s="179">
        <f t="shared" si="16"/>
        <v>-0.19378745891602756</v>
      </c>
      <c r="I168" s="39"/>
      <c r="J168" s="39"/>
      <c r="K168" s="39">
        <f t="shared" si="10"/>
        <v>-9440.4289999983703</v>
      </c>
      <c r="L168" s="39"/>
    </row>
    <row r="169" spans="1:22" x14ac:dyDescent="0.25">
      <c r="A169">
        <v>7200</v>
      </c>
      <c r="B169" s="150">
        <v>42953</v>
      </c>
      <c r="C169" s="10">
        <v>8000</v>
      </c>
      <c r="D169" s="190">
        <v>15.516999999999999</v>
      </c>
      <c r="E169" s="39">
        <v>12.9</v>
      </c>
      <c r="F169" s="39">
        <f t="shared" si="14"/>
        <v>-20935.999999999993</v>
      </c>
      <c r="G169" s="39">
        <f t="shared" si="15"/>
        <v>124136</v>
      </c>
      <c r="H169" s="179">
        <f t="shared" si="16"/>
        <v>-0.16865373461364949</v>
      </c>
      <c r="I169" s="39"/>
      <c r="J169" s="39"/>
      <c r="K169" s="39">
        <f t="shared" si="10"/>
        <v>-6320.4289999983666</v>
      </c>
      <c r="L169" s="39"/>
    </row>
    <row r="170" spans="1:22" x14ac:dyDescent="0.25">
      <c r="A170">
        <v>7200</v>
      </c>
      <c r="B170" s="150">
        <v>42967</v>
      </c>
      <c r="C170" s="10">
        <v>8900</v>
      </c>
      <c r="D170" s="190">
        <v>15.09</v>
      </c>
      <c r="E170" s="39">
        <v>10.87</v>
      </c>
      <c r="F170" s="39">
        <f t="shared" si="14"/>
        <v>-37558.000000000007</v>
      </c>
      <c r="G170" s="39">
        <f t="shared" si="15"/>
        <v>134301</v>
      </c>
      <c r="H170" s="179">
        <f t="shared" si="16"/>
        <v>-0.27965540092776675</v>
      </c>
      <c r="I170" s="39"/>
      <c r="J170" s="39"/>
      <c r="K170" s="39">
        <f t="shared" si="10"/>
        <v>-22942.428999998381</v>
      </c>
      <c r="L170" s="39"/>
    </row>
    <row r="171" spans="1:22" x14ac:dyDescent="0.25">
      <c r="A171">
        <v>7100</v>
      </c>
      <c r="B171" s="150">
        <v>42978</v>
      </c>
      <c r="C171" s="10">
        <v>8600</v>
      </c>
      <c r="D171" s="190">
        <v>15.226800000000001</v>
      </c>
      <c r="E171" s="39">
        <v>11.27</v>
      </c>
      <c r="F171" s="39">
        <f t="shared" si="14"/>
        <v>-34028.48000000001</v>
      </c>
      <c r="G171" s="39">
        <f t="shared" si="15"/>
        <v>130950.48000000001</v>
      </c>
      <c r="H171" s="179">
        <f t="shared" si="16"/>
        <v>-0.25985761946042513</v>
      </c>
      <c r="I171" s="39"/>
      <c r="J171" s="39"/>
      <c r="K171" s="39">
        <f t="shared" si="10"/>
        <v>-19412.908999998384</v>
      </c>
      <c r="L171" s="39"/>
    </row>
    <row r="172" spans="1:22" x14ac:dyDescent="0.25">
      <c r="A172">
        <v>7300</v>
      </c>
      <c r="B172" s="150">
        <v>42984</v>
      </c>
      <c r="C172" s="10">
        <v>8200</v>
      </c>
      <c r="D172" s="190">
        <v>15.403</v>
      </c>
      <c r="E172" s="39">
        <v>11.6</v>
      </c>
      <c r="F172" s="39">
        <f t="shared" si="14"/>
        <v>-31184.600000000006</v>
      </c>
      <c r="G172" s="39">
        <f t="shared" si="15"/>
        <v>126304.6</v>
      </c>
      <c r="H172" s="179">
        <f t="shared" si="16"/>
        <v>-0.24689995455430766</v>
      </c>
      <c r="I172" s="39"/>
      <c r="J172" s="39"/>
      <c r="K172" s="39">
        <f t="shared" si="10"/>
        <v>-16569.02899999838</v>
      </c>
      <c r="L172" s="39"/>
    </row>
    <row r="173" spans="1:22" x14ac:dyDescent="0.25">
      <c r="A173">
        <v>7300</v>
      </c>
      <c r="B173" s="150">
        <v>42986</v>
      </c>
      <c r="C173" s="10">
        <v>8600</v>
      </c>
      <c r="D173" s="190">
        <v>15.202999999999999</v>
      </c>
      <c r="E173" s="39">
        <v>11.11</v>
      </c>
      <c r="F173" s="39">
        <f t="shared" si="14"/>
        <v>-35199.800000000003</v>
      </c>
      <c r="G173" s="39">
        <f t="shared" si="15"/>
        <v>130745.79999999999</v>
      </c>
      <c r="H173" s="179">
        <f t="shared" si="16"/>
        <v>-0.26922317963559822</v>
      </c>
      <c r="I173" s="39"/>
      <c r="J173" s="39"/>
      <c r="K173" s="39">
        <f t="shared" si="10"/>
        <v>-20584.228999998377</v>
      </c>
      <c r="L173" s="39"/>
      <c r="V173" s="705"/>
    </row>
    <row r="174" spans="1:22" x14ac:dyDescent="0.25">
      <c r="A174">
        <v>6900</v>
      </c>
      <c r="B174" s="150">
        <v>42987</v>
      </c>
      <c r="C174" s="10">
        <v>8200</v>
      </c>
      <c r="D174" s="190">
        <v>15.3935</v>
      </c>
      <c r="E174" s="39">
        <v>11.3</v>
      </c>
      <c r="F174" s="39">
        <f t="shared" si="14"/>
        <v>-33566.69999999999</v>
      </c>
      <c r="G174" s="39">
        <f t="shared" si="15"/>
        <v>126226.7</v>
      </c>
      <c r="H174" s="179">
        <f t="shared" si="16"/>
        <v>-0.26592392893104227</v>
      </c>
      <c r="I174" s="39"/>
      <c r="J174" s="39"/>
      <c r="K174" s="39">
        <f t="shared" si="10"/>
        <v>-18951.128999998364</v>
      </c>
      <c r="L174" s="39"/>
      <c r="V174" s="705"/>
    </row>
    <row r="175" spans="1:22" x14ac:dyDescent="0.25">
      <c r="A175">
        <v>7500</v>
      </c>
      <c r="B175" s="150">
        <v>42996</v>
      </c>
      <c r="C175" s="10">
        <v>8000</v>
      </c>
      <c r="D175" s="190">
        <v>15.43</v>
      </c>
      <c r="E175" s="39">
        <v>12.02</v>
      </c>
      <c r="F175" s="39">
        <f t="shared" si="14"/>
        <v>-27280</v>
      </c>
      <c r="G175" s="39">
        <f t="shared" si="15"/>
        <v>123440</v>
      </c>
      <c r="H175" s="179">
        <f t="shared" si="16"/>
        <v>-0.22099805573558004</v>
      </c>
      <c r="I175" s="39">
        <v>15</v>
      </c>
      <c r="J175" s="39"/>
      <c r="K175" s="39">
        <f t="shared" si="10"/>
        <v>-12664.428999998374</v>
      </c>
      <c r="L175" s="39"/>
      <c r="V175" s="705"/>
    </row>
    <row r="176" spans="1:22" x14ac:dyDescent="0.25">
      <c r="A176">
        <v>7600</v>
      </c>
      <c r="B176" s="150">
        <v>42999</v>
      </c>
      <c r="C176" s="355">
        <v>8000</v>
      </c>
      <c r="D176" s="704">
        <v>15.43</v>
      </c>
      <c r="E176" s="39">
        <v>12.73</v>
      </c>
      <c r="F176" s="39">
        <f t="shared" ref="F176:F182" si="17">C176*(E176-D176)</f>
        <v>-21599.999999999993</v>
      </c>
      <c r="G176" s="39">
        <f t="shared" ref="G176:G182" si="18">D176*C176</f>
        <v>123440</v>
      </c>
      <c r="H176" s="179">
        <f t="shared" ref="H176:H182" si="19">(E176-D176)/D176</f>
        <v>-0.17498379779650028</v>
      </c>
      <c r="I176" s="39">
        <v>15</v>
      </c>
      <c r="J176" s="39"/>
      <c r="K176" s="39">
        <f t="shared" si="10"/>
        <v>-6984.4289999983666</v>
      </c>
      <c r="L176" s="39"/>
      <c r="V176" s="706"/>
    </row>
    <row r="177" spans="1:22" x14ac:dyDescent="0.25">
      <c r="A177">
        <v>7100</v>
      </c>
      <c r="B177" s="150">
        <v>43000</v>
      </c>
      <c r="C177" s="10">
        <v>7500</v>
      </c>
      <c r="D177" s="190">
        <v>15.6</v>
      </c>
      <c r="E177" s="39">
        <v>12.83</v>
      </c>
      <c r="F177" s="39">
        <f t="shared" si="17"/>
        <v>-20774.999999999996</v>
      </c>
      <c r="G177" s="39">
        <f t="shared" si="18"/>
        <v>117000</v>
      </c>
      <c r="H177" s="179">
        <f t="shared" si="19"/>
        <v>-0.17756410256410254</v>
      </c>
      <c r="I177" s="39"/>
      <c r="J177" s="39"/>
      <c r="K177" s="39">
        <f t="shared" si="10"/>
        <v>-6159.4289999983703</v>
      </c>
      <c r="L177" s="39"/>
      <c r="V177" s="706"/>
    </row>
    <row r="178" spans="1:22" x14ac:dyDescent="0.25">
      <c r="A178">
        <v>6600</v>
      </c>
      <c r="B178" s="150">
        <v>43000</v>
      </c>
      <c r="C178" s="10">
        <v>7000</v>
      </c>
      <c r="D178" s="190">
        <v>15.788</v>
      </c>
      <c r="E178" s="39">
        <v>12.79</v>
      </c>
      <c r="F178" s="39">
        <f t="shared" si="17"/>
        <v>-20986.000000000007</v>
      </c>
      <c r="G178" s="39">
        <f t="shared" si="18"/>
        <v>110516</v>
      </c>
      <c r="H178" s="179">
        <f t="shared" si="19"/>
        <v>-0.1898910564986066</v>
      </c>
      <c r="I178" s="39">
        <v>15.5</v>
      </c>
      <c r="J178" s="39"/>
      <c r="K178" s="39">
        <f t="shared" si="10"/>
        <v>-6370.4289999983812</v>
      </c>
      <c r="L178" s="39"/>
      <c r="V178" s="706"/>
    </row>
    <row r="179" spans="1:22" x14ac:dyDescent="0.25">
      <c r="A179">
        <v>6300</v>
      </c>
      <c r="B179" s="150">
        <v>43004</v>
      </c>
      <c r="C179" s="10">
        <v>6700</v>
      </c>
      <c r="D179" s="190">
        <v>15.903</v>
      </c>
      <c r="E179" s="39">
        <v>13.4</v>
      </c>
      <c r="F179" s="39">
        <f t="shared" si="17"/>
        <v>-16770.100000000002</v>
      </c>
      <c r="G179" s="39">
        <f t="shared" si="18"/>
        <v>106550.1</v>
      </c>
      <c r="H179" s="179">
        <f t="shared" si="19"/>
        <v>-0.15739168710306231</v>
      </c>
      <c r="I179" s="39">
        <v>15.5</v>
      </c>
      <c r="J179" s="39"/>
      <c r="K179" s="39">
        <f t="shared" si="10"/>
        <v>-2154.5289999983761</v>
      </c>
      <c r="L179" s="39"/>
    </row>
    <row r="180" spans="1:22" x14ac:dyDescent="0.25">
      <c r="A180">
        <v>6000</v>
      </c>
      <c r="B180" s="150">
        <v>43005</v>
      </c>
      <c r="C180" s="10">
        <v>6400</v>
      </c>
      <c r="D180" s="190">
        <v>16.003</v>
      </c>
      <c r="E180" s="39">
        <v>13.73</v>
      </c>
      <c r="F180" s="39">
        <f t="shared" si="17"/>
        <v>-14547.199999999997</v>
      </c>
      <c r="G180" s="39">
        <f t="shared" si="18"/>
        <v>102419.2</v>
      </c>
      <c r="H180" s="179">
        <f t="shared" si="19"/>
        <v>-0.14203586827469847</v>
      </c>
      <c r="I180" s="39"/>
      <c r="J180" s="39"/>
      <c r="K180" s="39">
        <f t="shared" si="10"/>
        <v>68.371000001629</v>
      </c>
      <c r="L180" s="39"/>
    </row>
    <row r="181" spans="1:22" x14ac:dyDescent="0.25">
      <c r="A181">
        <v>6000</v>
      </c>
      <c r="B181" s="150">
        <v>43006</v>
      </c>
      <c r="C181" s="10">
        <v>6700</v>
      </c>
      <c r="D181" s="190">
        <v>15.8888</v>
      </c>
      <c r="E181" s="39">
        <v>13.53</v>
      </c>
      <c r="F181" s="39">
        <f t="shared" si="17"/>
        <v>-15803.960000000003</v>
      </c>
      <c r="G181" s="39">
        <f t="shared" si="18"/>
        <v>106454.95999999999</v>
      </c>
      <c r="H181" s="179">
        <f t="shared" si="19"/>
        <v>-0.14845677458335435</v>
      </c>
      <c r="I181" s="39">
        <v>15.5</v>
      </c>
      <c r="J181" s="39"/>
      <c r="K181" s="39">
        <f t="shared" si="10"/>
        <v>-1188.3889999983767</v>
      </c>
      <c r="L181" s="39"/>
      <c r="V181" s="709"/>
    </row>
    <row r="182" spans="1:22" x14ac:dyDescent="0.25">
      <c r="A182">
        <v>5700</v>
      </c>
      <c r="B182" s="150">
        <v>43011</v>
      </c>
      <c r="C182" s="10">
        <v>6400</v>
      </c>
      <c r="D182" s="190">
        <v>15.99</v>
      </c>
      <c r="E182" s="39">
        <v>13.76</v>
      </c>
      <c r="F182" s="39">
        <f t="shared" si="17"/>
        <v>-14272.000000000004</v>
      </c>
      <c r="G182" s="39">
        <f t="shared" si="18"/>
        <v>102336</v>
      </c>
      <c r="H182" s="179">
        <f t="shared" si="19"/>
        <v>-0.13946216385240778</v>
      </c>
      <c r="I182" s="39"/>
      <c r="J182" s="39"/>
      <c r="K182" s="39">
        <f t="shared" si="10"/>
        <v>343.57100000162245</v>
      </c>
      <c r="L182" s="39"/>
      <c r="V182" s="709"/>
    </row>
    <row r="183" spans="1:22" x14ac:dyDescent="0.25">
      <c r="A183">
        <v>6100</v>
      </c>
      <c r="B183" s="150">
        <v>43023</v>
      </c>
      <c r="C183" s="10">
        <v>6400</v>
      </c>
      <c r="D183" s="190">
        <v>15.99</v>
      </c>
      <c r="E183" s="39">
        <v>13.75</v>
      </c>
      <c r="F183" s="39">
        <f>C183*(E183-D183)</f>
        <v>-14336.000000000002</v>
      </c>
      <c r="G183" s="39">
        <f>D183*C183</f>
        <v>102336</v>
      </c>
      <c r="H183" s="179">
        <f>(E183-D183)/D183</f>
        <v>-0.14008755472170106</v>
      </c>
      <c r="I183" s="39">
        <v>15.5</v>
      </c>
      <c r="J183" s="39">
        <v>69.28</v>
      </c>
      <c r="K183" s="39">
        <f t="shared" si="10"/>
        <v>279.57100000162427</v>
      </c>
      <c r="L183" s="39"/>
      <c r="O183" s="2"/>
      <c r="V183" s="718"/>
    </row>
    <row r="184" spans="1:22" x14ac:dyDescent="0.25">
      <c r="B184" s="150">
        <v>43028</v>
      </c>
      <c r="C184" s="10">
        <v>6400</v>
      </c>
      <c r="D184" s="190">
        <v>15.99</v>
      </c>
      <c r="E184" s="39">
        <v>13.93</v>
      </c>
      <c r="F184" s="39">
        <f>C184*(E184-D184)</f>
        <v>-13184.000000000004</v>
      </c>
      <c r="G184" s="39">
        <f>D184*C184</f>
        <v>102336</v>
      </c>
      <c r="H184" s="179">
        <f>(E184-D184)/D184</f>
        <v>-0.12883051907442156</v>
      </c>
      <c r="I184" s="39"/>
      <c r="J184" s="39"/>
      <c r="K184" s="39">
        <f t="shared" si="10"/>
        <v>1431.5710000016225</v>
      </c>
      <c r="L184" s="39"/>
      <c r="V184" s="718"/>
    </row>
    <row r="185" spans="1:22" x14ac:dyDescent="0.25">
      <c r="A185">
        <v>6100</v>
      </c>
      <c r="B185" s="150">
        <v>43031</v>
      </c>
      <c r="C185" s="10">
        <v>6400</v>
      </c>
      <c r="D185" s="190">
        <v>15.99</v>
      </c>
      <c r="E185" s="39">
        <v>13.63</v>
      </c>
      <c r="F185" s="39">
        <f t="shared" ref="F185:F197" si="20">C185*(E185-D185)</f>
        <v>-15103.999999999996</v>
      </c>
      <c r="G185" s="39">
        <f t="shared" ref="G185:G197" si="21">D185*C185</f>
        <v>102336</v>
      </c>
      <c r="H185" s="179">
        <f t="shared" ref="H185:H197" si="22">(E185-D185)/D185</f>
        <v>-0.14759224515322072</v>
      </c>
      <c r="I185" s="39"/>
      <c r="J185" s="39"/>
      <c r="K185" s="39">
        <f t="shared" si="10"/>
        <v>-488.42899999837027</v>
      </c>
      <c r="L185" s="39"/>
      <c r="V185" s="720"/>
    </row>
    <row r="186" spans="1:22" x14ac:dyDescent="0.25">
      <c r="A186">
        <v>6000</v>
      </c>
      <c r="B186" s="150">
        <v>43040</v>
      </c>
      <c r="C186" s="359">
        <v>6000</v>
      </c>
      <c r="D186" s="567">
        <v>16.091100000000001</v>
      </c>
      <c r="E186" s="39">
        <v>14.87</v>
      </c>
      <c r="F186" s="39">
        <f t="shared" si="20"/>
        <v>-7326.6000000000095</v>
      </c>
      <c r="G186" s="39">
        <f t="shared" si="21"/>
        <v>96546.6</v>
      </c>
      <c r="H186" s="179">
        <f t="shared" si="22"/>
        <v>-7.5886670271143777E-2</v>
      </c>
      <c r="I186" s="173" t="s">
        <v>741</v>
      </c>
      <c r="J186" s="39"/>
      <c r="K186" s="39">
        <f t="shared" si="10"/>
        <v>7288.9710000016166</v>
      </c>
      <c r="L186" s="39"/>
      <c r="V186" s="720"/>
    </row>
    <row r="187" spans="1:22" x14ac:dyDescent="0.25">
      <c r="A187">
        <v>5700</v>
      </c>
      <c r="B187" s="150">
        <v>43042</v>
      </c>
      <c r="C187" s="10">
        <v>5700</v>
      </c>
      <c r="D187" s="190">
        <v>16.117999999999999</v>
      </c>
      <c r="E187" s="39">
        <v>15.58</v>
      </c>
      <c r="F187" s="39">
        <f t="shared" si="20"/>
        <v>-3066.5999999999913</v>
      </c>
      <c r="G187" s="39">
        <f t="shared" si="21"/>
        <v>91872.599999999991</v>
      </c>
      <c r="H187" s="179">
        <f t="shared" si="22"/>
        <v>-3.337883112048632E-2</v>
      </c>
      <c r="I187" s="39"/>
      <c r="J187" s="39"/>
      <c r="K187" s="39">
        <f t="shared" si="10"/>
        <v>11548.971000001635</v>
      </c>
      <c r="L187" s="39"/>
      <c r="V187" s="720"/>
    </row>
    <row r="188" spans="1:22" x14ac:dyDescent="0.25">
      <c r="A188">
        <v>5600</v>
      </c>
      <c r="B188" s="150">
        <v>43045</v>
      </c>
      <c r="C188" s="10">
        <v>5600</v>
      </c>
      <c r="D188" s="190">
        <v>16.114000000000001</v>
      </c>
      <c r="E188" s="39">
        <v>16.329999999999998</v>
      </c>
      <c r="F188" s="39">
        <f t="shared" si="20"/>
        <v>1209.5999999999863</v>
      </c>
      <c r="G188" s="39">
        <f t="shared" si="21"/>
        <v>90238.400000000009</v>
      </c>
      <c r="H188" s="179">
        <f t="shared" si="22"/>
        <v>1.3404492987464163E-2</v>
      </c>
      <c r="I188" s="39"/>
      <c r="J188" s="39"/>
      <c r="K188" s="39">
        <f t="shared" si="10"/>
        <v>15825.171000001612</v>
      </c>
      <c r="L188" s="39"/>
      <c r="V188" s="709"/>
    </row>
    <row r="189" spans="1:22" x14ac:dyDescent="0.25">
      <c r="A189">
        <v>5600</v>
      </c>
      <c r="B189" s="150">
        <v>43047</v>
      </c>
      <c r="C189" s="10">
        <v>5700</v>
      </c>
      <c r="D189" s="190">
        <v>16.1084</v>
      </c>
      <c r="E189" s="39">
        <v>15.8</v>
      </c>
      <c r="F189" s="39">
        <f t="shared" si="20"/>
        <v>-1757.8799999999937</v>
      </c>
      <c r="G189" s="39">
        <f t="shared" si="21"/>
        <v>91817.88</v>
      </c>
      <c r="H189" s="179">
        <f t="shared" si="22"/>
        <v>-1.9145290655806842E-2</v>
      </c>
      <c r="I189" s="39"/>
      <c r="J189" s="39"/>
      <c r="K189" s="39">
        <f t="shared" si="10"/>
        <v>12857.691000001632</v>
      </c>
      <c r="L189" s="39"/>
    </row>
    <row r="190" spans="1:22" x14ac:dyDescent="0.25">
      <c r="A190">
        <v>5600</v>
      </c>
      <c r="B190" s="150">
        <v>43053</v>
      </c>
      <c r="C190" s="359">
        <v>6000</v>
      </c>
      <c r="D190" s="567">
        <v>16.059999999999999</v>
      </c>
      <c r="E190" s="39">
        <v>14.84</v>
      </c>
      <c r="F190" s="39">
        <f t="shared" si="20"/>
        <v>-7319.9999999999927</v>
      </c>
      <c r="G190" s="39">
        <f t="shared" si="21"/>
        <v>96359.999999999985</v>
      </c>
      <c r="H190" s="179">
        <f t="shared" si="22"/>
        <v>-7.5965130759651237E-2</v>
      </c>
      <c r="I190" s="39">
        <v>15.75</v>
      </c>
      <c r="J190" s="39">
        <v>52.87</v>
      </c>
      <c r="K190" s="39">
        <f t="shared" si="10"/>
        <v>7295.5710000016334</v>
      </c>
      <c r="L190" s="39"/>
    </row>
    <row r="191" spans="1:22" x14ac:dyDescent="0.25">
      <c r="A191">
        <v>5600</v>
      </c>
      <c r="B191" s="150">
        <v>43060</v>
      </c>
      <c r="C191" s="10">
        <v>6400</v>
      </c>
      <c r="D191" s="190">
        <v>15.96</v>
      </c>
      <c r="E191" s="39">
        <v>14.52</v>
      </c>
      <c r="F191" s="39">
        <f t="shared" si="20"/>
        <v>-9216.0000000000073</v>
      </c>
      <c r="G191" s="39">
        <f t="shared" si="21"/>
        <v>102144</v>
      </c>
      <c r="H191" s="179">
        <f t="shared" si="22"/>
        <v>-9.0225563909774514E-2</v>
      </c>
      <c r="I191" s="39"/>
      <c r="J191" s="39"/>
      <c r="K191" s="39">
        <f t="shared" si="10"/>
        <v>5399.5710000016188</v>
      </c>
      <c r="L191" s="39"/>
    </row>
    <row r="192" spans="1:22" x14ac:dyDescent="0.25">
      <c r="B192" s="150">
        <v>43068</v>
      </c>
      <c r="C192" s="10">
        <v>6000</v>
      </c>
      <c r="D192" s="190">
        <v>16.010999999999999</v>
      </c>
      <c r="E192" s="39">
        <v>14.78</v>
      </c>
      <c r="F192" s="39">
        <f t="shared" si="20"/>
        <v>-7385.9999999999991</v>
      </c>
      <c r="G192" s="39">
        <f t="shared" si="21"/>
        <v>96066</v>
      </c>
      <c r="H192" s="179">
        <f t="shared" si="22"/>
        <v>-7.6884641808756482E-2</v>
      </c>
      <c r="I192" s="39"/>
      <c r="J192" s="39"/>
      <c r="K192" s="39">
        <f t="shared" si="10"/>
        <v>7229.571000001627</v>
      </c>
      <c r="L192" s="39"/>
    </row>
    <row r="193" spans="1:12" x14ac:dyDescent="0.25">
      <c r="B193" s="150">
        <v>43069</v>
      </c>
      <c r="C193" s="10">
        <v>6100</v>
      </c>
      <c r="D193" s="190">
        <v>15.989000000000001</v>
      </c>
      <c r="E193" s="39">
        <v>14.69</v>
      </c>
      <c r="F193" s="39">
        <f t="shared" si="20"/>
        <v>-7923.9000000000078</v>
      </c>
      <c r="G193" s="39">
        <f t="shared" si="21"/>
        <v>97532.900000000009</v>
      </c>
      <c r="H193" s="179">
        <f t="shared" si="22"/>
        <v>-8.1243354806429496E-2</v>
      </c>
      <c r="I193" s="39"/>
      <c r="J193" s="39"/>
      <c r="K193" s="39">
        <f t="shared" si="10"/>
        <v>6691.6710000016183</v>
      </c>
      <c r="L193" s="39"/>
    </row>
    <row r="194" spans="1:12" x14ac:dyDescent="0.25">
      <c r="A194">
        <v>5100</v>
      </c>
      <c r="B194" s="150">
        <v>43070</v>
      </c>
      <c r="C194" s="359">
        <v>6000</v>
      </c>
      <c r="D194" s="567">
        <v>16.002800000000001</v>
      </c>
      <c r="E194" s="39">
        <v>15.08</v>
      </c>
      <c r="F194" s="39">
        <f t="shared" si="20"/>
        <v>-5536.8000000000029</v>
      </c>
      <c r="G194" s="39">
        <f t="shared" si="21"/>
        <v>96016.8</v>
      </c>
      <c r="H194" s="179">
        <f t="shared" si="22"/>
        <v>-5.7664908640987854E-2</v>
      </c>
      <c r="I194" s="39"/>
      <c r="J194" s="39"/>
      <c r="K194" s="39">
        <f t="shared" si="10"/>
        <v>9078.7710000016232</v>
      </c>
      <c r="L194" s="39"/>
    </row>
    <row r="195" spans="1:12" x14ac:dyDescent="0.25">
      <c r="A195">
        <v>5200</v>
      </c>
      <c r="B195" s="150">
        <v>43081</v>
      </c>
      <c r="C195" s="359">
        <v>6000</v>
      </c>
      <c r="D195" s="567">
        <v>15.955</v>
      </c>
      <c r="E195" s="39">
        <v>15.18</v>
      </c>
      <c r="F195" s="39">
        <f t="shared" si="20"/>
        <v>-4650.0000000000018</v>
      </c>
      <c r="G195" s="39">
        <f t="shared" si="21"/>
        <v>95730</v>
      </c>
      <c r="H195" s="179">
        <f t="shared" si="22"/>
        <v>-4.8574114697586983E-2</v>
      </c>
      <c r="I195" s="173" t="s">
        <v>748</v>
      </c>
      <c r="J195" s="39">
        <v>56.3</v>
      </c>
      <c r="K195" s="39">
        <f t="shared" si="10"/>
        <v>9965.5710000016243</v>
      </c>
      <c r="L195" s="39"/>
    </row>
    <row r="196" spans="1:12" x14ac:dyDescent="0.25">
      <c r="B196" s="150">
        <v>43087</v>
      </c>
      <c r="C196" s="10">
        <v>5800</v>
      </c>
      <c r="D196" s="190">
        <v>15.977</v>
      </c>
      <c r="E196" s="39">
        <v>15.33</v>
      </c>
      <c r="F196" s="39">
        <f t="shared" si="20"/>
        <v>-3752.6000000000013</v>
      </c>
      <c r="G196" s="39">
        <f t="shared" si="21"/>
        <v>92666.6</v>
      </c>
      <c r="H196" s="179">
        <f t="shared" si="22"/>
        <v>-4.0495712586843605E-2</v>
      </c>
      <c r="I196" s="39"/>
      <c r="J196" s="39"/>
      <c r="K196" s="39">
        <f t="shared" si="10"/>
        <v>10862.971000001624</v>
      </c>
      <c r="L196" s="39"/>
    </row>
    <row r="197" spans="1:12" ht="15" customHeight="1" x14ac:dyDescent="0.25">
      <c r="A197">
        <v>5200</v>
      </c>
      <c r="B197" s="150">
        <v>43087</v>
      </c>
      <c r="C197" s="10">
        <v>5700</v>
      </c>
      <c r="D197" s="190">
        <v>15.986000000000001</v>
      </c>
      <c r="E197" s="39">
        <v>15.44</v>
      </c>
      <c r="F197" s="39">
        <f t="shared" si="20"/>
        <v>-3112.2000000000066</v>
      </c>
      <c r="G197" s="39">
        <f t="shared" si="21"/>
        <v>91120.2</v>
      </c>
      <c r="H197" s="179">
        <f t="shared" si="22"/>
        <v>-3.4154885524834304E-2</v>
      </c>
      <c r="I197" s="39"/>
      <c r="J197" s="39"/>
      <c r="K197" s="39">
        <f t="shared" si="10"/>
        <v>11503.37100000162</v>
      </c>
      <c r="L197" s="39"/>
    </row>
    <row r="198" spans="1:12" x14ac:dyDescent="0.25">
      <c r="A198">
        <v>5100</v>
      </c>
      <c r="B198" s="150">
        <v>43088</v>
      </c>
      <c r="C198" s="10">
        <v>5600</v>
      </c>
      <c r="D198" s="190">
        <v>15.986000000000001</v>
      </c>
      <c r="E198" s="39">
        <v>16.02</v>
      </c>
      <c r="F198" s="39">
        <f t="shared" ref="F198:F206" si="23">C198*(E198-D198)</f>
        <v>190.39999999999395</v>
      </c>
      <c r="G198" s="39">
        <f t="shared" ref="G198:G206" si="24">D198*C198</f>
        <v>89521.600000000006</v>
      </c>
      <c r="H198" s="179">
        <f t="shared" ref="H198:H206" si="25">(E198-D198)/D198</f>
        <v>2.1268610033778881E-3</v>
      </c>
      <c r="I198" s="39"/>
      <c r="J198" s="39">
        <v>66</v>
      </c>
      <c r="K198" s="39">
        <f t="shared" ref="K198:K261" si="26">F198+$Q$10</f>
        <v>14805.97100000162</v>
      </c>
      <c r="L198" s="39"/>
    </row>
    <row r="199" spans="1:12" x14ac:dyDescent="0.25">
      <c r="B199" s="150">
        <v>43089</v>
      </c>
      <c r="C199" s="10">
        <v>5500</v>
      </c>
      <c r="D199" s="190">
        <v>15.981</v>
      </c>
      <c r="E199" s="39">
        <v>16.32</v>
      </c>
      <c r="F199" s="39">
        <f t="shared" si="23"/>
        <v>1864.5000000000023</v>
      </c>
      <c r="G199" s="39">
        <f t="shared" si="24"/>
        <v>87895.5</v>
      </c>
      <c r="H199" s="179">
        <f t="shared" si="25"/>
        <v>2.1212690069457505E-2</v>
      </c>
      <c r="I199" s="39"/>
      <c r="J199" s="39"/>
      <c r="K199" s="39">
        <f t="shared" si="26"/>
        <v>16480.07100000163</v>
      </c>
      <c r="L199" s="39"/>
    </row>
    <row r="200" spans="1:12" x14ac:dyDescent="0.25">
      <c r="B200" s="150">
        <v>43090</v>
      </c>
      <c r="C200" s="10">
        <v>5000</v>
      </c>
      <c r="D200" s="190">
        <v>15.917999999999999</v>
      </c>
      <c r="E200" s="39">
        <v>16.8</v>
      </c>
      <c r="F200" s="39">
        <f t="shared" si="23"/>
        <v>4410.0000000000073</v>
      </c>
      <c r="G200" s="39">
        <f t="shared" si="24"/>
        <v>79590</v>
      </c>
      <c r="H200" s="179">
        <f t="shared" si="25"/>
        <v>5.5408970976253392E-2</v>
      </c>
      <c r="I200" s="39"/>
      <c r="J200" s="39"/>
      <c r="K200" s="39">
        <f t="shared" si="26"/>
        <v>19025.571000001633</v>
      </c>
      <c r="L200" s="39"/>
    </row>
    <row r="201" spans="1:12" x14ac:dyDescent="0.25">
      <c r="A201">
        <v>4500</v>
      </c>
      <c r="B201" s="150">
        <v>43090</v>
      </c>
      <c r="C201" s="10">
        <v>4800</v>
      </c>
      <c r="D201" s="190">
        <v>15.877000000000001</v>
      </c>
      <c r="E201" s="39">
        <v>17.05</v>
      </c>
      <c r="F201" s="39">
        <f t="shared" si="23"/>
        <v>5630.4000000000005</v>
      </c>
      <c r="G201" s="39">
        <f t="shared" si="24"/>
        <v>76209.600000000006</v>
      </c>
      <c r="H201" s="179">
        <f t="shared" si="25"/>
        <v>7.3880456005542605E-2</v>
      </c>
      <c r="I201" s="39"/>
      <c r="J201" s="39"/>
      <c r="K201" s="39">
        <f t="shared" si="26"/>
        <v>20245.971000001628</v>
      </c>
      <c r="L201" s="39"/>
    </row>
    <row r="202" spans="1:12" x14ac:dyDescent="0.25">
      <c r="A202">
        <v>4700</v>
      </c>
      <c r="B202" s="150">
        <v>43096</v>
      </c>
      <c r="C202" s="10">
        <v>4800</v>
      </c>
      <c r="D202" s="190">
        <v>15.877000000000001</v>
      </c>
      <c r="E202" s="39">
        <v>17.010000000000002</v>
      </c>
      <c r="F202" s="39">
        <f t="shared" si="23"/>
        <v>5438.4000000000042</v>
      </c>
      <c r="G202" s="39">
        <f t="shared" si="24"/>
        <v>76209.600000000006</v>
      </c>
      <c r="H202" s="179">
        <f t="shared" si="25"/>
        <v>7.136108836681998E-2</v>
      </c>
      <c r="I202" s="39"/>
      <c r="J202" s="39">
        <v>69.88</v>
      </c>
      <c r="K202" s="39">
        <f t="shared" si="26"/>
        <v>20053.971000001631</v>
      </c>
      <c r="L202" s="39"/>
    </row>
    <row r="203" spans="1:12" x14ac:dyDescent="0.25">
      <c r="A203">
        <v>4700</v>
      </c>
      <c r="B203" s="150">
        <v>43102</v>
      </c>
      <c r="C203" s="10">
        <v>4700</v>
      </c>
      <c r="D203" s="190">
        <v>15.84563</v>
      </c>
      <c r="E203" s="39">
        <v>17.38</v>
      </c>
      <c r="F203" s="39">
        <f t="shared" si="23"/>
        <v>7211.5389999999961</v>
      </c>
      <c r="G203" s="39">
        <f t="shared" si="24"/>
        <v>74474.460999999996</v>
      </c>
      <c r="H203" s="179">
        <f t="shared" si="25"/>
        <v>9.6832375866406015E-2</v>
      </c>
      <c r="I203" s="39"/>
      <c r="J203" s="39"/>
      <c r="K203" s="39">
        <f t="shared" si="26"/>
        <v>21827.110000001623</v>
      </c>
      <c r="L203" s="39"/>
    </row>
    <row r="204" spans="1:12" x14ac:dyDescent="0.25">
      <c r="A204">
        <v>4700</v>
      </c>
      <c r="B204" s="150">
        <v>43103</v>
      </c>
      <c r="C204" s="10">
        <v>4700</v>
      </c>
      <c r="D204" s="190">
        <v>15.84563</v>
      </c>
      <c r="E204" s="39">
        <v>17.670000000000002</v>
      </c>
      <c r="F204" s="39">
        <f t="shared" si="23"/>
        <v>8574.5390000000079</v>
      </c>
      <c r="G204" s="39">
        <f t="shared" si="24"/>
        <v>74474.460999999996</v>
      </c>
      <c r="H204" s="179">
        <f t="shared" si="25"/>
        <v>0.11513395175830825</v>
      </c>
      <c r="I204" s="39"/>
      <c r="J204" s="39">
        <v>73</v>
      </c>
      <c r="K204" s="39">
        <f t="shared" si="26"/>
        <v>23190.110000001634</v>
      </c>
      <c r="L204" s="39"/>
    </row>
    <row r="205" spans="1:12" x14ac:dyDescent="0.25">
      <c r="A205">
        <v>4600</v>
      </c>
      <c r="B205" s="150">
        <v>43104</v>
      </c>
      <c r="C205" s="10">
        <v>4600</v>
      </c>
      <c r="D205" s="190">
        <v>15.8</v>
      </c>
      <c r="E205" s="39">
        <v>18.12</v>
      </c>
      <c r="F205" s="39">
        <f t="shared" si="23"/>
        <v>10672.000000000002</v>
      </c>
      <c r="G205" s="39">
        <f t="shared" si="24"/>
        <v>72680</v>
      </c>
      <c r="H205" s="179">
        <f t="shared" si="25"/>
        <v>0.14683544303797469</v>
      </c>
      <c r="I205" s="39"/>
      <c r="J205" s="39"/>
      <c r="K205" s="39">
        <f t="shared" si="26"/>
        <v>25287.571000001626</v>
      </c>
      <c r="L205" s="39"/>
    </row>
    <row r="206" spans="1:12" x14ac:dyDescent="0.25">
      <c r="A206">
        <v>4600</v>
      </c>
      <c r="B206" s="150">
        <v>43105</v>
      </c>
      <c r="C206" s="10">
        <v>4600</v>
      </c>
      <c r="D206" s="190">
        <v>15.8</v>
      </c>
      <c r="E206" s="39">
        <v>17.89</v>
      </c>
      <c r="F206" s="39">
        <f t="shared" si="23"/>
        <v>9614</v>
      </c>
      <c r="G206" s="39">
        <f t="shared" si="24"/>
        <v>72680</v>
      </c>
      <c r="H206" s="179">
        <f t="shared" si="25"/>
        <v>0.13227848101265821</v>
      </c>
      <c r="I206" s="39"/>
      <c r="J206" s="39">
        <v>59.81</v>
      </c>
      <c r="K206" s="39">
        <f t="shared" si="26"/>
        <v>24229.571000001626</v>
      </c>
      <c r="L206" s="39"/>
    </row>
    <row r="207" spans="1:12" x14ac:dyDescent="0.25">
      <c r="A207">
        <v>4600</v>
      </c>
      <c r="B207" s="150">
        <v>43109</v>
      </c>
      <c r="C207" s="10">
        <v>4600</v>
      </c>
      <c r="D207" s="190">
        <v>15.8</v>
      </c>
      <c r="E207" s="39">
        <v>18.05</v>
      </c>
      <c r="F207" s="39">
        <f t="shared" ref="F207:F214" si="27">C207*(E207-D207)</f>
        <v>10350</v>
      </c>
      <c r="G207" s="39">
        <f t="shared" ref="G207:G214" si="28">D207*C207</f>
        <v>72680</v>
      </c>
      <c r="H207" s="179">
        <f t="shared" ref="H207:H214" si="29">(E207-D207)/D207</f>
        <v>0.14240506329113922</v>
      </c>
      <c r="I207" s="39"/>
      <c r="J207" s="39">
        <v>73.349999999999994</v>
      </c>
      <c r="K207" s="39">
        <f t="shared" si="26"/>
        <v>24965.571000001626</v>
      </c>
      <c r="L207" s="39"/>
    </row>
    <row r="208" spans="1:12" x14ac:dyDescent="0.25">
      <c r="A208">
        <v>4233</v>
      </c>
      <c r="B208" s="150">
        <v>43111</v>
      </c>
      <c r="C208" s="10">
        <v>4233</v>
      </c>
      <c r="D208" s="190">
        <v>15.564</v>
      </c>
      <c r="E208" s="39">
        <v>18.600000000000001</v>
      </c>
      <c r="F208" s="39">
        <f t="shared" si="27"/>
        <v>12851.388000000006</v>
      </c>
      <c r="G208" s="39">
        <f t="shared" si="28"/>
        <v>65882.411999999997</v>
      </c>
      <c r="H208" s="179">
        <f t="shared" si="29"/>
        <v>0.19506553585196615</v>
      </c>
      <c r="I208" s="39"/>
      <c r="J208" s="39"/>
      <c r="K208" s="39">
        <f t="shared" si="26"/>
        <v>27466.959000001632</v>
      </c>
      <c r="L208" s="39"/>
    </row>
    <row r="209" spans="1:16" x14ac:dyDescent="0.25">
      <c r="A209">
        <v>4100</v>
      </c>
      <c r="B209" s="150">
        <v>43112</v>
      </c>
      <c r="C209" s="10">
        <v>4100</v>
      </c>
      <c r="D209" s="190">
        <v>15.455299999999999</v>
      </c>
      <c r="E209" s="39">
        <v>18.82</v>
      </c>
      <c r="F209" s="39">
        <f t="shared" si="27"/>
        <v>13795.270000000004</v>
      </c>
      <c r="G209" s="39">
        <f t="shared" si="28"/>
        <v>63366.729999999996</v>
      </c>
      <c r="H209" s="179">
        <f t="shared" si="29"/>
        <v>0.21770525321410786</v>
      </c>
      <c r="I209" s="39"/>
      <c r="J209" s="39">
        <v>76.94</v>
      </c>
      <c r="K209" s="39">
        <f t="shared" si="26"/>
        <v>28410.84100000163</v>
      </c>
      <c r="L209" s="39"/>
    </row>
    <row r="210" spans="1:16" x14ac:dyDescent="0.25">
      <c r="A210">
        <v>4100</v>
      </c>
      <c r="B210" s="150">
        <v>43116</v>
      </c>
      <c r="C210" s="10">
        <v>4300</v>
      </c>
      <c r="D210" s="190">
        <v>15.59</v>
      </c>
      <c r="E210" s="39">
        <v>18.239999999999998</v>
      </c>
      <c r="F210" s="39">
        <f t="shared" si="27"/>
        <v>11394.999999999995</v>
      </c>
      <c r="G210" s="39">
        <f t="shared" si="28"/>
        <v>67037</v>
      </c>
      <c r="H210" s="179">
        <f t="shared" si="29"/>
        <v>0.1699807568954457</v>
      </c>
      <c r="I210" s="39"/>
      <c r="J210" s="39"/>
      <c r="K210" s="39">
        <f t="shared" si="26"/>
        <v>26010.571000001619</v>
      </c>
      <c r="L210" s="39"/>
    </row>
    <row r="211" spans="1:16" x14ac:dyDescent="0.25">
      <c r="A211">
        <v>4100</v>
      </c>
      <c r="B211" s="150">
        <v>43116</v>
      </c>
      <c r="C211" s="10">
        <v>4500</v>
      </c>
      <c r="D211" s="190">
        <v>15.708</v>
      </c>
      <c r="E211" s="39">
        <v>18.239999999999998</v>
      </c>
      <c r="F211" s="39">
        <f t="shared" si="27"/>
        <v>11393.999999999993</v>
      </c>
      <c r="G211" s="39">
        <f t="shared" si="28"/>
        <v>70686</v>
      </c>
      <c r="H211" s="179">
        <f t="shared" si="29"/>
        <v>0.16119174942704342</v>
      </c>
      <c r="I211" s="39"/>
      <c r="J211" s="39"/>
      <c r="K211" s="39">
        <f t="shared" si="26"/>
        <v>26009.571000001619</v>
      </c>
      <c r="L211" s="39"/>
    </row>
    <row r="212" spans="1:16" x14ac:dyDescent="0.25">
      <c r="B212" s="150">
        <v>43117</v>
      </c>
      <c r="C212" s="10">
        <v>4100</v>
      </c>
      <c r="D212" s="190">
        <v>15.41</v>
      </c>
      <c r="E212" s="39">
        <v>18.600000000000001</v>
      </c>
      <c r="F212" s="39">
        <f t="shared" si="27"/>
        <v>13079.000000000005</v>
      </c>
      <c r="G212" s="39">
        <f t="shared" si="28"/>
        <v>63181</v>
      </c>
      <c r="H212" s="179">
        <f t="shared" si="29"/>
        <v>0.20700843608046732</v>
      </c>
      <c r="I212" s="39"/>
      <c r="J212" s="39"/>
      <c r="K212" s="39">
        <f t="shared" si="26"/>
        <v>27694.571000001633</v>
      </c>
      <c r="L212" s="39"/>
    </row>
    <row r="213" spans="1:16" x14ac:dyDescent="0.25">
      <c r="A213">
        <v>3500</v>
      </c>
      <c r="B213" s="150">
        <v>43117</v>
      </c>
      <c r="C213" s="10">
        <v>4000</v>
      </c>
      <c r="D213" s="190">
        <v>15.321</v>
      </c>
      <c r="E213" s="39">
        <v>18.989999999999998</v>
      </c>
      <c r="F213" s="39">
        <f t="shared" si="27"/>
        <v>14675.999999999995</v>
      </c>
      <c r="G213" s="39">
        <f t="shared" si="28"/>
        <v>61284</v>
      </c>
      <c r="H213" s="179">
        <f t="shared" si="29"/>
        <v>0.2394752300763657</v>
      </c>
      <c r="I213" s="39"/>
      <c r="J213" s="39">
        <v>66.36</v>
      </c>
      <c r="K213" s="39">
        <f t="shared" si="26"/>
        <v>29291.571000001619</v>
      </c>
      <c r="L213" s="39"/>
    </row>
    <row r="214" spans="1:16" x14ac:dyDescent="0.25">
      <c r="A214">
        <v>3300</v>
      </c>
      <c r="B214" s="150">
        <v>43123</v>
      </c>
      <c r="C214" s="7">
        <v>4000</v>
      </c>
      <c r="D214" s="356">
        <v>15.303000000000001</v>
      </c>
      <c r="E214" s="39">
        <v>19.22</v>
      </c>
      <c r="F214" s="39">
        <f t="shared" si="27"/>
        <v>15667.999999999993</v>
      </c>
      <c r="G214" s="39">
        <f t="shared" si="28"/>
        <v>61212</v>
      </c>
      <c r="H214" s="179">
        <f t="shared" si="29"/>
        <v>0.25596288309481785</v>
      </c>
      <c r="I214" s="39"/>
      <c r="J214" s="39">
        <v>70.61</v>
      </c>
      <c r="K214" s="39">
        <f t="shared" si="26"/>
        <v>30283.571000001619</v>
      </c>
      <c r="L214" s="39"/>
    </row>
    <row r="215" spans="1:16" x14ac:dyDescent="0.25">
      <c r="A215">
        <v>3300</v>
      </c>
      <c r="B215" s="150">
        <v>43125</v>
      </c>
      <c r="C215" s="10">
        <v>4100</v>
      </c>
      <c r="D215" s="190">
        <v>15.39</v>
      </c>
      <c r="E215" s="39">
        <v>18.68</v>
      </c>
      <c r="F215" s="39">
        <f>C215*(E215-D215)</f>
        <v>13488.999999999996</v>
      </c>
      <c r="G215" s="39">
        <f>D215*C215</f>
        <v>63099</v>
      </c>
      <c r="H215" s="179">
        <f>(E215-D215)/D215</f>
        <v>0.21377517868745932</v>
      </c>
      <c r="I215" s="39"/>
      <c r="J215" s="39"/>
      <c r="K215" s="39">
        <f t="shared" si="26"/>
        <v>28104.571000001622</v>
      </c>
      <c r="L215" s="39"/>
    </row>
    <row r="216" spans="1:16" x14ac:dyDescent="0.25">
      <c r="A216">
        <v>3300</v>
      </c>
      <c r="B216" s="150">
        <v>43126</v>
      </c>
      <c r="C216" s="10">
        <v>4100</v>
      </c>
      <c r="D216" s="190">
        <v>15.39</v>
      </c>
      <c r="E216" s="39">
        <v>18.84</v>
      </c>
      <c r="F216" s="39">
        <f t="shared" ref="F216:F229" si="30">C216*(E216-D216)</f>
        <v>14144.999999999996</v>
      </c>
      <c r="G216" s="39">
        <f t="shared" ref="G216:G229" si="31">D216*C216</f>
        <v>63099</v>
      </c>
      <c r="H216" s="179">
        <f t="shared" ref="H216:H229" si="32">(E216-D216)/D216</f>
        <v>0.22417153996101358</v>
      </c>
      <c r="I216" s="39"/>
      <c r="J216" s="39">
        <v>62.61</v>
      </c>
      <c r="K216" s="39">
        <f t="shared" si="26"/>
        <v>28760.571000001622</v>
      </c>
      <c r="L216" s="39"/>
    </row>
    <row r="217" spans="1:16" x14ac:dyDescent="0.25">
      <c r="A217">
        <v>3300</v>
      </c>
      <c r="B217" s="150">
        <v>43130</v>
      </c>
      <c r="C217" s="10">
        <v>4800</v>
      </c>
      <c r="D217" s="190">
        <v>15.803000000000001</v>
      </c>
      <c r="E217" s="39">
        <v>18.059999999999999</v>
      </c>
      <c r="F217" s="39">
        <f t="shared" si="30"/>
        <v>10833.599999999989</v>
      </c>
      <c r="G217" s="39">
        <f t="shared" si="31"/>
        <v>75854.400000000009</v>
      </c>
      <c r="H217" s="179">
        <f t="shared" si="32"/>
        <v>0.14282098335759019</v>
      </c>
      <c r="I217" s="39"/>
      <c r="J217" s="39"/>
      <c r="K217" s="39">
        <f t="shared" si="26"/>
        <v>25449.171000001617</v>
      </c>
      <c r="L217" s="39"/>
      <c r="P217" s="70"/>
    </row>
    <row r="218" spans="1:16" ht="15" customHeight="1" x14ac:dyDescent="0.25">
      <c r="A218">
        <v>3300</v>
      </c>
      <c r="B218" s="150">
        <v>43133</v>
      </c>
      <c r="C218" s="10">
        <v>5000</v>
      </c>
      <c r="D218" s="190">
        <v>15.874000000000001</v>
      </c>
      <c r="E218" s="39">
        <v>17.52</v>
      </c>
      <c r="F218" s="39">
        <f t="shared" si="30"/>
        <v>8229.9999999999945</v>
      </c>
      <c r="G218" s="39">
        <f t="shared" si="31"/>
        <v>79370</v>
      </c>
      <c r="H218" s="179">
        <f t="shared" si="32"/>
        <v>0.10369157112259034</v>
      </c>
      <c r="I218" s="39"/>
      <c r="J218" s="39"/>
      <c r="K218" s="39">
        <f t="shared" si="26"/>
        <v>22845.571000001619</v>
      </c>
      <c r="L218" s="39"/>
      <c r="P218" s="70"/>
    </row>
    <row r="219" spans="1:16" x14ac:dyDescent="0.25">
      <c r="A219">
        <v>3300</v>
      </c>
      <c r="B219" s="150">
        <v>43139</v>
      </c>
      <c r="C219" s="10">
        <v>5500</v>
      </c>
      <c r="D219" s="190">
        <v>15.87</v>
      </c>
      <c r="E219" s="39">
        <v>15.68</v>
      </c>
      <c r="F219" s="39">
        <f t="shared" si="30"/>
        <v>-1044.9999999999973</v>
      </c>
      <c r="G219" s="39">
        <f t="shared" si="31"/>
        <v>87285</v>
      </c>
      <c r="H219" s="179">
        <f t="shared" si="32"/>
        <v>-1.1972274732199088E-2</v>
      </c>
      <c r="I219" s="39"/>
      <c r="J219" s="39">
        <v>32.950000000000003</v>
      </c>
      <c r="K219" s="39">
        <f t="shared" si="26"/>
        <v>13570.57100000163</v>
      </c>
      <c r="L219" s="39">
        <v>60.44</v>
      </c>
    </row>
    <row r="220" spans="1:16" x14ac:dyDescent="0.25">
      <c r="B220" s="150">
        <v>43140</v>
      </c>
      <c r="C220" s="10">
        <v>6000</v>
      </c>
      <c r="D220" s="190">
        <v>15.8246</v>
      </c>
      <c r="E220" s="39">
        <v>15.51</v>
      </c>
      <c r="F220" s="39">
        <f t="shared" si="30"/>
        <v>-1887.6000000000026</v>
      </c>
      <c r="G220" s="39">
        <f t="shared" si="31"/>
        <v>94947.6</v>
      </c>
      <c r="H220" s="179">
        <f t="shared" si="32"/>
        <v>-1.9880439316001697E-2</v>
      </c>
      <c r="I220" s="39"/>
      <c r="J220" s="39"/>
      <c r="K220" s="39">
        <f t="shared" si="26"/>
        <v>12727.971000001624</v>
      </c>
      <c r="L220" s="39"/>
    </row>
    <row r="221" spans="1:16" x14ac:dyDescent="0.25">
      <c r="B221" s="150">
        <v>43140</v>
      </c>
      <c r="C221" s="10">
        <v>5500</v>
      </c>
      <c r="D221" s="190">
        <v>15.85</v>
      </c>
      <c r="E221" s="39">
        <v>15.51</v>
      </c>
      <c r="F221" s="39">
        <f t="shared" si="30"/>
        <v>-1869.9999999999993</v>
      </c>
      <c r="G221" s="39">
        <f t="shared" si="31"/>
        <v>87175</v>
      </c>
      <c r="H221" s="179">
        <f t="shared" si="32"/>
        <v>-2.1451104100946364E-2</v>
      </c>
      <c r="I221" s="39"/>
      <c r="J221" s="39"/>
      <c r="K221" s="39">
        <f t="shared" si="26"/>
        <v>12745.571000001626</v>
      </c>
      <c r="L221" s="39"/>
    </row>
    <row r="222" spans="1:16" x14ac:dyDescent="0.25">
      <c r="B222" s="150">
        <v>43140</v>
      </c>
      <c r="C222" s="359">
        <v>6000</v>
      </c>
      <c r="D222" s="567">
        <v>15.795999999999999</v>
      </c>
      <c r="E222" s="39">
        <v>15.51</v>
      </c>
      <c r="F222" s="39">
        <f t="shared" si="30"/>
        <v>-1715.9999999999975</v>
      </c>
      <c r="G222" s="39">
        <f t="shared" si="31"/>
        <v>94776</v>
      </c>
      <c r="H222" s="179">
        <f t="shared" si="32"/>
        <v>-1.8105849582172675E-2</v>
      </c>
      <c r="I222" s="39">
        <v>15.75</v>
      </c>
      <c r="J222" s="39"/>
      <c r="K222" s="39">
        <f t="shared" si="26"/>
        <v>12899.571000001628</v>
      </c>
      <c r="L222" s="39"/>
    </row>
    <row r="223" spans="1:16" x14ac:dyDescent="0.25">
      <c r="A223">
        <v>2300</v>
      </c>
      <c r="B223" s="150">
        <v>43140</v>
      </c>
      <c r="C223" s="10">
        <v>5500</v>
      </c>
      <c r="D223" s="190">
        <v>15.824999999999999</v>
      </c>
      <c r="E223" s="39">
        <v>15.51</v>
      </c>
      <c r="F223" s="39">
        <f t="shared" si="30"/>
        <v>-1732.4999999999973</v>
      </c>
      <c r="G223" s="39">
        <f t="shared" si="31"/>
        <v>87037.5</v>
      </c>
      <c r="H223" s="179">
        <f t="shared" si="32"/>
        <v>-1.990521327014215E-2</v>
      </c>
      <c r="I223" s="39"/>
      <c r="J223" s="39"/>
      <c r="K223" s="39">
        <f t="shared" si="26"/>
        <v>12883.07100000163</v>
      </c>
      <c r="L223" s="39">
        <v>59.18</v>
      </c>
    </row>
    <row r="224" spans="1:16" x14ac:dyDescent="0.25">
      <c r="A224">
        <v>1800</v>
      </c>
      <c r="B224" s="150">
        <v>43143</v>
      </c>
      <c r="C224" s="10">
        <v>5000</v>
      </c>
      <c r="D224" s="190">
        <v>15.77</v>
      </c>
      <c r="E224" s="39">
        <v>16.27</v>
      </c>
      <c r="F224" s="39">
        <f t="shared" si="30"/>
        <v>2500</v>
      </c>
      <c r="G224" s="39">
        <f t="shared" si="31"/>
        <v>78850</v>
      </c>
      <c r="H224" s="179">
        <f t="shared" si="32"/>
        <v>3.1705770450221944E-2</v>
      </c>
      <c r="I224" s="39"/>
      <c r="J224" s="39"/>
      <c r="K224" s="39">
        <f t="shared" si="26"/>
        <v>17115.571000001626</v>
      </c>
      <c r="L224" s="39"/>
    </row>
    <row r="225" spans="1:17" x14ac:dyDescent="0.25">
      <c r="A225">
        <v>800</v>
      </c>
      <c r="B225" s="150">
        <v>43146</v>
      </c>
      <c r="C225" s="10">
        <v>5000</v>
      </c>
      <c r="D225" s="190">
        <v>15.682</v>
      </c>
      <c r="E225" s="39">
        <v>16.32</v>
      </c>
      <c r="F225" s="39">
        <f t="shared" si="30"/>
        <v>3189.9999999999995</v>
      </c>
      <c r="G225" s="39">
        <f t="shared" si="31"/>
        <v>78410</v>
      </c>
      <c r="H225" s="179">
        <f t="shared" si="32"/>
        <v>4.0683586277260549E-2</v>
      </c>
      <c r="I225" s="39"/>
      <c r="J225" s="39"/>
      <c r="K225" s="39">
        <f t="shared" si="26"/>
        <v>17805.571000001626</v>
      </c>
      <c r="L225" s="39"/>
    </row>
    <row r="226" spans="1:17" x14ac:dyDescent="0.25">
      <c r="A226">
        <v>1200</v>
      </c>
      <c r="B226" s="150">
        <v>43147</v>
      </c>
      <c r="C226" s="10">
        <v>5500</v>
      </c>
      <c r="D226" s="190">
        <v>15.688000000000001</v>
      </c>
      <c r="E226" s="39">
        <v>15.69</v>
      </c>
      <c r="F226" s="39">
        <f t="shared" si="30"/>
        <v>10.999999999993904</v>
      </c>
      <c r="G226" s="39">
        <f t="shared" si="31"/>
        <v>86284</v>
      </c>
      <c r="H226" s="179">
        <f t="shared" si="32"/>
        <v>1.2748597654250966E-4</v>
      </c>
      <c r="I226" s="39"/>
      <c r="J226" s="39"/>
      <c r="K226" s="39">
        <f t="shared" si="26"/>
        <v>14626.571000001621</v>
      </c>
      <c r="L226" s="39"/>
    </row>
    <row r="227" spans="1:17" ht="15" customHeight="1" x14ac:dyDescent="0.25">
      <c r="A227">
        <v>800</v>
      </c>
      <c r="B227" s="150">
        <v>43151</v>
      </c>
      <c r="C227" s="10">
        <v>5000</v>
      </c>
      <c r="D227" s="190">
        <v>15.6388</v>
      </c>
      <c r="E227" s="39">
        <v>16.18</v>
      </c>
      <c r="F227" s="39">
        <f t="shared" si="30"/>
        <v>2705.9999999999995</v>
      </c>
      <c r="G227" s="39">
        <f t="shared" si="31"/>
        <v>78194</v>
      </c>
      <c r="H227" s="179">
        <f t="shared" si="32"/>
        <v>3.4606235772565663E-2</v>
      </c>
      <c r="I227" s="39"/>
      <c r="J227" s="39"/>
      <c r="K227" s="39">
        <f t="shared" si="26"/>
        <v>17321.571000001626</v>
      </c>
      <c r="L227" s="39"/>
    </row>
    <row r="228" spans="1:17" ht="15" customHeight="1" x14ac:dyDescent="0.25">
      <c r="A228">
        <v>800</v>
      </c>
      <c r="B228" s="150">
        <v>43151</v>
      </c>
      <c r="C228" s="10">
        <v>5500</v>
      </c>
      <c r="D228" s="190">
        <v>15.654999999999999</v>
      </c>
      <c r="E228" s="39">
        <v>15.8</v>
      </c>
      <c r="F228" s="39">
        <f t="shared" si="30"/>
        <v>797.50000000000739</v>
      </c>
      <c r="G228" s="39">
        <f t="shared" si="31"/>
        <v>86102.5</v>
      </c>
      <c r="H228" s="179">
        <f t="shared" si="32"/>
        <v>9.2622165442351554E-3</v>
      </c>
      <c r="I228" s="39"/>
      <c r="J228" s="39"/>
      <c r="K228" s="39">
        <f t="shared" si="26"/>
        <v>15413.071000001633</v>
      </c>
      <c r="L228" s="39"/>
    </row>
    <row r="229" spans="1:17" x14ac:dyDescent="0.25">
      <c r="A229">
        <v>800</v>
      </c>
      <c r="B229" s="150">
        <v>43152</v>
      </c>
      <c r="C229" s="359">
        <v>6000</v>
      </c>
      <c r="D229" s="567">
        <v>15.637</v>
      </c>
      <c r="E229" s="39">
        <v>15.3</v>
      </c>
      <c r="F229" s="39">
        <f t="shared" si="30"/>
        <v>-2021.9999999999984</v>
      </c>
      <c r="G229" s="39">
        <f t="shared" si="31"/>
        <v>93822</v>
      </c>
      <c r="H229" s="179">
        <f t="shared" si="32"/>
        <v>-2.1551448487561537E-2</v>
      </c>
      <c r="I229" s="173" t="s">
        <v>917</v>
      </c>
      <c r="J229" s="39"/>
      <c r="K229" s="39">
        <f t="shared" si="26"/>
        <v>12593.571000001628</v>
      </c>
      <c r="L229" s="39"/>
      <c r="P229" s="1"/>
    </row>
    <row r="230" spans="1:17" x14ac:dyDescent="0.25">
      <c r="A230">
        <v>1100</v>
      </c>
      <c r="B230" s="150">
        <v>43156</v>
      </c>
      <c r="C230" s="10">
        <v>6000</v>
      </c>
      <c r="D230" s="190">
        <v>15.637</v>
      </c>
      <c r="E230" s="39">
        <v>15.54</v>
      </c>
      <c r="F230" s="39">
        <f>C230*(E230-D230)</f>
        <v>-582.00000000000784</v>
      </c>
      <c r="G230" s="39">
        <f>D230*C230</f>
        <v>93822</v>
      </c>
      <c r="H230" s="179">
        <f>(E230-D230)/D230</f>
        <v>-6.2032359148175035E-3</v>
      </c>
      <c r="I230" s="173"/>
      <c r="J230" s="39"/>
      <c r="K230" s="39">
        <f t="shared" si="26"/>
        <v>14033.571000001619</v>
      </c>
      <c r="L230" s="39">
        <v>63.55</v>
      </c>
      <c r="Q230" s="70"/>
    </row>
    <row r="231" spans="1:17" x14ac:dyDescent="0.25">
      <c r="A231">
        <v>1100</v>
      </c>
      <c r="B231" s="150">
        <v>43159</v>
      </c>
      <c r="C231" s="10">
        <v>6400</v>
      </c>
      <c r="D231" s="190">
        <v>15.582000000000001</v>
      </c>
      <c r="E231" s="39">
        <v>14.52</v>
      </c>
      <c r="F231" s="39">
        <f>C231*(E231-D231)</f>
        <v>-6796.8000000000075</v>
      </c>
      <c r="G231" s="39">
        <f>D231*C231</f>
        <v>99724.800000000003</v>
      </c>
      <c r="H231" s="179">
        <f>(E231-D231)/D231</f>
        <v>-6.8155564112437506E-2</v>
      </c>
      <c r="I231" s="39">
        <v>15.5</v>
      </c>
      <c r="J231" s="39"/>
      <c r="K231" s="39">
        <f t="shared" si="26"/>
        <v>7818.7710000016186</v>
      </c>
      <c r="L231" s="39"/>
      <c r="P231" s="1"/>
    </row>
    <row r="232" spans="1:17" x14ac:dyDescent="0.25">
      <c r="A232">
        <v>2000</v>
      </c>
      <c r="B232" s="150">
        <v>43165</v>
      </c>
      <c r="C232" s="10">
        <v>6400</v>
      </c>
      <c r="D232" s="190">
        <v>15.582000000000001</v>
      </c>
      <c r="E232" s="39">
        <v>15.03</v>
      </c>
      <c r="F232" s="39">
        <f>C232*(E232-D232)</f>
        <v>-3532.8000000000088</v>
      </c>
      <c r="G232" s="39">
        <f>D232*C232</f>
        <v>99724.800000000003</v>
      </c>
      <c r="H232" s="179">
        <f>(E232-D232)/D232</f>
        <v>-3.542549095109751E-2</v>
      </c>
      <c r="I232" s="39"/>
      <c r="J232" s="39"/>
      <c r="K232" s="39">
        <f t="shared" si="26"/>
        <v>11082.771000001618</v>
      </c>
      <c r="L232" s="39"/>
      <c r="P232" s="1"/>
      <c r="Q232" s="70"/>
    </row>
    <row r="233" spans="1:17" x14ac:dyDescent="0.25">
      <c r="A233">
        <v>2000</v>
      </c>
      <c r="B233" s="150">
        <v>43168</v>
      </c>
      <c r="C233" s="10">
        <v>6400</v>
      </c>
      <c r="D233" s="190">
        <v>15.582000000000001</v>
      </c>
      <c r="E233" s="39">
        <v>15.22</v>
      </c>
      <c r="F233" s="39">
        <f t="shared" ref="F233:F239" si="33">C233*(E233-D233)</f>
        <v>-2316.8000000000006</v>
      </c>
      <c r="G233" s="39">
        <f t="shared" ref="G233:G239" si="34">D233*C233</f>
        <v>99724.800000000003</v>
      </c>
      <c r="H233" s="179">
        <f t="shared" ref="H233:H239" si="35">(E233-D233)/D233</f>
        <v>-2.3231934283147227E-2</v>
      </c>
      <c r="I233" s="39"/>
      <c r="J233" s="39"/>
      <c r="K233" s="39">
        <f t="shared" si="26"/>
        <v>12298.771000001625</v>
      </c>
      <c r="L233" s="39"/>
      <c r="P233" s="1"/>
    </row>
    <row r="234" spans="1:17" x14ac:dyDescent="0.25">
      <c r="A234">
        <v>3500</v>
      </c>
      <c r="B234" s="150">
        <v>43172</v>
      </c>
      <c r="C234" s="10">
        <v>6400</v>
      </c>
      <c r="D234" s="190">
        <v>15.54</v>
      </c>
      <c r="E234" s="39">
        <v>14.82</v>
      </c>
      <c r="F234" s="39">
        <f t="shared" si="33"/>
        <v>-4607.9999999999927</v>
      </c>
      <c r="G234" s="39">
        <f t="shared" si="34"/>
        <v>99456</v>
      </c>
      <c r="H234" s="179">
        <f t="shared" si="35"/>
        <v>-4.633204633204626E-2</v>
      </c>
      <c r="I234" s="39"/>
      <c r="J234" s="39"/>
      <c r="K234" s="39">
        <f t="shared" si="26"/>
        <v>10007.571000001633</v>
      </c>
      <c r="L234" s="39" t="s">
        <v>184</v>
      </c>
      <c r="P234" s="1"/>
      <c r="Q234" s="70"/>
    </row>
    <row r="235" spans="1:17" x14ac:dyDescent="0.25">
      <c r="A235">
        <v>3600</v>
      </c>
      <c r="B235" s="150">
        <v>43180</v>
      </c>
      <c r="C235" s="730">
        <v>5000</v>
      </c>
      <c r="D235" s="731">
        <v>15.416</v>
      </c>
      <c r="E235" s="39">
        <v>15.98</v>
      </c>
      <c r="F235" s="39">
        <f t="shared" si="33"/>
        <v>2820.0000000000005</v>
      </c>
      <c r="G235" s="39">
        <f t="shared" si="34"/>
        <v>77080</v>
      </c>
      <c r="H235" s="179">
        <f t="shared" si="35"/>
        <v>3.6585365853658541E-2</v>
      </c>
      <c r="I235" s="39"/>
      <c r="J235" s="39"/>
      <c r="K235" s="39">
        <f t="shared" si="26"/>
        <v>17435.571000001626</v>
      </c>
      <c r="L235" s="39"/>
      <c r="Q235" s="70"/>
    </row>
    <row r="236" spans="1:17" x14ac:dyDescent="0.25">
      <c r="A236">
        <v>3400</v>
      </c>
      <c r="B236" s="150">
        <v>43180</v>
      </c>
      <c r="C236" s="10">
        <v>4800</v>
      </c>
      <c r="D236" s="190">
        <v>15.375</v>
      </c>
      <c r="E236" s="39">
        <v>16.38</v>
      </c>
      <c r="F236" s="39">
        <f t="shared" si="33"/>
        <v>4823.9999999999955</v>
      </c>
      <c r="G236" s="39">
        <f t="shared" si="34"/>
        <v>73800</v>
      </c>
      <c r="H236" s="179">
        <f t="shared" si="35"/>
        <v>6.5365853658536519E-2</v>
      </c>
      <c r="I236" s="39"/>
      <c r="J236" s="39"/>
      <c r="K236" s="39">
        <f t="shared" si="26"/>
        <v>19439.571000001622</v>
      </c>
      <c r="L236" s="39"/>
      <c r="P236" s="1"/>
    </row>
    <row r="237" spans="1:17" x14ac:dyDescent="0.25">
      <c r="B237" s="150">
        <v>43181</v>
      </c>
      <c r="C237" s="10">
        <v>5200</v>
      </c>
      <c r="D237" s="190">
        <v>15.416</v>
      </c>
      <c r="E237" s="39">
        <v>15.9</v>
      </c>
      <c r="F237" s="39">
        <f t="shared" si="33"/>
        <v>2516.7999999999997</v>
      </c>
      <c r="G237" s="39">
        <f t="shared" si="34"/>
        <v>80163.199999999997</v>
      </c>
      <c r="H237" s="179">
        <f t="shared" si="35"/>
        <v>3.1395952257394916E-2</v>
      </c>
      <c r="I237" s="39"/>
      <c r="J237" s="39"/>
      <c r="K237" s="39">
        <f t="shared" si="26"/>
        <v>17132.371000001625</v>
      </c>
      <c r="L237" s="39"/>
    </row>
    <row r="238" spans="1:17" x14ac:dyDescent="0.25">
      <c r="A238">
        <v>3000</v>
      </c>
      <c r="B238" s="150">
        <v>43181</v>
      </c>
      <c r="C238" s="10">
        <v>4800</v>
      </c>
      <c r="D238" s="190">
        <v>15.3645</v>
      </c>
      <c r="E238" s="39">
        <v>16.02</v>
      </c>
      <c r="F238" s="39">
        <f t="shared" si="33"/>
        <v>3146.3999999999996</v>
      </c>
      <c r="G238" s="39">
        <f t="shared" si="34"/>
        <v>73749.599999999991</v>
      </c>
      <c r="H238" s="179">
        <f t="shared" si="35"/>
        <v>4.2663282241530799E-2</v>
      </c>
      <c r="I238" s="39"/>
      <c r="J238" s="39"/>
      <c r="K238" s="39">
        <f t="shared" si="26"/>
        <v>17761.971000001628</v>
      </c>
      <c r="L238" s="39"/>
    </row>
    <row r="239" spans="1:17" x14ac:dyDescent="0.25">
      <c r="A239">
        <v>3500</v>
      </c>
      <c r="B239" s="150">
        <v>43182</v>
      </c>
      <c r="C239" s="10">
        <v>5000</v>
      </c>
      <c r="D239" s="190">
        <v>15.378</v>
      </c>
      <c r="E239" s="39">
        <v>15.76</v>
      </c>
      <c r="F239" s="39">
        <f t="shared" si="33"/>
        <v>1909.9999999999984</v>
      </c>
      <c r="G239" s="39">
        <f t="shared" si="34"/>
        <v>76890</v>
      </c>
      <c r="H239" s="179">
        <f t="shared" si="35"/>
        <v>2.4840681493041986E-2</v>
      </c>
      <c r="I239" s="39"/>
      <c r="J239" s="39"/>
      <c r="K239" s="39">
        <f t="shared" si="26"/>
        <v>16525.571000001626</v>
      </c>
      <c r="L239" s="39"/>
    </row>
    <row r="240" spans="1:17" x14ac:dyDescent="0.25">
      <c r="A240">
        <v>4000</v>
      </c>
      <c r="B240" s="150">
        <v>43185</v>
      </c>
      <c r="C240" s="10">
        <v>5000</v>
      </c>
      <c r="D240" s="190">
        <v>15.378</v>
      </c>
      <c r="E240" s="39">
        <v>16.27</v>
      </c>
      <c r="F240" s="39">
        <f>C240*(E240-D240)</f>
        <v>4459.9999999999973</v>
      </c>
      <c r="G240" s="39">
        <f>D240*C240</f>
        <v>76890</v>
      </c>
      <c r="H240" s="179">
        <f>(E240-D240)/D240</f>
        <v>5.8004942125113763E-2</v>
      </c>
      <c r="I240" s="39"/>
      <c r="J240" s="39"/>
      <c r="K240" s="39">
        <f t="shared" si="26"/>
        <v>19075.571000001622</v>
      </c>
      <c r="L240" s="39"/>
    </row>
    <row r="241" spans="1:14" x14ac:dyDescent="0.25">
      <c r="A241">
        <v>4000</v>
      </c>
      <c r="B241" s="150">
        <v>43186</v>
      </c>
      <c r="C241" s="730">
        <v>5000</v>
      </c>
      <c r="D241" s="731">
        <v>15.378</v>
      </c>
      <c r="E241" s="39">
        <v>15.82</v>
      </c>
      <c r="F241" s="39">
        <f>C241*(E241-D241)</f>
        <v>2210.0000000000009</v>
      </c>
      <c r="G241" s="39">
        <f>D241*C241</f>
        <v>76890</v>
      </c>
      <c r="H241" s="179">
        <f>(E241-D241)/D241</f>
        <v>2.8742359214462231E-2</v>
      </c>
      <c r="I241" s="39"/>
      <c r="J241" s="39"/>
      <c r="K241" s="39">
        <f t="shared" si="26"/>
        <v>16825.571000001626</v>
      </c>
      <c r="L241" s="39"/>
    </row>
    <row r="242" spans="1:14" ht="15" customHeight="1" x14ac:dyDescent="0.25">
      <c r="A242">
        <v>4000</v>
      </c>
      <c r="B242" s="150">
        <v>43187</v>
      </c>
      <c r="C242" s="10">
        <v>5200</v>
      </c>
      <c r="D242" s="190">
        <v>15.38</v>
      </c>
      <c r="E242" s="39">
        <v>15.32</v>
      </c>
      <c r="F242" s="39">
        <f>C242*(E242-D242)</f>
        <v>-312.00000000000261</v>
      </c>
      <c r="G242" s="39">
        <f>D242*C242</f>
        <v>79976</v>
      </c>
      <c r="H242" s="179">
        <f>(E242-D242)/D242</f>
        <v>-3.9011703511053638E-3</v>
      </c>
      <c r="I242" s="39"/>
      <c r="J242" s="39"/>
      <c r="K242" s="39">
        <f t="shared" si="26"/>
        <v>14303.571000001624</v>
      </c>
      <c r="L242" s="39"/>
    </row>
    <row r="243" spans="1:14" ht="18.75" customHeight="1" x14ac:dyDescent="0.25">
      <c r="A243">
        <v>3800</v>
      </c>
      <c r="B243" s="150">
        <v>43188</v>
      </c>
      <c r="C243" s="10">
        <v>5000</v>
      </c>
      <c r="D243" s="190">
        <v>15.358000000000001</v>
      </c>
      <c r="E243" s="39">
        <v>16.13</v>
      </c>
      <c r="F243" s="39">
        <f t="shared" ref="F243:F248" si="36">C243*(E243-D243)</f>
        <v>3859.9999999999923</v>
      </c>
      <c r="G243" s="39">
        <f t="shared" ref="G243:G248" si="37">D243*C243</f>
        <v>76790</v>
      </c>
      <c r="H243" s="179">
        <f t="shared" ref="H243:H248" si="38">(E243-D243)/D243</f>
        <v>5.0266961843990002E-2</v>
      </c>
      <c r="I243" s="39"/>
      <c r="J243" s="39"/>
      <c r="K243" s="39">
        <f t="shared" si="26"/>
        <v>18475.571000001619</v>
      </c>
      <c r="L243" s="39"/>
    </row>
    <row r="244" spans="1:14" x14ac:dyDescent="0.25">
      <c r="A244">
        <v>3600</v>
      </c>
      <c r="B244" s="150">
        <v>43188</v>
      </c>
      <c r="C244" s="10">
        <v>4800</v>
      </c>
      <c r="D244" s="190">
        <v>15.324999999999999</v>
      </c>
      <c r="E244" s="39">
        <v>16.13</v>
      </c>
      <c r="F244" s="39">
        <f t="shared" si="36"/>
        <v>3863.9999999999986</v>
      </c>
      <c r="G244" s="39">
        <f t="shared" si="37"/>
        <v>73560</v>
      </c>
      <c r="H244" s="179">
        <f t="shared" si="38"/>
        <v>5.2528548123980411E-2</v>
      </c>
      <c r="I244" s="39"/>
      <c r="J244" s="39"/>
      <c r="K244" s="39">
        <f t="shared" si="26"/>
        <v>18479.571000001626</v>
      </c>
      <c r="L244" s="39"/>
    </row>
    <row r="245" spans="1:14" x14ac:dyDescent="0.25">
      <c r="B245" s="150">
        <v>43192</v>
      </c>
      <c r="C245" s="730">
        <v>5000</v>
      </c>
      <c r="D245" s="731">
        <v>15.34</v>
      </c>
      <c r="E245" s="39">
        <v>15.57</v>
      </c>
      <c r="F245" s="39">
        <f t="shared" si="36"/>
        <v>1150.000000000002</v>
      </c>
      <c r="G245" s="39">
        <f t="shared" si="37"/>
        <v>76700</v>
      </c>
      <c r="H245" s="179">
        <f t="shared" si="38"/>
        <v>1.4993481095176038E-2</v>
      </c>
      <c r="I245" s="39"/>
      <c r="J245" s="39"/>
      <c r="K245" s="39">
        <f t="shared" si="26"/>
        <v>15765.571000001628</v>
      </c>
      <c r="L245" s="39"/>
    </row>
    <row r="246" spans="1:14" x14ac:dyDescent="0.25">
      <c r="A246">
        <v>4000</v>
      </c>
      <c r="B246" s="150">
        <v>43192</v>
      </c>
      <c r="C246" s="10">
        <v>5200</v>
      </c>
      <c r="D246" s="190">
        <v>15.336</v>
      </c>
      <c r="E246" s="39">
        <v>15.57</v>
      </c>
      <c r="F246" s="39">
        <f t="shared" si="36"/>
        <v>1216.8</v>
      </c>
      <c r="G246" s="39">
        <f t="shared" si="37"/>
        <v>79747.199999999997</v>
      </c>
      <c r="H246" s="179">
        <f t="shared" si="38"/>
        <v>1.5258215962441313E-2</v>
      </c>
      <c r="I246" s="39"/>
      <c r="J246" s="39"/>
      <c r="K246" s="39">
        <f t="shared" si="26"/>
        <v>15832.371000001625</v>
      </c>
      <c r="L246" s="39"/>
      <c r="N246" s="70"/>
    </row>
    <row r="247" spans="1:14" x14ac:dyDescent="0.25">
      <c r="A247">
        <v>3600</v>
      </c>
      <c r="B247" s="150">
        <v>43193</v>
      </c>
      <c r="C247" s="10">
        <v>4800</v>
      </c>
      <c r="D247" s="190">
        <v>15.29</v>
      </c>
      <c r="E247" s="39">
        <v>16</v>
      </c>
      <c r="F247" s="39">
        <f t="shared" si="36"/>
        <v>3408.0000000000041</v>
      </c>
      <c r="G247" s="39">
        <f t="shared" si="37"/>
        <v>73392</v>
      </c>
      <c r="H247" s="179">
        <f t="shared" si="38"/>
        <v>4.6435578809679585E-2</v>
      </c>
      <c r="I247" s="39"/>
      <c r="J247" s="39"/>
      <c r="K247" s="39">
        <f t="shared" si="26"/>
        <v>18023.57100000163</v>
      </c>
      <c r="L247" s="39"/>
    </row>
    <row r="248" spans="1:14" x14ac:dyDescent="0.25">
      <c r="A248">
        <v>2800</v>
      </c>
      <c r="B248" s="150">
        <v>43195</v>
      </c>
      <c r="C248" s="7">
        <v>4000</v>
      </c>
      <c r="D248" s="356">
        <v>14.989000000000001</v>
      </c>
      <c r="E248" s="39">
        <v>16.8</v>
      </c>
      <c r="F248" s="39">
        <f t="shared" si="36"/>
        <v>7244</v>
      </c>
      <c r="G248" s="39">
        <f t="shared" si="37"/>
        <v>59956</v>
      </c>
      <c r="H248" s="179">
        <f t="shared" si="38"/>
        <v>0.1208219360864634</v>
      </c>
      <c r="I248" s="39">
        <v>14.5</v>
      </c>
      <c r="J248" s="39"/>
      <c r="K248" s="39">
        <f t="shared" si="26"/>
        <v>21859.571000001626</v>
      </c>
      <c r="L248" s="39"/>
    </row>
    <row r="249" spans="1:14" x14ac:dyDescent="0.25">
      <c r="A249">
        <v>2800</v>
      </c>
      <c r="B249" s="150">
        <v>43196</v>
      </c>
      <c r="C249" s="10">
        <v>4400</v>
      </c>
      <c r="D249" s="190">
        <v>15.12</v>
      </c>
      <c r="E249" s="39">
        <v>16.420000000000002</v>
      </c>
      <c r="F249" s="39">
        <f t="shared" ref="F249:F279" si="39">C249*(E249-D249)</f>
        <v>5720.0000000000109</v>
      </c>
      <c r="G249" s="39">
        <f t="shared" ref="G249:G279" si="40">D249*C249</f>
        <v>66528</v>
      </c>
      <c r="H249" s="179">
        <f t="shared" ref="H249:H279" si="41">(E249-D249)/D249</f>
        <v>8.5978835978836154E-2</v>
      </c>
      <c r="I249" s="39"/>
      <c r="J249" s="39"/>
      <c r="K249" s="39">
        <f t="shared" si="26"/>
        <v>20335.571000001637</v>
      </c>
      <c r="L249" s="39"/>
    </row>
    <row r="250" spans="1:14" x14ac:dyDescent="0.25">
      <c r="A250">
        <v>2800</v>
      </c>
      <c r="B250" s="150">
        <v>43196</v>
      </c>
      <c r="C250" s="10">
        <v>4800</v>
      </c>
      <c r="D250" s="190">
        <v>15.2</v>
      </c>
      <c r="E250" s="39">
        <v>16.100000000000001</v>
      </c>
      <c r="F250" s="39">
        <f t="shared" si="39"/>
        <v>4320.00000000001</v>
      </c>
      <c r="G250" s="39">
        <f t="shared" si="40"/>
        <v>72960</v>
      </c>
      <c r="H250" s="179">
        <f t="shared" si="41"/>
        <v>5.9210526315789616E-2</v>
      </c>
      <c r="I250" s="39"/>
      <c r="J250" s="39">
        <v>54</v>
      </c>
      <c r="K250" s="39">
        <f t="shared" si="26"/>
        <v>18935.571000001637</v>
      </c>
      <c r="L250" s="39"/>
    </row>
    <row r="251" spans="1:14" x14ac:dyDescent="0.25">
      <c r="A251">
        <v>2000</v>
      </c>
      <c r="B251" s="150">
        <v>43200</v>
      </c>
      <c r="C251" s="7">
        <v>4000</v>
      </c>
      <c r="D251" s="356">
        <v>14.845000000000001</v>
      </c>
      <c r="E251" s="39">
        <v>17.059999999999999</v>
      </c>
      <c r="F251" s="39">
        <f t="shared" si="39"/>
        <v>8859.9999999999927</v>
      </c>
      <c r="G251" s="39">
        <f t="shared" si="40"/>
        <v>59380</v>
      </c>
      <c r="H251" s="179">
        <f t="shared" si="41"/>
        <v>0.14920848770629827</v>
      </c>
      <c r="I251" s="39"/>
      <c r="J251" s="39"/>
      <c r="K251" s="39">
        <f t="shared" si="26"/>
        <v>23475.571000001619</v>
      </c>
      <c r="L251" s="39"/>
    </row>
    <row r="252" spans="1:14" x14ac:dyDescent="0.25">
      <c r="A252">
        <v>2000</v>
      </c>
      <c r="B252" s="150">
        <v>43208</v>
      </c>
      <c r="C252" s="10">
        <v>4000</v>
      </c>
      <c r="D252" s="190">
        <v>14.845000000000001</v>
      </c>
      <c r="E252" s="39">
        <v>18.23</v>
      </c>
      <c r="F252" s="39">
        <f t="shared" si="39"/>
        <v>13540</v>
      </c>
      <c r="G252" s="39">
        <f t="shared" si="40"/>
        <v>59380</v>
      </c>
      <c r="H252" s="179">
        <f t="shared" si="41"/>
        <v>0.22802290333445602</v>
      </c>
      <c r="I252" s="39"/>
      <c r="J252" s="39"/>
      <c r="K252" s="39">
        <f t="shared" si="26"/>
        <v>28155.571000001626</v>
      </c>
      <c r="L252" s="39"/>
    </row>
    <row r="253" spans="1:14" x14ac:dyDescent="0.25">
      <c r="A253">
        <v>2600</v>
      </c>
      <c r="B253" s="150">
        <v>43216</v>
      </c>
      <c r="C253" s="10">
        <v>4000</v>
      </c>
      <c r="D253" s="190">
        <v>14.845000000000001</v>
      </c>
      <c r="E253" s="39">
        <v>18.46</v>
      </c>
      <c r="F253" s="39">
        <f t="shared" si="39"/>
        <v>14460</v>
      </c>
      <c r="G253" s="39">
        <f t="shared" si="40"/>
        <v>59380</v>
      </c>
      <c r="H253" s="179">
        <f t="shared" si="41"/>
        <v>0.24351633546648704</v>
      </c>
      <c r="I253" s="39"/>
      <c r="J253" s="39"/>
      <c r="K253" s="39">
        <f t="shared" si="26"/>
        <v>29075.571000001626</v>
      </c>
      <c r="L253" s="39"/>
    </row>
    <row r="254" spans="1:14" x14ac:dyDescent="0.25">
      <c r="A254">
        <v>2600</v>
      </c>
      <c r="B254" s="150">
        <v>43217</v>
      </c>
      <c r="C254" s="10">
        <v>4300</v>
      </c>
      <c r="D254" s="190">
        <v>15.0785</v>
      </c>
      <c r="E254" s="39">
        <v>18.11</v>
      </c>
      <c r="F254" s="39">
        <f t="shared" si="39"/>
        <v>13035.449999999997</v>
      </c>
      <c r="G254" s="39">
        <f t="shared" si="40"/>
        <v>64837.55</v>
      </c>
      <c r="H254" s="179">
        <f t="shared" si="41"/>
        <v>0.20104784958716049</v>
      </c>
      <c r="I254" s="39"/>
      <c r="J254" s="39"/>
      <c r="K254" s="39">
        <f t="shared" si="26"/>
        <v>27651.021000001623</v>
      </c>
      <c r="L254" s="39"/>
    </row>
    <row r="255" spans="1:14" x14ac:dyDescent="0.25">
      <c r="A255">
        <v>2500</v>
      </c>
      <c r="B255" s="150">
        <v>43220</v>
      </c>
      <c r="C255" s="7">
        <v>4000</v>
      </c>
      <c r="D255" s="356">
        <v>14.829000000000001</v>
      </c>
      <c r="E255" s="39">
        <v>18.25</v>
      </c>
      <c r="F255" s="39">
        <f t="shared" si="39"/>
        <v>13683.999999999998</v>
      </c>
      <c r="G255" s="39">
        <f t="shared" si="40"/>
        <v>59316</v>
      </c>
      <c r="H255" s="179">
        <f t="shared" si="41"/>
        <v>0.230696607997842</v>
      </c>
      <c r="I255" s="39"/>
      <c r="J255" s="39"/>
      <c r="K255" s="39">
        <f t="shared" si="26"/>
        <v>28299.571000001626</v>
      </c>
      <c r="L255" s="39"/>
    </row>
    <row r="256" spans="1:14" x14ac:dyDescent="0.25">
      <c r="A256">
        <v>2400</v>
      </c>
      <c r="B256" s="150">
        <v>43223</v>
      </c>
      <c r="C256" s="10">
        <v>3500</v>
      </c>
      <c r="D256" s="190">
        <v>14.14</v>
      </c>
      <c r="E256" s="39">
        <v>19.440000000000001</v>
      </c>
      <c r="F256" s="39">
        <f t="shared" si="39"/>
        <v>18550.000000000004</v>
      </c>
      <c r="G256" s="39">
        <f t="shared" si="40"/>
        <v>49490</v>
      </c>
      <c r="H256" s="179">
        <f t="shared" si="41"/>
        <v>0.37482319660537483</v>
      </c>
      <c r="I256" s="39"/>
      <c r="J256" s="39"/>
      <c r="K256" s="39">
        <f t="shared" si="26"/>
        <v>33165.571000001626</v>
      </c>
      <c r="L256" s="39"/>
    </row>
    <row r="257" spans="1:12" x14ac:dyDescent="0.25">
      <c r="A257">
        <v>1900</v>
      </c>
      <c r="B257" s="150">
        <v>43224</v>
      </c>
      <c r="C257" s="10">
        <v>3000</v>
      </c>
      <c r="D257" s="190">
        <v>13.243</v>
      </c>
      <c r="E257" s="39">
        <v>19.72</v>
      </c>
      <c r="F257" s="39">
        <f t="shared" si="39"/>
        <v>19430.999999999996</v>
      </c>
      <c r="G257" s="39">
        <f t="shared" si="40"/>
        <v>39729</v>
      </c>
      <c r="H257" s="179">
        <f t="shared" si="41"/>
        <v>0.48908857509627718</v>
      </c>
      <c r="I257" s="39"/>
      <c r="J257" s="39"/>
      <c r="K257" s="39">
        <f t="shared" si="26"/>
        <v>34046.571000001626</v>
      </c>
      <c r="L257" s="39"/>
    </row>
    <row r="258" spans="1:12" x14ac:dyDescent="0.25">
      <c r="A258">
        <v>2400</v>
      </c>
      <c r="B258" s="150">
        <v>43227</v>
      </c>
      <c r="C258" s="185">
        <v>3000</v>
      </c>
      <c r="D258" s="746">
        <v>13.17</v>
      </c>
      <c r="E258" s="39">
        <v>19.77</v>
      </c>
      <c r="F258" s="39">
        <f t="shared" si="39"/>
        <v>19800</v>
      </c>
      <c r="G258" s="39">
        <f t="shared" si="40"/>
        <v>39510</v>
      </c>
      <c r="H258" s="179">
        <f t="shared" si="41"/>
        <v>0.50113895216400905</v>
      </c>
      <c r="I258" s="39"/>
      <c r="J258" s="39"/>
      <c r="K258" s="39">
        <f t="shared" si="26"/>
        <v>34415.571000001626</v>
      </c>
      <c r="L258" s="39"/>
    </row>
    <row r="259" spans="1:12" x14ac:dyDescent="0.25">
      <c r="A259">
        <v>2100</v>
      </c>
      <c r="B259" s="150">
        <v>43229</v>
      </c>
      <c r="C259" s="10">
        <v>2700</v>
      </c>
      <c r="D259" s="190">
        <v>12.3</v>
      </c>
      <c r="E259" s="39">
        <v>21.26</v>
      </c>
      <c r="F259" s="39">
        <f t="shared" si="39"/>
        <v>24192.000000000004</v>
      </c>
      <c r="G259" s="39">
        <f t="shared" si="40"/>
        <v>33210</v>
      </c>
      <c r="H259" s="179">
        <f t="shared" si="41"/>
        <v>0.72845528455284558</v>
      </c>
      <c r="I259" s="39"/>
      <c r="J259" s="39"/>
      <c r="K259" s="39">
        <f t="shared" si="26"/>
        <v>38807.571000001626</v>
      </c>
      <c r="L259" s="39"/>
    </row>
    <row r="260" spans="1:12" x14ac:dyDescent="0.25">
      <c r="A260">
        <v>1400</v>
      </c>
      <c r="B260" s="150">
        <v>43234</v>
      </c>
      <c r="C260" s="354">
        <v>2000</v>
      </c>
      <c r="D260" s="763">
        <v>9.0908999999999995</v>
      </c>
      <c r="E260" s="39">
        <v>21.42</v>
      </c>
      <c r="F260" s="39">
        <f t="shared" si="39"/>
        <v>24658.200000000004</v>
      </c>
      <c r="G260" s="39">
        <f t="shared" si="40"/>
        <v>18181.8</v>
      </c>
      <c r="H260" s="179">
        <f t="shared" si="41"/>
        <v>1.3562023562023564</v>
      </c>
      <c r="I260" s="39"/>
      <c r="J260" s="39"/>
      <c r="K260" s="39">
        <f t="shared" si="26"/>
        <v>39273.77100000163</v>
      </c>
      <c r="L260" s="39"/>
    </row>
    <row r="261" spans="1:12" x14ac:dyDescent="0.25">
      <c r="A261">
        <v>400</v>
      </c>
      <c r="B261" s="150">
        <v>43241</v>
      </c>
      <c r="C261" s="10">
        <v>1000</v>
      </c>
      <c r="D261" s="190">
        <v>-3.7</v>
      </c>
      <c r="E261" s="39">
        <v>21.9</v>
      </c>
      <c r="F261" s="39">
        <f t="shared" si="39"/>
        <v>25599.999999999996</v>
      </c>
      <c r="G261" s="39">
        <f t="shared" si="40"/>
        <v>-3700</v>
      </c>
      <c r="H261" s="179">
        <f t="shared" si="41"/>
        <v>-6.9189189189189184</v>
      </c>
      <c r="I261" s="39"/>
      <c r="J261" s="39"/>
      <c r="K261" s="39">
        <f t="shared" si="26"/>
        <v>40215.571000001626</v>
      </c>
      <c r="L261" s="39"/>
    </row>
    <row r="262" spans="1:12" x14ac:dyDescent="0.25">
      <c r="A262">
        <v>400</v>
      </c>
      <c r="B262" s="150">
        <v>43245</v>
      </c>
      <c r="C262" s="10">
        <v>2000</v>
      </c>
      <c r="D262" s="190">
        <v>8.4410000000000007</v>
      </c>
      <c r="E262" s="39">
        <v>20.329999999999998</v>
      </c>
      <c r="F262" s="39">
        <f t="shared" si="39"/>
        <v>23777.999999999996</v>
      </c>
      <c r="G262" s="39">
        <f t="shared" si="40"/>
        <v>16882</v>
      </c>
      <c r="H262" s="179">
        <f t="shared" si="41"/>
        <v>1.4084824072977131</v>
      </c>
      <c r="I262" s="39"/>
      <c r="J262" s="39"/>
      <c r="K262" s="39">
        <f t="shared" ref="K262:K284" si="42">F262+$Q$10</f>
        <v>38393.571000001626</v>
      </c>
      <c r="L262" s="39"/>
    </row>
    <row r="263" spans="1:12" x14ac:dyDescent="0.25">
      <c r="A263">
        <v>700</v>
      </c>
      <c r="B263" s="150">
        <v>43250</v>
      </c>
      <c r="C263" s="10">
        <v>2000</v>
      </c>
      <c r="D263" s="190">
        <v>8.4410000000000007</v>
      </c>
      <c r="E263" s="39">
        <v>21.53</v>
      </c>
      <c r="F263" s="39">
        <f t="shared" si="39"/>
        <v>26178</v>
      </c>
      <c r="G263" s="39">
        <f t="shared" si="40"/>
        <v>16882</v>
      </c>
      <c r="H263" s="179">
        <f t="shared" si="41"/>
        <v>1.5506456580973818</v>
      </c>
      <c r="I263" s="39"/>
      <c r="J263" s="39"/>
      <c r="K263" s="39">
        <f t="shared" si="42"/>
        <v>40793.571000001626</v>
      </c>
      <c r="L263" s="39"/>
    </row>
    <row r="264" spans="1:12" x14ac:dyDescent="0.25">
      <c r="A264">
        <v>700</v>
      </c>
      <c r="B264" s="150">
        <v>43262</v>
      </c>
      <c r="C264" s="10">
        <v>1700</v>
      </c>
      <c r="D264" s="190">
        <v>6.1519000000000004</v>
      </c>
      <c r="E264" s="39">
        <v>21.47</v>
      </c>
      <c r="F264" s="39">
        <f t="shared" si="39"/>
        <v>26040.769999999997</v>
      </c>
      <c r="G264" s="39">
        <f t="shared" si="40"/>
        <v>10458.230000000001</v>
      </c>
      <c r="H264" s="179">
        <f t="shared" si="41"/>
        <v>2.4899787057656977</v>
      </c>
      <c r="I264" s="39"/>
      <c r="J264" s="39"/>
      <c r="K264" s="39">
        <f t="shared" si="42"/>
        <v>40656.341000001623</v>
      </c>
      <c r="L264" s="39"/>
    </row>
    <row r="265" spans="1:12" x14ac:dyDescent="0.25">
      <c r="A265">
        <v>700</v>
      </c>
      <c r="B265" s="150">
        <v>43266</v>
      </c>
      <c r="C265" s="357">
        <v>2000</v>
      </c>
      <c r="D265" s="764">
        <v>8.3116000000000003</v>
      </c>
      <c r="E265" s="39">
        <v>19.989999999999998</v>
      </c>
      <c r="F265" s="39">
        <f t="shared" si="39"/>
        <v>23356.799999999996</v>
      </c>
      <c r="G265" s="39">
        <f t="shared" si="40"/>
        <v>16623.2</v>
      </c>
      <c r="H265" s="179">
        <f t="shared" si="41"/>
        <v>1.4050724288945566</v>
      </c>
      <c r="I265" s="39"/>
      <c r="J265" s="39"/>
      <c r="K265" s="39">
        <f t="shared" si="42"/>
        <v>37972.371000001622</v>
      </c>
      <c r="L265" s="39">
        <v>64.3</v>
      </c>
    </row>
    <row r="266" spans="1:12" x14ac:dyDescent="0.25">
      <c r="A266">
        <v>700</v>
      </c>
      <c r="B266" s="150">
        <v>43266</v>
      </c>
      <c r="C266" s="10">
        <v>2500</v>
      </c>
      <c r="D266" s="190">
        <v>10.645</v>
      </c>
      <c r="E266" s="39">
        <v>19.989999999999998</v>
      </c>
      <c r="F266" s="39">
        <f t="shared" si="39"/>
        <v>23362.499999999996</v>
      </c>
      <c r="G266" s="39">
        <f t="shared" si="40"/>
        <v>26612.5</v>
      </c>
      <c r="H266" s="179">
        <f t="shared" si="41"/>
        <v>0.87787693752935647</v>
      </c>
      <c r="I266" s="39"/>
      <c r="J266" s="39"/>
      <c r="K266" s="39">
        <f t="shared" si="42"/>
        <v>37978.071000001626</v>
      </c>
      <c r="L266" s="39"/>
    </row>
    <row r="267" spans="1:12" x14ac:dyDescent="0.25">
      <c r="A267">
        <v>200</v>
      </c>
      <c r="B267" s="150">
        <v>43269</v>
      </c>
      <c r="C267" s="10">
        <v>2000</v>
      </c>
      <c r="D267" s="190">
        <v>8.1714000000000002</v>
      </c>
      <c r="E267" s="39">
        <v>20.32</v>
      </c>
      <c r="F267" s="39">
        <f t="shared" si="39"/>
        <v>24297.200000000001</v>
      </c>
      <c r="G267" s="39">
        <f t="shared" si="40"/>
        <v>16342.800000000001</v>
      </c>
      <c r="H267" s="179">
        <f t="shared" si="41"/>
        <v>1.48672198154539</v>
      </c>
      <c r="I267" s="39"/>
      <c r="J267" s="39"/>
      <c r="K267" s="39">
        <f t="shared" si="42"/>
        <v>38912.771000001623</v>
      </c>
      <c r="L267" s="39">
        <v>65.62</v>
      </c>
    </row>
    <row r="268" spans="1:12" x14ac:dyDescent="0.25">
      <c r="A268">
        <v>0</v>
      </c>
      <c r="B268" s="150">
        <v>43271</v>
      </c>
      <c r="C268" s="10">
        <v>1800</v>
      </c>
      <c r="D268" s="190">
        <v>6.7594000000000003</v>
      </c>
      <c r="E268" s="39">
        <v>21.06</v>
      </c>
      <c r="F268" s="39">
        <f t="shared" si="39"/>
        <v>25741.079999999998</v>
      </c>
      <c r="G268" s="39">
        <f t="shared" si="40"/>
        <v>12166.92</v>
      </c>
      <c r="H268" s="179">
        <f t="shared" si="41"/>
        <v>2.1156611533568066</v>
      </c>
      <c r="I268" s="39"/>
      <c r="J268" s="39"/>
      <c r="K268" s="39">
        <f t="shared" si="42"/>
        <v>40356.651000001628</v>
      </c>
      <c r="L268" s="39">
        <v>65.91</v>
      </c>
    </row>
    <row r="269" spans="1:12" x14ac:dyDescent="0.25">
      <c r="A269">
        <v>0</v>
      </c>
      <c r="B269" s="150">
        <v>43272</v>
      </c>
      <c r="C269" s="10">
        <v>2000</v>
      </c>
      <c r="D269" s="190">
        <v>8.0879999999999992</v>
      </c>
      <c r="E269" s="39">
        <v>19.920000000000002</v>
      </c>
      <c r="F269" s="39">
        <f t="shared" si="39"/>
        <v>23664.000000000004</v>
      </c>
      <c r="G269" s="39">
        <f t="shared" si="40"/>
        <v>16175.999999999998</v>
      </c>
      <c r="H269" s="179">
        <f t="shared" si="41"/>
        <v>1.4629080118694366</v>
      </c>
      <c r="I269" s="39"/>
      <c r="J269" s="39"/>
      <c r="K269" s="39">
        <f t="shared" si="42"/>
        <v>38279.571000001626</v>
      </c>
      <c r="L269" s="39">
        <v>69.28</v>
      </c>
    </row>
    <row r="270" spans="1:12" x14ac:dyDescent="0.25">
      <c r="A270">
        <v>1000</v>
      </c>
      <c r="B270" s="150">
        <v>43276</v>
      </c>
      <c r="C270" s="10">
        <v>2200</v>
      </c>
      <c r="D270" s="190">
        <v>9.2149999999999999</v>
      </c>
      <c r="E270" s="39">
        <v>20.3</v>
      </c>
      <c r="F270" s="39">
        <f t="shared" si="39"/>
        <v>24387.000000000004</v>
      </c>
      <c r="G270" s="39">
        <f t="shared" si="40"/>
        <v>20273</v>
      </c>
      <c r="H270" s="179">
        <f t="shared" si="41"/>
        <v>1.202930005425936</v>
      </c>
      <c r="I270" s="39"/>
      <c r="J270" s="39"/>
      <c r="K270" s="39">
        <f t="shared" si="42"/>
        <v>39002.571000001626</v>
      </c>
      <c r="L270" s="39">
        <v>70.53</v>
      </c>
    </row>
    <row r="271" spans="1:12" x14ac:dyDescent="0.25">
      <c r="A271">
        <v>1000</v>
      </c>
      <c r="B271" s="150">
        <v>43278</v>
      </c>
      <c r="C271" s="10">
        <v>2200</v>
      </c>
      <c r="D271" s="190">
        <v>9.2149999999999999</v>
      </c>
      <c r="E271" s="39">
        <v>21.22</v>
      </c>
      <c r="F271" s="39">
        <f t="shared" si="39"/>
        <v>26410.999999999996</v>
      </c>
      <c r="G271" s="39">
        <f t="shared" si="40"/>
        <v>20273</v>
      </c>
      <c r="H271" s="179">
        <f t="shared" si="41"/>
        <v>1.3027672273467172</v>
      </c>
      <c r="I271" s="39"/>
      <c r="J271" s="39"/>
      <c r="K271" s="39">
        <f t="shared" si="42"/>
        <v>41026.571000001626</v>
      </c>
      <c r="L271" s="39"/>
    </row>
    <row r="272" spans="1:12" x14ac:dyDescent="0.25">
      <c r="A272">
        <v>1000</v>
      </c>
      <c r="B272" s="150">
        <v>43283</v>
      </c>
      <c r="C272" s="10">
        <v>2200</v>
      </c>
      <c r="D272" s="190">
        <v>9.2149999999999999</v>
      </c>
      <c r="E272" s="39">
        <v>20.66</v>
      </c>
      <c r="F272" s="39">
        <f t="shared" si="39"/>
        <v>25179</v>
      </c>
      <c r="G272" s="39">
        <f t="shared" si="40"/>
        <v>20273</v>
      </c>
      <c r="H272" s="179">
        <f t="shared" si="41"/>
        <v>1.2419967444384157</v>
      </c>
      <c r="I272" s="39"/>
      <c r="J272" s="39"/>
      <c r="K272" s="39">
        <f t="shared" si="42"/>
        <v>39794.571000001626</v>
      </c>
      <c r="L272" s="39"/>
    </row>
    <row r="273" spans="1:12" x14ac:dyDescent="0.25">
      <c r="A273">
        <v>800</v>
      </c>
      <c r="B273" s="150">
        <v>43284</v>
      </c>
      <c r="C273" s="357">
        <v>2000</v>
      </c>
      <c r="D273" s="764">
        <v>7.9779999999999998</v>
      </c>
      <c r="E273" s="39">
        <v>21</v>
      </c>
      <c r="F273" s="39">
        <f t="shared" si="39"/>
        <v>26044</v>
      </c>
      <c r="G273" s="39">
        <f t="shared" si="40"/>
        <v>15956</v>
      </c>
      <c r="H273" s="179">
        <f t="shared" si="41"/>
        <v>1.6322386563048383</v>
      </c>
      <c r="I273" s="39"/>
      <c r="J273" s="39"/>
      <c r="K273" s="39">
        <f t="shared" si="42"/>
        <v>40659.571000001626</v>
      </c>
      <c r="L273" s="39"/>
    </row>
    <row r="274" spans="1:12" x14ac:dyDescent="0.25">
      <c r="B274" s="150">
        <v>43286</v>
      </c>
      <c r="C274" s="10">
        <v>2200</v>
      </c>
      <c r="D274" s="190">
        <v>9.1513000000000009</v>
      </c>
      <c r="E274" s="39">
        <v>20.88</v>
      </c>
      <c r="F274" s="39">
        <f t="shared" si="39"/>
        <v>25803.139999999996</v>
      </c>
      <c r="G274" s="39">
        <f t="shared" si="40"/>
        <v>20132.86</v>
      </c>
      <c r="H274" s="179">
        <f t="shared" si="41"/>
        <v>1.2816430452504013</v>
      </c>
      <c r="I274" s="39"/>
      <c r="J274" s="39"/>
      <c r="K274" s="39">
        <f t="shared" si="42"/>
        <v>40418.711000001626</v>
      </c>
      <c r="L274" s="39"/>
    </row>
    <row r="275" spans="1:12" x14ac:dyDescent="0.25">
      <c r="A275">
        <v>800</v>
      </c>
      <c r="B275" s="150">
        <v>43286</v>
      </c>
      <c r="C275" s="10">
        <v>2500</v>
      </c>
      <c r="D275" s="190">
        <v>10.535</v>
      </c>
      <c r="E275" s="39">
        <v>20.7</v>
      </c>
      <c r="F275" s="39">
        <f t="shared" si="39"/>
        <v>25412.499999999996</v>
      </c>
      <c r="G275" s="39">
        <f t="shared" si="40"/>
        <v>26337.5</v>
      </c>
      <c r="H275" s="179">
        <f t="shared" si="41"/>
        <v>0.96487897484575214</v>
      </c>
      <c r="I275" s="39"/>
      <c r="J275" s="39"/>
      <c r="K275" s="39">
        <f t="shared" si="42"/>
        <v>40028.071000001626</v>
      </c>
      <c r="L275" s="39"/>
    </row>
    <row r="276" spans="1:12" x14ac:dyDescent="0.25">
      <c r="A276">
        <v>300</v>
      </c>
      <c r="B276" s="150">
        <v>43287</v>
      </c>
      <c r="C276" s="357">
        <v>2000</v>
      </c>
      <c r="D276" s="764">
        <v>7.9015000000000004</v>
      </c>
      <c r="E276" s="39">
        <v>21.07</v>
      </c>
      <c r="F276" s="39">
        <f t="shared" si="39"/>
        <v>26337</v>
      </c>
      <c r="G276" s="39">
        <f t="shared" si="40"/>
        <v>15803</v>
      </c>
      <c r="H276" s="179">
        <f t="shared" si="41"/>
        <v>1.666582294501044</v>
      </c>
      <c r="I276" s="39"/>
      <c r="J276" s="39"/>
      <c r="K276" s="39">
        <f t="shared" si="42"/>
        <v>40952.571000001626</v>
      </c>
      <c r="L276" s="39"/>
    </row>
    <row r="277" spans="1:12" x14ac:dyDescent="0.25">
      <c r="A277">
        <v>0</v>
      </c>
      <c r="B277" s="150">
        <v>43290</v>
      </c>
      <c r="C277" s="10">
        <v>1700</v>
      </c>
      <c r="D277" s="190">
        <v>5.4859999999999998</v>
      </c>
      <c r="E277" s="39">
        <v>21.75</v>
      </c>
      <c r="F277" s="39">
        <f t="shared" si="39"/>
        <v>27648.799999999999</v>
      </c>
      <c r="G277" s="39">
        <f t="shared" si="40"/>
        <v>9326.1999999999989</v>
      </c>
      <c r="H277" s="179">
        <f t="shared" si="41"/>
        <v>2.9646372584761211</v>
      </c>
      <c r="I277" s="39"/>
      <c r="J277" s="39"/>
      <c r="K277" s="39">
        <f t="shared" si="42"/>
        <v>42264.371000001629</v>
      </c>
      <c r="L277" s="39"/>
    </row>
    <row r="278" spans="1:12" x14ac:dyDescent="0.25">
      <c r="A278">
        <v>0</v>
      </c>
      <c r="B278" s="150">
        <v>43292</v>
      </c>
      <c r="C278" s="357">
        <v>2000</v>
      </c>
      <c r="D278" s="764">
        <v>7.8579999999999997</v>
      </c>
      <c r="E278" s="39">
        <v>21.2</v>
      </c>
      <c r="F278" s="39">
        <f t="shared" si="39"/>
        <v>26683.999999999996</v>
      </c>
      <c r="G278" s="39">
        <f t="shared" si="40"/>
        <v>15716</v>
      </c>
      <c r="H278" s="179">
        <f t="shared" si="41"/>
        <v>1.6978875031814711</v>
      </c>
      <c r="I278" s="39"/>
      <c r="J278" s="39"/>
      <c r="K278" s="39">
        <f t="shared" si="42"/>
        <v>41299.571000001626</v>
      </c>
      <c r="L278" s="39"/>
    </row>
    <row r="279" spans="1:12" x14ac:dyDescent="0.25">
      <c r="B279" s="150">
        <v>43297</v>
      </c>
      <c r="C279" s="10">
        <v>2500</v>
      </c>
      <c r="D279" s="190">
        <v>10.362</v>
      </c>
      <c r="E279" s="39">
        <v>19.850000000000001</v>
      </c>
      <c r="F279" s="39">
        <f t="shared" si="39"/>
        <v>23720.000000000004</v>
      </c>
      <c r="G279" s="39">
        <f t="shared" si="40"/>
        <v>25905</v>
      </c>
      <c r="H279" s="179">
        <f t="shared" si="41"/>
        <v>0.91565334877436799</v>
      </c>
      <c r="I279" s="39"/>
      <c r="J279" s="39"/>
      <c r="K279" s="39">
        <f t="shared" si="42"/>
        <v>38335.571000001626</v>
      </c>
      <c r="L279" s="39"/>
    </row>
    <row r="280" spans="1:12" x14ac:dyDescent="0.25">
      <c r="A280">
        <v>800</v>
      </c>
      <c r="B280" s="150">
        <v>43297</v>
      </c>
      <c r="C280" s="185">
        <v>3000</v>
      </c>
      <c r="D280" s="746">
        <v>11.96</v>
      </c>
      <c r="E280" s="39">
        <v>19.850000000000001</v>
      </c>
      <c r="F280" s="39">
        <f t="shared" ref="F280:F294" si="43">C280*(E280-D280)</f>
        <v>23670</v>
      </c>
      <c r="G280" s="39">
        <f t="shared" ref="G280:G294" si="44">D280*C280</f>
        <v>35880</v>
      </c>
      <c r="H280" s="179">
        <f t="shared" ref="H280:H294" si="45">(E280-D280)/D280</f>
        <v>0.65969899665551834</v>
      </c>
      <c r="I280" s="39"/>
      <c r="J280" s="39"/>
      <c r="K280" s="39">
        <f t="shared" si="42"/>
        <v>38285.571000001626</v>
      </c>
      <c r="L280" s="39"/>
    </row>
    <row r="281" spans="1:12" x14ac:dyDescent="0.25">
      <c r="A281">
        <v>300</v>
      </c>
      <c r="B281" s="150">
        <v>43299</v>
      </c>
      <c r="C281" s="10">
        <v>2500</v>
      </c>
      <c r="D281" s="190">
        <v>10.27</v>
      </c>
      <c r="E281" s="39">
        <v>20.420000000000002</v>
      </c>
      <c r="F281" s="39">
        <f t="shared" si="43"/>
        <v>25375.000000000004</v>
      </c>
      <c r="G281" s="39">
        <f t="shared" si="44"/>
        <v>25675</v>
      </c>
      <c r="H281" s="179">
        <f t="shared" si="45"/>
        <v>0.98831548198636832</v>
      </c>
      <c r="I281" s="39"/>
      <c r="J281" s="39"/>
      <c r="K281" s="39">
        <f t="shared" si="42"/>
        <v>39990.571000001626</v>
      </c>
      <c r="L281" s="39">
        <v>68.81</v>
      </c>
    </row>
    <row r="282" spans="1:12" x14ac:dyDescent="0.25">
      <c r="A282">
        <v>0</v>
      </c>
      <c r="B282" s="150">
        <v>43300</v>
      </c>
      <c r="C282" s="10">
        <v>2200</v>
      </c>
      <c r="D282" s="190">
        <v>8.8620000000000001</v>
      </c>
      <c r="E282" s="39">
        <v>20.54</v>
      </c>
      <c r="F282" s="39">
        <f t="shared" si="43"/>
        <v>25691.599999999999</v>
      </c>
      <c r="G282" s="39">
        <f t="shared" si="44"/>
        <v>19496.400000000001</v>
      </c>
      <c r="H282" s="179">
        <f t="shared" si="45"/>
        <v>1.3177612277138342</v>
      </c>
      <c r="I282" s="39"/>
      <c r="J282" s="39"/>
      <c r="K282" s="39">
        <f t="shared" si="42"/>
        <v>40307.171000001625</v>
      </c>
      <c r="L282" s="39">
        <v>69.405000000000001</v>
      </c>
    </row>
    <row r="283" spans="1:12" x14ac:dyDescent="0.25">
      <c r="A283">
        <v>0</v>
      </c>
      <c r="B283" s="150">
        <v>43305</v>
      </c>
      <c r="C283" s="357">
        <v>2000</v>
      </c>
      <c r="D283" s="764">
        <v>7.6566000000000001</v>
      </c>
      <c r="E283" s="39">
        <v>20.92</v>
      </c>
      <c r="F283" s="39">
        <f t="shared" si="43"/>
        <v>26526.800000000003</v>
      </c>
      <c r="G283" s="39">
        <f t="shared" si="44"/>
        <v>15313.2</v>
      </c>
      <c r="H283" s="179">
        <f t="shared" si="45"/>
        <v>1.732283258887757</v>
      </c>
      <c r="I283" s="39"/>
      <c r="J283" s="39"/>
      <c r="K283" s="39">
        <f t="shared" si="42"/>
        <v>41142.371000001629</v>
      </c>
      <c r="L283" s="39">
        <v>68.83</v>
      </c>
    </row>
    <row r="284" spans="1:12" x14ac:dyDescent="0.25">
      <c r="A284">
        <v>200</v>
      </c>
      <c r="B284" s="150">
        <v>43307</v>
      </c>
      <c r="C284" s="10">
        <v>2000</v>
      </c>
      <c r="D284" s="190">
        <v>7.657</v>
      </c>
      <c r="E284" s="39">
        <v>21.24</v>
      </c>
      <c r="F284" s="39">
        <f t="shared" si="43"/>
        <v>27165.999999999996</v>
      </c>
      <c r="G284" s="39">
        <f t="shared" si="44"/>
        <v>15314</v>
      </c>
      <c r="H284" s="179">
        <f t="shared" si="45"/>
        <v>1.7739323494841319</v>
      </c>
      <c r="I284" s="39"/>
      <c r="J284" s="39"/>
      <c r="K284" s="39">
        <f t="shared" si="42"/>
        <v>41781.571000001626</v>
      </c>
      <c r="L284" s="39">
        <v>69.52</v>
      </c>
    </row>
    <row r="285" spans="1:12" x14ac:dyDescent="0.25">
      <c r="A285">
        <v>200</v>
      </c>
      <c r="B285" s="150">
        <v>43308</v>
      </c>
      <c r="C285" s="10">
        <v>2000</v>
      </c>
      <c r="D285" s="190">
        <v>7.657</v>
      </c>
      <c r="E285" s="39">
        <v>20.83</v>
      </c>
      <c r="F285" s="39">
        <f t="shared" si="43"/>
        <v>26345.999999999996</v>
      </c>
      <c r="G285" s="39">
        <f t="shared" si="44"/>
        <v>15314</v>
      </c>
      <c r="H285" s="179">
        <f t="shared" si="45"/>
        <v>1.7203865743763873</v>
      </c>
      <c r="I285" s="39"/>
      <c r="J285" s="39"/>
      <c r="K285" s="39">
        <f t="shared" ref="K285:K303" si="46">F285+$Q$10</f>
        <v>40961.571000001626</v>
      </c>
      <c r="L285" s="39">
        <v>68.849999999999994</v>
      </c>
    </row>
    <row r="286" spans="1:12" x14ac:dyDescent="0.25">
      <c r="A286">
        <v>0</v>
      </c>
      <c r="B286" s="150">
        <v>43311</v>
      </c>
      <c r="C286" s="10">
        <v>1800</v>
      </c>
      <c r="D286" s="190">
        <v>6.1390000000000002</v>
      </c>
      <c r="E286" s="39">
        <v>21.11</v>
      </c>
      <c r="F286" s="39">
        <f t="shared" si="43"/>
        <v>26947.8</v>
      </c>
      <c r="G286" s="39">
        <f t="shared" si="44"/>
        <v>11050.2</v>
      </c>
      <c r="H286" s="179">
        <f t="shared" si="45"/>
        <v>2.438670793288809</v>
      </c>
      <c r="I286" s="39"/>
      <c r="J286" s="39"/>
      <c r="K286" s="39">
        <f t="shared" si="46"/>
        <v>41563.371000001629</v>
      </c>
      <c r="L286" s="39">
        <v>69.900000000000006</v>
      </c>
    </row>
    <row r="287" spans="1:12" x14ac:dyDescent="0.25">
      <c r="A287">
        <v>0</v>
      </c>
      <c r="B287" s="150">
        <v>43312</v>
      </c>
      <c r="C287" s="357">
        <v>2000</v>
      </c>
      <c r="D287" s="764">
        <v>7.5896999999999997</v>
      </c>
      <c r="E287" s="39">
        <v>21.12</v>
      </c>
      <c r="F287" s="39">
        <f t="shared" si="43"/>
        <v>27060.600000000002</v>
      </c>
      <c r="G287" s="39">
        <f t="shared" si="44"/>
        <v>15179.4</v>
      </c>
      <c r="H287" s="179">
        <f t="shared" si="45"/>
        <v>1.7827186845329857</v>
      </c>
      <c r="I287" s="39"/>
      <c r="J287" s="39"/>
      <c r="K287" s="39">
        <f t="shared" si="46"/>
        <v>41676.171000001632</v>
      </c>
      <c r="L287" s="39">
        <v>68.41</v>
      </c>
    </row>
    <row r="288" spans="1:12" x14ac:dyDescent="0.25">
      <c r="B288" s="150">
        <v>43314</v>
      </c>
      <c r="C288" s="10">
        <v>2200</v>
      </c>
      <c r="D288" s="190">
        <v>8.2899999999999991</v>
      </c>
      <c r="E288" s="39">
        <v>20.63</v>
      </c>
      <c r="F288" s="39">
        <f t="shared" si="43"/>
        <v>27148</v>
      </c>
      <c r="G288" s="39">
        <f t="shared" si="44"/>
        <v>18237.999999999996</v>
      </c>
      <c r="H288" s="179">
        <f t="shared" si="45"/>
        <v>1.4885404101326902</v>
      </c>
      <c r="I288" s="39"/>
      <c r="J288" s="39"/>
      <c r="K288" s="39">
        <f t="shared" si="46"/>
        <v>41763.571000001626</v>
      </c>
      <c r="L288" s="39">
        <v>68.16</v>
      </c>
    </row>
    <row r="289" spans="1:12" x14ac:dyDescent="0.25">
      <c r="A289">
        <v>0</v>
      </c>
      <c r="B289" s="150">
        <v>43314</v>
      </c>
      <c r="C289" s="357">
        <v>2000</v>
      </c>
      <c r="D289" s="764">
        <v>7.4726999999999997</v>
      </c>
      <c r="E289" s="39">
        <v>20.88</v>
      </c>
      <c r="F289" s="39">
        <f t="shared" si="43"/>
        <v>26814.6</v>
      </c>
      <c r="G289" s="39">
        <f t="shared" si="44"/>
        <v>14945.4</v>
      </c>
      <c r="H289" s="179">
        <f t="shared" si="45"/>
        <v>1.7941707816451884</v>
      </c>
      <c r="I289" s="39"/>
      <c r="J289" s="39"/>
      <c r="K289" s="39">
        <f t="shared" si="46"/>
        <v>41430.171000001625</v>
      </c>
      <c r="L289" s="39">
        <v>69.11</v>
      </c>
    </row>
    <row r="290" spans="1:12" x14ac:dyDescent="0.25">
      <c r="A290">
        <v>300</v>
      </c>
      <c r="B290" s="150">
        <v>43320</v>
      </c>
      <c r="C290" s="10">
        <v>2300</v>
      </c>
      <c r="D290" s="190">
        <v>9.1080000000000005</v>
      </c>
      <c r="E290" s="39">
        <v>20.14</v>
      </c>
      <c r="F290" s="39">
        <f t="shared" si="43"/>
        <v>25373.599999999999</v>
      </c>
      <c r="G290" s="39">
        <f t="shared" si="44"/>
        <v>20948.400000000001</v>
      </c>
      <c r="H290" s="179">
        <f t="shared" si="45"/>
        <v>1.2112428634167764</v>
      </c>
      <c r="I290" s="39"/>
      <c r="J290" s="39"/>
      <c r="K290" s="39">
        <f t="shared" si="46"/>
        <v>39989.171000001625</v>
      </c>
      <c r="L290" s="39">
        <v>66.84</v>
      </c>
    </row>
    <row r="291" spans="1:12" x14ac:dyDescent="0.25">
      <c r="A291">
        <v>300</v>
      </c>
      <c r="B291" s="150">
        <v>43322</v>
      </c>
      <c r="C291" s="10">
        <v>2300</v>
      </c>
      <c r="D291" s="190">
        <v>9.1080000000000005</v>
      </c>
      <c r="E291" s="39">
        <v>20.38</v>
      </c>
      <c r="F291" s="39">
        <f t="shared" si="43"/>
        <v>25925.599999999995</v>
      </c>
      <c r="G291" s="39">
        <f t="shared" si="44"/>
        <v>20948.400000000001</v>
      </c>
      <c r="H291" s="179">
        <f t="shared" si="45"/>
        <v>1.2375933245498461</v>
      </c>
      <c r="I291" s="39"/>
      <c r="J291" s="39"/>
      <c r="K291" s="39">
        <f t="shared" si="46"/>
        <v>40541.171000001617</v>
      </c>
      <c r="L291" s="39">
        <v>67.760000000000005</v>
      </c>
    </row>
    <row r="292" spans="1:12" x14ac:dyDescent="0.25">
      <c r="A292">
        <v>600</v>
      </c>
      <c r="B292" s="150">
        <v>43325</v>
      </c>
      <c r="C292" s="10">
        <v>2300</v>
      </c>
      <c r="D292" s="190">
        <v>9.1080000000000005</v>
      </c>
      <c r="E292" s="39">
        <v>20.079999999999998</v>
      </c>
      <c r="F292" s="39">
        <f t="shared" si="43"/>
        <v>25235.599999999995</v>
      </c>
      <c r="G292" s="39">
        <f t="shared" si="44"/>
        <v>20948.400000000001</v>
      </c>
      <c r="H292" s="179">
        <f t="shared" si="45"/>
        <v>1.2046552481335087</v>
      </c>
      <c r="I292" s="39"/>
      <c r="J292" s="39"/>
      <c r="K292" s="39">
        <f t="shared" si="46"/>
        <v>39851.171000001617</v>
      </c>
      <c r="L292" s="39">
        <v>67.38</v>
      </c>
    </row>
    <row r="293" spans="1:12" x14ac:dyDescent="0.25">
      <c r="B293" s="150">
        <v>43327</v>
      </c>
      <c r="C293" s="185">
        <v>3000</v>
      </c>
      <c r="D293" s="746">
        <v>11.551</v>
      </c>
      <c r="E293" s="39">
        <v>19</v>
      </c>
      <c r="F293" s="39">
        <f t="shared" si="43"/>
        <v>22347</v>
      </c>
      <c r="G293" s="39">
        <f t="shared" si="44"/>
        <v>34653</v>
      </c>
      <c r="H293" s="179">
        <f t="shared" si="45"/>
        <v>0.64487923123539082</v>
      </c>
      <c r="I293" s="39"/>
      <c r="J293" s="39"/>
      <c r="K293" s="39">
        <f t="shared" si="46"/>
        <v>36962.571000001626</v>
      </c>
      <c r="L293" s="39"/>
    </row>
    <row r="294" spans="1:12" x14ac:dyDescent="0.25">
      <c r="A294">
        <v>600</v>
      </c>
      <c r="B294" s="150">
        <v>43327</v>
      </c>
      <c r="C294" s="10">
        <v>3500</v>
      </c>
      <c r="D294" s="190">
        <v>12.627000000000001</v>
      </c>
      <c r="E294" s="39">
        <v>19</v>
      </c>
      <c r="F294" s="39">
        <f t="shared" si="43"/>
        <v>22305.499999999996</v>
      </c>
      <c r="G294" s="39">
        <f t="shared" si="44"/>
        <v>44194.5</v>
      </c>
      <c r="H294" s="179">
        <f t="shared" si="45"/>
        <v>0.50471212481191086</v>
      </c>
      <c r="I294" s="39"/>
      <c r="J294" s="39"/>
      <c r="K294" s="39">
        <f t="shared" si="46"/>
        <v>36921.071000001626</v>
      </c>
      <c r="L294" s="39">
        <v>64.88</v>
      </c>
    </row>
    <row r="295" spans="1:12" x14ac:dyDescent="0.25">
      <c r="A295">
        <v>1600</v>
      </c>
      <c r="B295" s="150">
        <v>43328</v>
      </c>
      <c r="C295" s="10">
        <v>3500</v>
      </c>
      <c r="D295" s="190">
        <v>12.627000000000001</v>
      </c>
      <c r="E295" s="39">
        <v>19.32</v>
      </c>
      <c r="F295" s="39">
        <f t="shared" ref="F295:F316" si="47">C295*(E295-D295)</f>
        <v>23425.5</v>
      </c>
      <c r="G295" s="39">
        <f t="shared" ref="G295:G316" si="48">D295*C295</f>
        <v>44194.5</v>
      </c>
      <c r="H295" s="179">
        <f t="shared" ref="H295:H316" si="49">(E295-D295)/D295</f>
        <v>0.53005464480874309</v>
      </c>
      <c r="I295" s="39"/>
      <c r="J295" s="39"/>
      <c r="K295" s="39">
        <f t="shared" si="46"/>
        <v>38041.071000001626</v>
      </c>
      <c r="L295" s="39">
        <v>65.400000000000006</v>
      </c>
    </row>
    <row r="296" spans="1:12" x14ac:dyDescent="0.25">
      <c r="A296">
        <v>1100</v>
      </c>
      <c r="B296" s="150">
        <v>43329</v>
      </c>
      <c r="C296" s="185">
        <v>3000</v>
      </c>
      <c r="D296" s="746">
        <v>11.443</v>
      </c>
      <c r="E296" s="39">
        <v>19.829999999999998</v>
      </c>
      <c r="F296" s="39">
        <f t="shared" si="47"/>
        <v>25160.999999999996</v>
      </c>
      <c r="G296" s="39">
        <f t="shared" si="48"/>
        <v>34329</v>
      </c>
      <c r="H296" s="776">
        <f t="shared" si="49"/>
        <v>0.73293716682688093</v>
      </c>
      <c r="I296" s="39"/>
      <c r="J296" s="39"/>
      <c r="K296" s="39">
        <f t="shared" si="46"/>
        <v>39776.571000001626</v>
      </c>
      <c r="L296" s="39">
        <v>65.92</v>
      </c>
    </row>
    <row r="297" spans="1:12" x14ac:dyDescent="0.25">
      <c r="A297">
        <v>1100</v>
      </c>
      <c r="B297" s="150">
        <v>43332</v>
      </c>
      <c r="C297" s="10">
        <v>3000</v>
      </c>
      <c r="D297" s="190">
        <v>11.443</v>
      </c>
      <c r="E297" s="39">
        <v>19.98</v>
      </c>
      <c r="F297" s="39">
        <f t="shared" si="47"/>
        <v>25611.000000000004</v>
      </c>
      <c r="G297" s="39">
        <f t="shared" si="48"/>
        <v>34329</v>
      </c>
      <c r="H297" s="179">
        <f t="shared" si="49"/>
        <v>0.74604561740802244</v>
      </c>
      <c r="I297" s="39"/>
      <c r="J297" s="39"/>
      <c r="K297" s="39">
        <f t="shared" si="46"/>
        <v>40226.571000001626</v>
      </c>
      <c r="L297" s="39">
        <v>66.48</v>
      </c>
    </row>
    <row r="298" spans="1:12" x14ac:dyDescent="0.25">
      <c r="A298">
        <v>1100</v>
      </c>
      <c r="B298" s="150">
        <v>43333</v>
      </c>
      <c r="C298" s="10">
        <v>3000</v>
      </c>
      <c r="D298" s="190">
        <v>11.443</v>
      </c>
      <c r="E298" s="39">
        <v>20.21</v>
      </c>
      <c r="F298" s="39">
        <f t="shared" si="47"/>
        <v>26301.000000000004</v>
      </c>
      <c r="G298" s="39">
        <f t="shared" si="48"/>
        <v>34329</v>
      </c>
      <c r="H298" s="179">
        <f t="shared" si="49"/>
        <v>0.76614524163243913</v>
      </c>
      <c r="I298" s="39"/>
      <c r="J298" s="39"/>
      <c r="K298" s="39">
        <f>F298+$Q$10</f>
        <v>40916.571000001626</v>
      </c>
      <c r="L298" s="39">
        <v>66.099999999999994</v>
      </c>
    </row>
    <row r="299" spans="1:12" x14ac:dyDescent="0.25">
      <c r="B299" s="150">
        <v>43334</v>
      </c>
      <c r="C299" s="10">
        <v>2300</v>
      </c>
      <c r="D299" s="190">
        <v>8.6319999999999997</v>
      </c>
      <c r="E299" s="39">
        <v>20.87</v>
      </c>
      <c r="F299" s="39">
        <f t="shared" si="47"/>
        <v>28147.4</v>
      </c>
      <c r="G299" s="39">
        <f t="shared" si="48"/>
        <v>19853.599999999999</v>
      </c>
      <c r="H299" s="179">
        <f t="shared" si="49"/>
        <v>1.4177479147358667</v>
      </c>
      <c r="I299" s="39"/>
      <c r="J299" s="191" t="s">
        <v>487</v>
      </c>
      <c r="K299" s="39">
        <f t="shared" si="46"/>
        <v>42762.971000001628</v>
      </c>
      <c r="L299" s="39"/>
    </row>
    <row r="300" spans="1:12" x14ac:dyDescent="0.25">
      <c r="A300">
        <v>300</v>
      </c>
      <c r="B300" s="150">
        <v>43334</v>
      </c>
      <c r="C300" s="10">
        <v>2200</v>
      </c>
      <c r="D300" s="190">
        <v>8.0649999999999995</v>
      </c>
      <c r="E300" s="39">
        <v>20.87</v>
      </c>
      <c r="F300" s="39">
        <f t="shared" si="47"/>
        <v>28171.000000000004</v>
      </c>
      <c r="G300" s="39">
        <f t="shared" si="48"/>
        <v>17743</v>
      </c>
      <c r="H300" s="179">
        <f t="shared" si="49"/>
        <v>1.5877247365158094</v>
      </c>
      <c r="I300" s="39"/>
      <c r="J300" s="39"/>
      <c r="K300" s="778">
        <f t="shared" si="46"/>
        <v>42786.571000001626</v>
      </c>
      <c r="L300" s="39">
        <v>67.98</v>
      </c>
    </row>
    <row r="301" spans="1:12" x14ac:dyDescent="0.25">
      <c r="A301">
        <v>299</v>
      </c>
      <c r="B301" s="150">
        <v>43336</v>
      </c>
      <c r="C301" s="10">
        <v>2199</v>
      </c>
      <c r="D301" s="190">
        <v>8.06</v>
      </c>
      <c r="E301" s="39">
        <v>20.61</v>
      </c>
      <c r="F301" s="39">
        <f t="shared" si="47"/>
        <v>27597.449999999997</v>
      </c>
      <c r="G301" s="39">
        <f t="shared" si="48"/>
        <v>17723.940000000002</v>
      </c>
      <c r="H301" s="179">
        <f t="shared" si="49"/>
        <v>1.5570719602977665</v>
      </c>
      <c r="I301" s="39"/>
      <c r="J301" s="39">
        <v>51.98</v>
      </c>
      <c r="K301" s="39">
        <f t="shared" si="46"/>
        <v>42213.021000001623</v>
      </c>
      <c r="L301" s="39">
        <v>68.540000000000006</v>
      </c>
    </row>
    <row r="302" spans="1:12" x14ac:dyDescent="0.25">
      <c r="A302">
        <v>299</v>
      </c>
      <c r="B302" s="150">
        <v>43339</v>
      </c>
      <c r="C302" s="10">
        <v>2300</v>
      </c>
      <c r="D302" s="190">
        <v>8.6140000000000008</v>
      </c>
      <c r="E302" s="39">
        <v>20.8</v>
      </c>
      <c r="F302" s="39">
        <f t="shared" si="47"/>
        <v>28027.8</v>
      </c>
      <c r="G302" s="39">
        <f t="shared" si="48"/>
        <v>19812.2</v>
      </c>
      <c r="H302" s="179">
        <f t="shared" si="49"/>
        <v>1.4146737868586021</v>
      </c>
      <c r="I302" s="39"/>
      <c r="J302" s="39"/>
      <c r="K302" s="39">
        <f t="shared" si="46"/>
        <v>42643.371000001629</v>
      </c>
      <c r="L302" s="39"/>
    </row>
    <row r="303" spans="1:12" x14ac:dyDescent="0.25">
      <c r="A303">
        <v>199</v>
      </c>
      <c r="B303" s="150">
        <v>43339</v>
      </c>
      <c r="C303" s="10">
        <v>2200</v>
      </c>
      <c r="D303" s="190">
        <v>8.0540000000000003</v>
      </c>
      <c r="E303" s="39">
        <v>20.94</v>
      </c>
      <c r="F303" s="39">
        <f t="shared" si="47"/>
        <v>28349.200000000001</v>
      </c>
      <c r="G303" s="39">
        <f t="shared" si="48"/>
        <v>17718.8</v>
      </c>
      <c r="H303" s="179">
        <f t="shared" si="49"/>
        <v>1.5999503352371494</v>
      </c>
      <c r="I303" s="39"/>
      <c r="J303" s="39"/>
      <c r="K303" s="778">
        <f t="shared" si="46"/>
        <v>42964.771000001623</v>
      </c>
      <c r="L303" s="39"/>
    </row>
    <row r="304" spans="1:12" x14ac:dyDescent="0.25">
      <c r="A304">
        <v>199</v>
      </c>
      <c r="B304" s="150">
        <v>43340</v>
      </c>
      <c r="C304" s="10">
        <v>2200</v>
      </c>
      <c r="D304" s="190">
        <v>8.0540000000000003</v>
      </c>
      <c r="E304" s="39">
        <v>20.7</v>
      </c>
      <c r="F304" s="39">
        <f t="shared" si="47"/>
        <v>27821.199999999997</v>
      </c>
      <c r="G304" s="39">
        <f t="shared" si="48"/>
        <v>17718.8</v>
      </c>
      <c r="H304" s="179">
        <f t="shared" si="49"/>
        <v>1.5701514775266947</v>
      </c>
      <c r="I304" s="39"/>
      <c r="J304" s="39"/>
      <c r="K304" s="39">
        <f t="shared" ref="K304:K317" si="50">F304+$Q$10</f>
        <v>42436.771000001623</v>
      </c>
      <c r="L304" s="39">
        <v>68.510000000000005</v>
      </c>
    </row>
    <row r="305" spans="1:12" x14ac:dyDescent="0.25">
      <c r="A305">
        <v>0</v>
      </c>
      <c r="B305" s="150">
        <v>43341</v>
      </c>
      <c r="C305" s="357">
        <v>2001</v>
      </c>
      <c r="D305" s="764">
        <v>6.7073999999999998</v>
      </c>
      <c r="E305" s="39">
        <v>21.77</v>
      </c>
      <c r="F305" s="39">
        <f t="shared" si="47"/>
        <v>30140.262599999998</v>
      </c>
      <c r="G305" s="39">
        <f t="shared" si="48"/>
        <v>13421.5074</v>
      </c>
      <c r="H305" s="179">
        <f t="shared" si="49"/>
        <v>2.24566896263828</v>
      </c>
      <c r="I305" s="39"/>
      <c r="J305" s="39">
        <v>61.76</v>
      </c>
      <c r="K305" s="777">
        <f t="shared" si="50"/>
        <v>44755.833600001628</v>
      </c>
      <c r="L305" s="39">
        <v>69.709999999999994</v>
      </c>
    </row>
    <row r="306" spans="1:12" x14ac:dyDescent="0.25">
      <c r="A306">
        <v>400</v>
      </c>
      <c r="B306" s="150">
        <v>43344</v>
      </c>
      <c r="C306" s="10">
        <v>2001</v>
      </c>
      <c r="D306" s="190">
        <v>6.7069999999999999</v>
      </c>
      <c r="E306" s="39">
        <v>21.51</v>
      </c>
      <c r="F306" s="39">
        <f t="shared" si="47"/>
        <v>29620.803</v>
      </c>
      <c r="G306" s="39">
        <f t="shared" si="48"/>
        <v>13420.707</v>
      </c>
      <c r="H306" s="179">
        <f t="shared" si="49"/>
        <v>2.2070970627702402</v>
      </c>
      <c r="I306" s="39"/>
      <c r="J306" s="39">
        <v>58.67</v>
      </c>
      <c r="K306" s="39">
        <f t="shared" si="50"/>
        <v>44236.374000001626</v>
      </c>
      <c r="L306" s="39">
        <v>69.8</v>
      </c>
    </row>
    <row r="307" spans="1:12" x14ac:dyDescent="0.25">
      <c r="A307">
        <v>400</v>
      </c>
      <c r="B307" s="150">
        <v>43347</v>
      </c>
      <c r="C307" s="10">
        <v>2200</v>
      </c>
      <c r="D307" s="190">
        <v>8.0165000000000006</v>
      </c>
      <c r="E307" s="39">
        <v>21.06</v>
      </c>
      <c r="F307" s="39">
        <f t="shared" si="47"/>
        <v>28695.699999999997</v>
      </c>
      <c r="G307" s="39">
        <f t="shared" si="48"/>
        <v>17636.300000000003</v>
      </c>
      <c r="H307" s="179">
        <f t="shared" si="49"/>
        <v>1.6270816441090248</v>
      </c>
      <c r="I307" s="39"/>
      <c r="J307" s="39"/>
      <c r="K307" s="39">
        <f t="shared" si="50"/>
        <v>43311.271000001623</v>
      </c>
      <c r="L307" s="39">
        <v>69.349999999999994</v>
      </c>
    </row>
    <row r="308" spans="1:12" x14ac:dyDescent="0.25">
      <c r="A308">
        <v>400</v>
      </c>
      <c r="B308" s="150">
        <v>43349</v>
      </c>
      <c r="C308" s="10">
        <v>2300</v>
      </c>
      <c r="D308" s="190">
        <v>8.5584000000000007</v>
      </c>
      <c r="E308" s="39">
        <v>20.36</v>
      </c>
      <c r="F308" s="39">
        <f t="shared" si="47"/>
        <v>27143.679999999997</v>
      </c>
      <c r="G308" s="39">
        <f t="shared" si="48"/>
        <v>19684.320000000003</v>
      </c>
      <c r="H308" s="179">
        <f t="shared" si="49"/>
        <v>1.3789493363245464</v>
      </c>
      <c r="I308" s="39"/>
      <c r="J308" s="39">
        <v>47.92</v>
      </c>
      <c r="K308" s="39">
        <f t="shared" si="50"/>
        <v>41759.251000001619</v>
      </c>
      <c r="L308" s="39">
        <v>67.849999999999994</v>
      </c>
    </row>
    <row r="309" spans="1:12" x14ac:dyDescent="0.25">
      <c r="A309">
        <v>700</v>
      </c>
      <c r="B309" s="150">
        <v>43353</v>
      </c>
      <c r="C309" s="10">
        <v>2300</v>
      </c>
      <c r="D309" s="190">
        <v>8.5084</v>
      </c>
      <c r="E309" s="39">
        <v>20.350000000000001</v>
      </c>
      <c r="F309" s="39">
        <f t="shared" si="47"/>
        <v>27235.680000000004</v>
      </c>
      <c r="G309" s="39">
        <f t="shared" si="48"/>
        <v>19569.32</v>
      </c>
      <c r="H309" s="179">
        <f t="shared" si="49"/>
        <v>1.3917540313102348</v>
      </c>
      <c r="I309" s="39" t="s">
        <v>184</v>
      </c>
      <c r="J309" s="39"/>
      <c r="K309" s="39">
        <f t="shared" si="50"/>
        <v>41851.251000001634</v>
      </c>
      <c r="L309" s="39">
        <v>67.58</v>
      </c>
    </row>
    <row r="310" spans="1:12" x14ac:dyDescent="0.25">
      <c r="A310">
        <v>700</v>
      </c>
      <c r="B310" s="150">
        <v>43356</v>
      </c>
      <c r="C310" s="10">
        <v>2300</v>
      </c>
      <c r="D310" s="190">
        <v>8.5084</v>
      </c>
      <c r="E310" s="39">
        <v>20.67</v>
      </c>
      <c r="F310" s="39">
        <f t="shared" si="47"/>
        <v>27971.680000000004</v>
      </c>
      <c r="G310" s="39">
        <f t="shared" si="48"/>
        <v>19569.32</v>
      </c>
      <c r="H310" s="179">
        <f t="shared" si="49"/>
        <v>1.4293639227116735</v>
      </c>
      <c r="I310" s="39"/>
      <c r="J310" s="39"/>
      <c r="K310" s="39">
        <f t="shared" si="50"/>
        <v>42587.251000001634</v>
      </c>
      <c r="L310" s="39">
        <v>68.84</v>
      </c>
    </row>
    <row r="311" spans="1:12" x14ac:dyDescent="0.25">
      <c r="A311">
        <v>1900</v>
      </c>
      <c r="B311" s="150">
        <v>43357</v>
      </c>
      <c r="C311" s="10">
        <v>2300</v>
      </c>
      <c r="D311" s="190">
        <v>8.5084</v>
      </c>
      <c r="E311" s="39">
        <v>20.88</v>
      </c>
      <c r="F311" s="39">
        <f t="shared" si="47"/>
        <v>28454.679999999997</v>
      </c>
      <c r="G311" s="39">
        <f t="shared" si="48"/>
        <v>19569.32</v>
      </c>
      <c r="H311" s="179">
        <f t="shared" si="49"/>
        <v>1.4540454139438672</v>
      </c>
      <c r="I311" s="39"/>
      <c r="J311" s="39"/>
      <c r="K311" s="39">
        <f t="shared" si="50"/>
        <v>43070.251000001619</v>
      </c>
      <c r="L311" s="39">
        <v>68.95</v>
      </c>
    </row>
    <row r="312" spans="1:12" x14ac:dyDescent="0.25">
      <c r="A312">
        <v>1600</v>
      </c>
      <c r="B312" s="150">
        <v>43361</v>
      </c>
      <c r="C312" s="357">
        <v>2000</v>
      </c>
      <c r="D312" s="764">
        <v>6.5777000000000001</v>
      </c>
      <c r="E312" s="39">
        <v>21.5</v>
      </c>
      <c r="F312" s="39">
        <f t="shared" si="47"/>
        <v>29844.6</v>
      </c>
      <c r="G312" s="39">
        <f t="shared" si="48"/>
        <v>13155.4</v>
      </c>
      <c r="H312" s="179">
        <f t="shared" si="49"/>
        <v>2.2686197303008648</v>
      </c>
      <c r="I312" s="39"/>
      <c r="J312" s="39"/>
      <c r="K312" s="39">
        <f t="shared" si="50"/>
        <v>44460.171000001625</v>
      </c>
      <c r="L312" s="39">
        <v>69.63</v>
      </c>
    </row>
    <row r="313" spans="1:12" x14ac:dyDescent="0.25">
      <c r="A313">
        <v>1600</v>
      </c>
      <c r="B313" s="150">
        <v>43362</v>
      </c>
      <c r="C313" s="10">
        <v>2000</v>
      </c>
      <c r="D313" s="190">
        <v>6.5777000000000001</v>
      </c>
      <c r="E313" s="39">
        <v>21.76</v>
      </c>
      <c r="F313" s="39">
        <f t="shared" si="47"/>
        <v>30364.600000000002</v>
      </c>
      <c r="G313" s="39">
        <f t="shared" si="48"/>
        <v>13155.4</v>
      </c>
      <c r="H313" s="179">
        <f t="shared" si="49"/>
        <v>2.3081472247138057</v>
      </c>
      <c r="I313" s="39"/>
      <c r="J313" s="39"/>
      <c r="K313" s="778">
        <f t="shared" si="50"/>
        <v>44980.171000001632</v>
      </c>
      <c r="L313" s="39">
        <v>70.97</v>
      </c>
    </row>
    <row r="314" spans="1:12" x14ac:dyDescent="0.25">
      <c r="A314">
        <v>1600</v>
      </c>
      <c r="B314" s="150">
        <v>43364</v>
      </c>
      <c r="C314" s="10">
        <v>2000</v>
      </c>
      <c r="D314" s="190">
        <v>6.5777000000000001</v>
      </c>
      <c r="E314" s="39">
        <v>21.86</v>
      </c>
      <c r="F314" s="39">
        <f t="shared" si="47"/>
        <v>30564.6</v>
      </c>
      <c r="G314" s="39">
        <f t="shared" si="48"/>
        <v>13155.4</v>
      </c>
      <c r="H314" s="179">
        <f t="shared" si="49"/>
        <v>2.3233501071803211</v>
      </c>
      <c r="I314" s="39"/>
      <c r="J314" s="39">
        <v>61.88</v>
      </c>
      <c r="K314" s="778">
        <f t="shared" si="50"/>
        <v>45180.171000001625</v>
      </c>
      <c r="L314" s="39">
        <v>70.8</v>
      </c>
    </row>
    <row r="315" spans="1:12" x14ac:dyDescent="0.25">
      <c r="A315">
        <v>600</v>
      </c>
      <c r="B315" s="150">
        <v>43367</v>
      </c>
      <c r="C315" s="10">
        <v>1000</v>
      </c>
      <c r="D315" s="190">
        <v>-9.4944000000000006</v>
      </c>
      <c r="E315" s="39">
        <v>22.34</v>
      </c>
      <c r="F315" s="39">
        <f t="shared" si="47"/>
        <v>31834.400000000001</v>
      </c>
      <c r="G315" s="39">
        <f t="shared" si="48"/>
        <v>-9494.4000000000015</v>
      </c>
      <c r="H315" s="179">
        <f t="shared" si="49"/>
        <v>-3.3529659588810246</v>
      </c>
      <c r="I315" s="39"/>
      <c r="J315" s="39"/>
      <c r="K315" s="778">
        <f t="shared" si="50"/>
        <v>46449.971000001628</v>
      </c>
      <c r="L315" s="39">
        <v>72.11</v>
      </c>
    </row>
    <row r="316" spans="1:12" x14ac:dyDescent="0.25">
      <c r="A316">
        <v>501</v>
      </c>
      <c r="B316" s="150">
        <v>43371</v>
      </c>
      <c r="C316" s="10">
        <v>800</v>
      </c>
      <c r="D316" s="190">
        <v>-17.713000000000001</v>
      </c>
      <c r="E316" s="39">
        <v>23.28</v>
      </c>
      <c r="F316" s="39">
        <f t="shared" si="47"/>
        <v>32794.400000000001</v>
      </c>
      <c r="G316" s="39">
        <f t="shared" si="48"/>
        <v>-14170.400000000001</v>
      </c>
      <c r="H316" s="179">
        <f t="shared" si="49"/>
        <v>-2.314288940326314</v>
      </c>
      <c r="I316" s="39"/>
      <c r="J316" s="39"/>
      <c r="K316" s="778">
        <f t="shared" si="50"/>
        <v>47409.971000001628</v>
      </c>
      <c r="L316" s="39">
        <v>73.510000000000005</v>
      </c>
    </row>
    <row r="317" spans="1:12" x14ac:dyDescent="0.25">
      <c r="A317">
        <v>501</v>
      </c>
      <c r="B317" s="150">
        <v>43374</v>
      </c>
      <c r="C317" s="10">
        <v>800</v>
      </c>
      <c r="D317" s="190">
        <v>-17.713000000000001</v>
      </c>
      <c r="E317" s="39">
        <v>23.86</v>
      </c>
      <c r="F317" s="39">
        <f t="shared" ref="F317:F329" si="51">C317*(E317-D317)</f>
        <v>33258.400000000001</v>
      </c>
      <c r="G317" s="39">
        <f t="shared" ref="G317:G329" si="52">D317*C317</f>
        <v>-14170.400000000001</v>
      </c>
      <c r="H317" s="179">
        <f t="shared" ref="H317:H329" si="53">(E317-D317)/D317</f>
        <v>-2.3470332524134814</v>
      </c>
      <c r="I317" s="39"/>
      <c r="J317" s="39"/>
      <c r="K317" s="778">
        <f t="shared" si="50"/>
        <v>47873.971000001628</v>
      </c>
      <c r="L317" s="39">
        <v>75.400000000000006</v>
      </c>
    </row>
    <row r="318" spans="1:12" x14ac:dyDescent="0.25">
      <c r="A318">
        <v>700</v>
      </c>
      <c r="B318" s="150">
        <v>43377</v>
      </c>
      <c r="C318" s="10">
        <v>800</v>
      </c>
      <c r="D318" s="190">
        <v>-17.713000000000001</v>
      </c>
      <c r="E318" s="39">
        <v>23.99</v>
      </c>
      <c r="F318" s="39">
        <f t="shared" si="51"/>
        <v>33362.400000000001</v>
      </c>
      <c r="G318" s="39">
        <f t="shared" si="52"/>
        <v>-14170.400000000001</v>
      </c>
      <c r="H318" s="179">
        <f t="shared" si="53"/>
        <v>-2.3543724947778468</v>
      </c>
      <c r="I318" s="39"/>
      <c r="J318" s="39"/>
      <c r="K318" s="778">
        <f t="shared" ref="K318:K333" si="54">F318+$Q$10</f>
        <v>47977.971000001628</v>
      </c>
      <c r="L318" s="39">
        <v>75.92</v>
      </c>
    </row>
    <row r="319" spans="1:12" x14ac:dyDescent="0.25">
      <c r="A319">
        <v>800</v>
      </c>
      <c r="B319" s="150">
        <v>43381</v>
      </c>
      <c r="C319" s="10">
        <v>1000</v>
      </c>
      <c r="D319" s="190">
        <v>-9.6020000000000003</v>
      </c>
      <c r="E319" s="39">
        <v>22.88</v>
      </c>
      <c r="F319" s="39">
        <f t="shared" si="51"/>
        <v>32482</v>
      </c>
      <c r="G319" s="39">
        <f t="shared" si="52"/>
        <v>-9602</v>
      </c>
      <c r="H319" s="179">
        <f t="shared" si="53"/>
        <v>-3.3828369089772963</v>
      </c>
      <c r="I319" s="39"/>
      <c r="J319" s="39"/>
      <c r="K319" s="39">
        <f t="shared" si="54"/>
        <v>47097.571000001626</v>
      </c>
      <c r="L319" s="39">
        <v>74.25</v>
      </c>
    </row>
    <row r="320" spans="1:12" x14ac:dyDescent="0.25">
      <c r="A320">
        <v>800</v>
      </c>
      <c r="B320" s="150">
        <v>43383</v>
      </c>
      <c r="C320" s="10">
        <v>1700</v>
      </c>
      <c r="D320" s="190">
        <v>3.2715999999999998</v>
      </c>
      <c r="E320" s="39">
        <v>21.16</v>
      </c>
      <c r="F320" s="39">
        <f t="shared" si="51"/>
        <v>30410.280000000002</v>
      </c>
      <c r="G320" s="39">
        <f t="shared" si="52"/>
        <v>5561.7199999999993</v>
      </c>
      <c r="H320" s="179">
        <f t="shared" si="53"/>
        <v>5.4677833475975062</v>
      </c>
      <c r="I320" s="39"/>
      <c r="J320" s="39"/>
      <c r="K320" s="39">
        <f t="shared" si="54"/>
        <v>45025.851000001625</v>
      </c>
      <c r="L320" s="39">
        <v>72.62</v>
      </c>
    </row>
    <row r="321" spans="1:14" ht="15" customHeight="1" x14ac:dyDescent="0.25">
      <c r="A321">
        <v>800</v>
      </c>
      <c r="B321" s="150">
        <v>43384</v>
      </c>
      <c r="C321" s="357">
        <v>2000</v>
      </c>
      <c r="D321" s="764">
        <v>5.8288000000000002</v>
      </c>
      <c r="E321" s="39">
        <v>19.96</v>
      </c>
      <c r="F321" s="39">
        <f t="shared" si="51"/>
        <v>28262.399999999998</v>
      </c>
      <c r="G321" s="39">
        <f t="shared" si="52"/>
        <v>11657.6</v>
      </c>
      <c r="H321" s="179">
        <f t="shared" si="53"/>
        <v>2.4243755146856985</v>
      </c>
      <c r="I321" s="39"/>
      <c r="J321" s="39"/>
      <c r="K321" s="39">
        <f t="shared" si="54"/>
        <v>42877.97100000162</v>
      </c>
      <c r="L321" s="39">
        <v>70.97</v>
      </c>
    </row>
    <row r="322" spans="1:14" x14ac:dyDescent="0.25">
      <c r="A322">
        <v>800</v>
      </c>
      <c r="B322" s="150">
        <v>43385</v>
      </c>
      <c r="C322" s="10">
        <v>2000</v>
      </c>
      <c r="D322" s="190">
        <v>5.8288000000000002</v>
      </c>
      <c r="E322" s="39">
        <v>20.52</v>
      </c>
      <c r="F322" s="39">
        <f t="shared" si="51"/>
        <v>29382.399999999998</v>
      </c>
      <c r="G322" s="39">
        <f t="shared" si="52"/>
        <v>11657.6</v>
      </c>
      <c r="H322" s="179">
        <f t="shared" si="53"/>
        <v>2.5204501784243751</v>
      </c>
      <c r="I322" s="39"/>
      <c r="J322" s="39"/>
      <c r="K322" s="39">
        <f t="shared" si="54"/>
        <v>43997.97100000162</v>
      </c>
      <c r="L322" s="39">
        <v>71.52</v>
      </c>
    </row>
    <row r="323" spans="1:14" x14ac:dyDescent="0.25">
      <c r="A323">
        <v>800</v>
      </c>
      <c r="B323" s="150">
        <v>43396</v>
      </c>
      <c r="C323" s="10">
        <v>2500</v>
      </c>
      <c r="D323" s="190">
        <v>8.5030000000000001</v>
      </c>
      <c r="E323" s="39">
        <v>19.48</v>
      </c>
      <c r="F323" s="39">
        <f t="shared" si="51"/>
        <v>27442.5</v>
      </c>
      <c r="G323" s="39">
        <f t="shared" si="52"/>
        <v>21257.5</v>
      </c>
      <c r="H323" s="179">
        <f t="shared" si="53"/>
        <v>1.2909561331294837</v>
      </c>
      <c r="I323" s="39"/>
      <c r="J323" s="39"/>
      <c r="K323" s="39">
        <f t="shared" si="54"/>
        <v>42058.071000001626</v>
      </c>
      <c r="L323" s="39">
        <v>66.34</v>
      </c>
    </row>
    <row r="324" spans="1:14" x14ac:dyDescent="0.25">
      <c r="A324">
        <v>300</v>
      </c>
      <c r="B324" s="150">
        <v>43397</v>
      </c>
      <c r="C324" s="357">
        <v>2000</v>
      </c>
      <c r="D324" s="764">
        <v>5.6989000000000001</v>
      </c>
      <c r="E324" s="39">
        <v>18.350000000000001</v>
      </c>
      <c r="F324" s="39">
        <f t="shared" si="51"/>
        <v>25302.200000000004</v>
      </c>
      <c r="G324" s="39">
        <f t="shared" si="52"/>
        <v>11397.8</v>
      </c>
      <c r="H324" s="179">
        <f t="shared" si="53"/>
        <v>2.2199196336135048</v>
      </c>
      <c r="I324" s="39"/>
      <c r="J324" s="39"/>
      <c r="K324" s="39">
        <f t="shared" si="54"/>
        <v>39917.77100000163</v>
      </c>
      <c r="L324" s="39">
        <v>66.42</v>
      </c>
    </row>
    <row r="325" spans="1:14" x14ac:dyDescent="0.25">
      <c r="A325">
        <v>300</v>
      </c>
      <c r="B325" s="150">
        <v>43397</v>
      </c>
      <c r="C325" s="10">
        <v>2300</v>
      </c>
      <c r="D325" s="190">
        <v>7.4443000000000001</v>
      </c>
      <c r="E325" s="39">
        <v>18.350000000000001</v>
      </c>
      <c r="F325" s="39">
        <f t="shared" si="51"/>
        <v>25083.110000000004</v>
      </c>
      <c r="G325" s="39">
        <f t="shared" si="52"/>
        <v>17121.89</v>
      </c>
      <c r="H325" s="179">
        <f t="shared" si="53"/>
        <v>1.4649732009725562</v>
      </c>
      <c r="I325" s="39"/>
      <c r="J325" s="39"/>
      <c r="K325" s="39">
        <f t="shared" si="54"/>
        <v>39698.681000001627</v>
      </c>
      <c r="L325" s="39">
        <v>66.42</v>
      </c>
    </row>
    <row r="326" spans="1:14" x14ac:dyDescent="0.25">
      <c r="A326">
        <v>300</v>
      </c>
      <c r="B326" s="150">
        <v>43402</v>
      </c>
      <c r="C326" s="10">
        <v>2300</v>
      </c>
      <c r="D326" s="190">
        <v>7.4443000000000001</v>
      </c>
      <c r="E326" s="39">
        <v>18.149999999999999</v>
      </c>
      <c r="F326" s="39">
        <f t="shared" si="51"/>
        <v>24623.109999999997</v>
      </c>
      <c r="G326" s="39">
        <f t="shared" si="52"/>
        <v>17121.89</v>
      </c>
      <c r="H326" s="179">
        <f t="shared" si="53"/>
        <v>1.4381070080464244</v>
      </c>
      <c r="I326" s="39"/>
      <c r="J326" s="39"/>
      <c r="K326" s="39">
        <f t="shared" si="54"/>
        <v>39238.681000001627</v>
      </c>
      <c r="L326" s="39">
        <v>66.63</v>
      </c>
      <c r="N326" s="70"/>
    </row>
    <row r="327" spans="1:14" x14ac:dyDescent="0.25">
      <c r="A327">
        <v>0</v>
      </c>
      <c r="B327" s="150">
        <v>43404</v>
      </c>
      <c r="C327" s="357">
        <v>2000</v>
      </c>
      <c r="D327" s="764">
        <v>5.6089000000000002</v>
      </c>
      <c r="E327" s="39">
        <v>18.989999999999998</v>
      </c>
      <c r="F327" s="39">
        <f t="shared" si="51"/>
        <v>26762.199999999997</v>
      </c>
      <c r="G327" s="39">
        <f t="shared" si="52"/>
        <v>11217.800000000001</v>
      </c>
      <c r="H327" s="179">
        <f t="shared" si="53"/>
        <v>2.3856905988696533</v>
      </c>
      <c r="I327" s="39"/>
      <c r="J327" s="39"/>
      <c r="K327" s="39">
        <f t="shared" si="54"/>
        <v>41377.771000001623</v>
      </c>
      <c r="L327" s="39">
        <v>64.95</v>
      </c>
    </row>
    <row r="328" spans="1:14" x14ac:dyDescent="0.25">
      <c r="A328">
        <v>0</v>
      </c>
      <c r="B328" s="150">
        <v>43405</v>
      </c>
      <c r="C328" s="10">
        <v>2000</v>
      </c>
      <c r="D328" s="190">
        <v>5.609</v>
      </c>
      <c r="E328" s="39">
        <v>18.61</v>
      </c>
      <c r="F328" s="39">
        <f t="shared" si="51"/>
        <v>26002</v>
      </c>
      <c r="G328" s="39">
        <f t="shared" si="52"/>
        <v>11218</v>
      </c>
      <c r="H328" s="179">
        <f t="shared" si="53"/>
        <v>2.3178819753966837</v>
      </c>
      <c r="I328" s="39"/>
      <c r="J328" s="39"/>
      <c r="K328" s="39">
        <f t="shared" si="54"/>
        <v>40617.571000001626</v>
      </c>
      <c r="L328" s="39">
        <v>63.55</v>
      </c>
    </row>
    <row r="329" spans="1:14" x14ac:dyDescent="0.25">
      <c r="A329">
        <v>0</v>
      </c>
      <c r="B329" s="150">
        <v>43406</v>
      </c>
      <c r="C329" s="10">
        <v>2000</v>
      </c>
      <c r="D329" s="190">
        <v>5.609</v>
      </c>
      <c r="E329" s="39">
        <v>18.21</v>
      </c>
      <c r="F329" s="39">
        <f t="shared" si="51"/>
        <v>25202</v>
      </c>
      <c r="G329" s="39">
        <f t="shared" si="52"/>
        <v>11218</v>
      </c>
      <c r="H329" s="179">
        <f t="shared" si="53"/>
        <v>2.2465680156890713</v>
      </c>
      <c r="I329" s="39"/>
      <c r="J329" s="39"/>
      <c r="K329" s="39">
        <f t="shared" si="54"/>
        <v>39817.571000001626</v>
      </c>
      <c r="L329" s="39">
        <v>62.85</v>
      </c>
    </row>
    <row r="330" spans="1:14" x14ac:dyDescent="0.25">
      <c r="A330">
        <v>1200</v>
      </c>
      <c r="B330" s="150">
        <v>43416</v>
      </c>
      <c r="C330" s="10">
        <v>2200</v>
      </c>
      <c r="D330" s="190">
        <v>6.6879999999999997</v>
      </c>
      <c r="E330" s="39">
        <v>17.260000000000002</v>
      </c>
      <c r="F330" s="39">
        <f t="shared" ref="F330:F338" si="55">C330*(E330-D330)</f>
        <v>23258.400000000005</v>
      </c>
      <c r="G330" s="39">
        <f t="shared" ref="G330:G338" si="56">D330*C330</f>
        <v>14713.599999999999</v>
      </c>
      <c r="H330" s="179">
        <f t="shared" ref="H330:H338" si="57">(E330-D330)/D330</f>
        <v>1.5807416267942589</v>
      </c>
      <c r="I330" s="39"/>
      <c r="J330" s="39"/>
      <c r="K330" s="39">
        <f t="shared" si="54"/>
        <v>37873.971000001635</v>
      </c>
      <c r="L330" s="39"/>
    </row>
    <row r="331" spans="1:14" x14ac:dyDescent="0.25">
      <c r="A331">
        <v>1200</v>
      </c>
      <c r="B331" s="150">
        <v>43417</v>
      </c>
      <c r="C331" s="10">
        <v>2200</v>
      </c>
      <c r="D331" s="190">
        <v>6.6879999999999997</v>
      </c>
      <c r="E331" s="39">
        <v>16.47</v>
      </c>
      <c r="F331" s="39">
        <f t="shared" si="55"/>
        <v>21520.400000000001</v>
      </c>
      <c r="G331" s="39">
        <f t="shared" si="56"/>
        <v>14713.599999999999</v>
      </c>
      <c r="H331" s="179">
        <f t="shared" si="57"/>
        <v>1.4626196172248804</v>
      </c>
      <c r="I331" s="39"/>
      <c r="J331" s="39"/>
      <c r="K331" s="39">
        <f t="shared" si="54"/>
        <v>36135.971000001628</v>
      </c>
      <c r="L331" s="39">
        <v>55.74</v>
      </c>
    </row>
    <row r="332" spans="1:14" x14ac:dyDescent="0.25">
      <c r="A332">
        <v>1200</v>
      </c>
      <c r="B332" s="150">
        <v>43418</v>
      </c>
      <c r="C332" s="10">
        <v>2200</v>
      </c>
      <c r="D332" s="190">
        <v>6.6879999999999997</v>
      </c>
      <c r="E332" s="39">
        <v>16.68</v>
      </c>
      <c r="F332" s="39">
        <f t="shared" si="55"/>
        <v>21982.400000000001</v>
      </c>
      <c r="G332" s="39">
        <f t="shared" si="56"/>
        <v>14713.599999999999</v>
      </c>
      <c r="H332" s="179">
        <f t="shared" si="57"/>
        <v>1.4940191387559811</v>
      </c>
      <c r="I332" s="39"/>
      <c r="J332" s="39"/>
      <c r="K332" s="39">
        <f t="shared" si="54"/>
        <v>36597.971000001628</v>
      </c>
      <c r="L332" s="39">
        <v>55.95</v>
      </c>
    </row>
    <row r="333" spans="1:14" x14ac:dyDescent="0.25">
      <c r="A333">
        <v>1200</v>
      </c>
      <c r="B333" s="150">
        <v>43420</v>
      </c>
      <c r="C333" s="10">
        <v>2200</v>
      </c>
      <c r="D333" s="190">
        <v>6.6879999999999997</v>
      </c>
      <c r="E333" s="39">
        <v>17.190000000000001</v>
      </c>
      <c r="F333" s="39">
        <f t="shared" si="55"/>
        <v>23104.400000000005</v>
      </c>
      <c r="G333" s="39">
        <f t="shared" si="56"/>
        <v>14713.599999999999</v>
      </c>
      <c r="H333" s="179">
        <f t="shared" si="57"/>
        <v>1.5702751196172253</v>
      </c>
      <c r="I333" s="39"/>
      <c r="J333" s="39"/>
      <c r="K333" s="39">
        <f t="shared" si="54"/>
        <v>37719.971000001635</v>
      </c>
      <c r="L333" s="39">
        <v>56.45</v>
      </c>
    </row>
    <row r="334" spans="1:14" x14ac:dyDescent="0.25">
      <c r="A334">
        <v>1200</v>
      </c>
      <c r="B334" s="150">
        <v>43424</v>
      </c>
      <c r="C334" s="10">
        <v>2400</v>
      </c>
      <c r="D334" s="190">
        <v>7.4790999999999999</v>
      </c>
      <c r="E334" s="39">
        <v>15.93</v>
      </c>
      <c r="F334" s="39">
        <f t="shared" si="55"/>
        <v>20282.160000000003</v>
      </c>
      <c r="G334" s="39">
        <f t="shared" si="56"/>
        <v>17949.84</v>
      </c>
      <c r="H334" s="179">
        <f t="shared" si="57"/>
        <v>1.1299354200371703</v>
      </c>
      <c r="I334" s="39"/>
      <c r="J334" s="39"/>
      <c r="K334" s="39">
        <f t="shared" ref="K334:K346" si="58">F334+$Q$10</f>
        <v>34897.73100000163</v>
      </c>
      <c r="L334" s="39">
        <v>53.55</v>
      </c>
    </row>
    <row r="335" spans="1:14" x14ac:dyDescent="0.25">
      <c r="A335">
        <v>1500</v>
      </c>
      <c r="B335" s="150">
        <v>43427</v>
      </c>
      <c r="C335" s="10">
        <v>2400</v>
      </c>
      <c r="D335" s="190">
        <v>7.4508000000000001</v>
      </c>
      <c r="E335" s="39">
        <v>15.48</v>
      </c>
      <c r="F335" s="39">
        <f t="shared" si="55"/>
        <v>19270.079999999998</v>
      </c>
      <c r="G335" s="39">
        <f t="shared" si="56"/>
        <v>17881.920000000002</v>
      </c>
      <c r="H335" s="179">
        <f t="shared" si="57"/>
        <v>1.0776292478660008</v>
      </c>
      <c r="I335" s="39"/>
      <c r="J335" s="39"/>
      <c r="K335" s="39">
        <f t="shared" si="58"/>
        <v>33885.651000001628</v>
      </c>
      <c r="L335" s="39">
        <v>51</v>
      </c>
    </row>
    <row r="336" spans="1:14" x14ac:dyDescent="0.25">
      <c r="A336">
        <v>1400</v>
      </c>
      <c r="B336" s="150">
        <v>43430</v>
      </c>
      <c r="C336" s="357">
        <v>2000</v>
      </c>
      <c r="D336" s="764">
        <v>5.7050000000000001</v>
      </c>
      <c r="E336" s="39">
        <v>16.23</v>
      </c>
      <c r="F336" s="39">
        <f t="shared" si="55"/>
        <v>21050</v>
      </c>
      <c r="G336" s="39">
        <f t="shared" si="56"/>
        <v>11410</v>
      </c>
      <c r="H336" s="179">
        <f t="shared" si="57"/>
        <v>1.8448729184925505</v>
      </c>
      <c r="I336" s="39" t="s">
        <v>1249</v>
      </c>
      <c r="J336" s="39"/>
      <c r="K336" s="39">
        <f t="shared" si="58"/>
        <v>35665.571000001626</v>
      </c>
      <c r="L336" s="39">
        <v>51.57</v>
      </c>
    </row>
    <row r="337" spans="1:12" x14ac:dyDescent="0.25">
      <c r="A337">
        <v>1200</v>
      </c>
      <c r="B337" s="150">
        <v>43434</v>
      </c>
      <c r="C337" s="10">
        <v>1800</v>
      </c>
      <c r="D337" s="190">
        <v>4.4855780000000003</v>
      </c>
      <c r="E337" s="39">
        <v>16.690000000000001</v>
      </c>
      <c r="F337" s="39">
        <f t="shared" si="55"/>
        <v>21967.959600000002</v>
      </c>
      <c r="G337" s="39">
        <f t="shared" si="56"/>
        <v>8074.0404000000008</v>
      </c>
      <c r="H337" s="179">
        <f t="shared" si="57"/>
        <v>2.7208136833201877</v>
      </c>
      <c r="I337" s="39"/>
      <c r="J337" s="39"/>
      <c r="K337" s="39">
        <f t="shared" si="58"/>
        <v>36583.530600001628</v>
      </c>
      <c r="L337" s="39">
        <v>50.55</v>
      </c>
    </row>
    <row r="338" spans="1:12" x14ac:dyDescent="0.25">
      <c r="A338">
        <v>1200</v>
      </c>
      <c r="B338" s="150">
        <v>43440</v>
      </c>
      <c r="C338" s="357">
        <v>2000</v>
      </c>
      <c r="D338" s="764">
        <v>5.6120000000000001</v>
      </c>
      <c r="E338" s="39">
        <v>16.22</v>
      </c>
      <c r="F338" s="39">
        <f t="shared" si="55"/>
        <v>21215.999999999996</v>
      </c>
      <c r="G338" s="39">
        <f t="shared" si="56"/>
        <v>11224</v>
      </c>
      <c r="H338" s="179">
        <f t="shared" si="57"/>
        <v>1.8902352102637203</v>
      </c>
      <c r="I338" s="39"/>
      <c r="J338" s="39"/>
      <c r="K338" s="39">
        <f t="shared" si="58"/>
        <v>35831.571000001626</v>
      </c>
      <c r="L338" s="39">
        <v>51.17</v>
      </c>
    </row>
    <row r="339" spans="1:12" x14ac:dyDescent="0.25">
      <c r="A339">
        <v>1000</v>
      </c>
      <c r="B339" s="150">
        <v>43441</v>
      </c>
      <c r="C339" s="357">
        <v>2000</v>
      </c>
      <c r="D339" s="764">
        <v>5.5549999999999997</v>
      </c>
      <c r="E339" s="39">
        <v>16.05</v>
      </c>
      <c r="F339" s="39">
        <f t="shared" ref="F339:F358" si="59">C339*(E339-D339)</f>
        <v>20990.000000000004</v>
      </c>
      <c r="G339" s="39">
        <f t="shared" ref="G339:G358" si="60">D339*C339</f>
        <v>11110</v>
      </c>
      <c r="H339" s="179">
        <f t="shared" ref="H339:H358" si="61">(E339-D339)/D339</f>
        <v>1.8892889288928896</v>
      </c>
      <c r="I339" s="39"/>
      <c r="J339" s="39"/>
      <c r="K339" s="39">
        <f t="shared" si="58"/>
        <v>35605.571000001626</v>
      </c>
      <c r="L339" s="39">
        <v>52.2</v>
      </c>
    </row>
    <row r="340" spans="1:12" x14ac:dyDescent="0.25">
      <c r="A340">
        <v>1000</v>
      </c>
      <c r="B340" s="150">
        <v>43444</v>
      </c>
      <c r="C340" s="357">
        <v>2000</v>
      </c>
      <c r="D340" s="764">
        <v>5.5</v>
      </c>
      <c r="E340" s="39">
        <v>15.3</v>
      </c>
      <c r="F340" s="39">
        <f t="shared" si="59"/>
        <v>19600</v>
      </c>
      <c r="G340" s="39">
        <f t="shared" si="60"/>
        <v>11000</v>
      </c>
      <c r="H340" s="179">
        <f t="shared" si="61"/>
        <v>1.781818181818182</v>
      </c>
      <c r="I340" s="39"/>
      <c r="J340" s="39"/>
      <c r="K340" s="39">
        <f t="shared" si="58"/>
        <v>34215.571000001626</v>
      </c>
      <c r="L340" s="39">
        <v>50.88</v>
      </c>
    </row>
    <row r="341" spans="1:12" x14ac:dyDescent="0.25">
      <c r="A341">
        <v>1200</v>
      </c>
      <c r="B341" s="150">
        <v>43448</v>
      </c>
      <c r="C341" s="10">
        <v>2200</v>
      </c>
      <c r="D341" s="190">
        <v>6.3646000000000003</v>
      </c>
      <c r="E341" s="39">
        <v>15.04</v>
      </c>
      <c r="F341" s="39">
        <f t="shared" si="59"/>
        <v>19085.88</v>
      </c>
      <c r="G341" s="39">
        <f t="shared" si="60"/>
        <v>14002.12</v>
      </c>
      <c r="H341" s="179">
        <f t="shared" si="61"/>
        <v>1.3630707350029851</v>
      </c>
      <c r="I341" s="39"/>
      <c r="J341" s="39"/>
      <c r="K341" s="39">
        <f t="shared" si="58"/>
        <v>33701.451000001631</v>
      </c>
      <c r="L341" s="39"/>
    </row>
    <row r="342" spans="1:12" x14ac:dyDescent="0.25">
      <c r="A342">
        <v>1200</v>
      </c>
      <c r="B342" s="150">
        <v>43452</v>
      </c>
      <c r="C342" s="10">
        <v>2400</v>
      </c>
      <c r="D342" s="190">
        <v>7.0259999999999998</v>
      </c>
      <c r="E342" s="39">
        <v>14.24</v>
      </c>
      <c r="F342" s="39">
        <f t="shared" si="59"/>
        <v>17313.600000000002</v>
      </c>
      <c r="G342" s="39">
        <f t="shared" si="60"/>
        <v>16862.399999999998</v>
      </c>
      <c r="H342" s="179">
        <f t="shared" si="61"/>
        <v>1.026757756902932</v>
      </c>
      <c r="I342" s="39"/>
      <c r="J342" s="39"/>
      <c r="K342" s="39">
        <f t="shared" si="58"/>
        <v>31929.171000001628</v>
      </c>
      <c r="L342" s="39">
        <v>46.65</v>
      </c>
    </row>
    <row r="343" spans="1:12" x14ac:dyDescent="0.25">
      <c r="A343">
        <v>1600</v>
      </c>
      <c r="B343" s="150">
        <v>43458</v>
      </c>
      <c r="C343" s="10">
        <v>2600</v>
      </c>
      <c r="D343" s="190">
        <v>7.4684999999999997</v>
      </c>
      <c r="E343" s="39">
        <v>12.66</v>
      </c>
      <c r="F343" s="39">
        <f t="shared" si="59"/>
        <v>13497.900000000001</v>
      </c>
      <c r="G343" s="39">
        <f t="shared" si="60"/>
        <v>19418.099999999999</v>
      </c>
      <c r="H343" s="179">
        <f t="shared" si="61"/>
        <v>0.69511950190801375</v>
      </c>
      <c r="I343" s="39"/>
      <c r="J343" s="39"/>
      <c r="K343" s="39">
        <f t="shared" si="58"/>
        <v>28113.471000001628</v>
      </c>
      <c r="L343" s="39">
        <v>42.81</v>
      </c>
    </row>
    <row r="344" spans="1:12" x14ac:dyDescent="0.25">
      <c r="A344">
        <v>1400</v>
      </c>
      <c r="B344" s="150">
        <v>43460</v>
      </c>
      <c r="C344" s="10">
        <v>2400</v>
      </c>
      <c r="D344" s="190">
        <v>6.9924999999999997</v>
      </c>
      <c r="E344" s="39">
        <v>14.17</v>
      </c>
      <c r="F344" s="39">
        <f t="shared" si="59"/>
        <v>17226</v>
      </c>
      <c r="G344" s="39">
        <f t="shared" si="60"/>
        <v>16782</v>
      </c>
      <c r="H344" s="179">
        <f t="shared" si="61"/>
        <v>1.0264569181265641</v>
      </c>
      <c r="I344" s="39"/>
      <c r="J344" s="39"/>
      <c r="K344" s="39">
        <f t="shared" si="58"/>
        <v>31841.571000001626</v>
      </c>
      <c r="L344" s="39">
        <v>46.07</v>
      </c>
    </row>
    <row r="345" spans="1:12" x14ac:dyDescent="0.25">
      <c r="A345">
        <v>1000</v>
      </c>
      <c r="B345" s="150">
        <v>43467</v>
      </c>
      <c r="C345" s="357">
        <v>2000</v>
      </c>
      <c r="D345" s="764">
        <v>5.4410999999999996</v>
      </c>
      <c r="E345" s="39">
        <v>14.72</v>
      </c>
      <c r="F345" s="39">
        <f t="shared" si="59"/>
        <v>18557.8</v>
      </c>
      <c r="G345" s="39">
        <f t="shared" si="60"/>
        <v>10882.199999999999</v>
      </c>
      <c r="H345" s="179">
        <f t="shared" si="61"/>
        <v>1.7053353182260942</v>
      </c>
      <c r="I345" s="39"/>
      <c r="J345" s="39"/>
      <c r="K345" s="39">
        <f t="shared" si="58"/>
        <v>33173.371000001629</v>
      </c>
      <c r="L345" s="39">
        <v>45.99</v>
      </c>
    </row>
    <row r="346" spans="1:12" x14ac:dyDescent="0.25">
      <c r="B346" s="150">
        <v>43468</v>
      </c>
      <c r="C346" s="10">
        <v>2400</v>
      </c>
      <c r="D346" s="190">
        <v>6.9425999999999997</v>
      </c>
      <c r="E346" s="39">
        <v>14.62</v>
      </c>
      <c r="F346" s="39">
        <f t="shared" si="59"/>
        <v>18425.759999999998</v>
      </c>
      <c r="G346" s="39">
        <f t="shared" si="60"/>
        <v>16662.239999999998</v>
      </c>
      <c r="H346" s="179">
        <f t="shared" si="61"/>
        <v>1.1058393109209805</v>
      </c>
      <c r="I346" s="39"/>
      <c r="J346" s="39"/>
      <c r="K346" s="39">
        <f t="shared" si="58"/>
        <v>33041.331000001621</v>
      </c>
      <c r="L346" s="39"/>
    </row>
    <row r="347" spans="1:12" x14ac:dyDescent="0.25">
      <c r="A347">
        <v>600</v>
      </c>
      <c r="B347" s="150">
        <v>43468</v>
      </c>
      <c r="C347" s="357">
        <v>2000</v>
      </c>
      <c r="D347" s="764">
        <v>5.3551000000000002</v>
      </c>
      <c r="E347" s="39">
        <v>14.62</v>
      </c>
      <c r="F347" s="39">
        <f t="shared" si="59"/>
        <v>18529.8</v>
      </c>
      <c r="G347" s="39">
        <f t="shared" si="60"/>
        <v>10710.2</v>
      </c>
      <c r="H347" s="179">
        <f t="shared" si="61"/>
        <v>1.7301077477544768</v>
      </c>
      <c r="I347" s="39"/>
      <c r="J347" s="39"/>
      <c r="K347" s="39">
        <f t="shared" ref="K347:K354" si="62">F347+$Q$10</f>
        <v>33145.371000001629</v>
      </c>
      <c r="L347" s="39">
        <v>47.06</v>
      </c>
    </row>
    <row r="348" spans="1:12" x14ac:dyDescent="0.25">
      <c r="A348">
        <v>1000</v>
      </c>
      <c r="B348" s="150">
        <v>43470</v>
      </c>
      <c r="C348" s="10">
        <v>2000</v>
      </c>
      <c r="D348" s="190">
        <v>5.3550000000000004</v>
      </c>
      <c r="E348" s="39">
        <v>15.41</v>
      </c>
      <c r="F348" s="39">
        <f t="shared" si="59"/>
        <v>20110</v>
      </c>
      <c r="G348" s="39">
        <f t="shared" si="60"/>
        <v>10710</v>
      </c>
      <c r="H348" s="179">
        <f t="shared" si="61"/>
        <v>1.8776844070961716</v>
      </c>
      <c r="I348" s="39"/>
      <c r="J348" s="39"/>
      <c r="K348" s="39">
        <f t="shared" si="62"/>
        <v>34725.571000001626</v>
      </c>
      <c r="L348" s="39"/>
    </row>
    <row r="349" spans="1:12" x14ac:dyDescent="0.25">
      <c r="A349">
        <v>800</v>
      </c>
      <c r="B349" s="150">
        <v>43475</v>
      </c>
      <c r="C349" s="10">
        <v>1800</v>
      </c>
      <c r="D349" s="190">
        <v>4.1368</v>
      </c>
      <c r="E349" s="39">
        <v>16.350000000000001</v>
      </c>
      <c r="F349" s="39">
        <f t="shared" si="59"/>
        <v>21983.760000000002</v>
      </c>
      <c r="G349" s="39">
        <f t="shared" si="60"/>
        <v>7446.24</v>
      </c>
      <c r="H349" s="179">
        <f t="shared" si="61"/>
        <v>2.9523303036163218</v>
      </c>
      <c r="I349" s="39"/>
      <c r="J349" s="39"/>
      <c r="K349" s="39">
        <f t="shared" si="62"/>
        <v>36599.331000001628</v>
      </c>
      <c r="L349" s="39">
        <v>52.2</v>
      </c>
    </row>
    <row r="350" spans="1:12" x14ac:dyDescent="0.25">
      <c r="A350">
        <v>1000</v>
      </c>
      <c r="B350" s="150">
        <v>43479</v>
      </c>
      <c r="C350" s="357">
        <v>2000</v>
      </c>
      <c r="D350" s="764">
        <v>5.3029999999999999</v>
      </c>
      <c r="E350" s="39">
        <v>15.83</v>
      </c>
      <c r="F350" s="39">
        <f t="shared" si="59"/>
        <v>21054.000000000004</v>
      </c>
      <c r="G350" s="39">
        <f t="shared" si="60"/>
        <v>10606</v>
      </c>
      <c r="H350" s="179">
        <f t="shared" si="61"/>
        <v>1.9851027720158403</v>
      </c>
      <c r="I350" s="39"/>
      <c r="J350" s="39"/>
      <c r="K350" s="39">
        <f t="shared" si="62"/>
        <v>35669.571000001626</v>
      </c>
      <c r="L350" s="39">
        <v>51.11</v>
      </c>
    </row>
    <row r="351" spans="1:12" x14ac:dyDescent="0.25">
      <c r="A351">
        <v>1000</v>
      </c>
      <c r="B351" s="150">
        <v>43483</v>
      </c>
      <c r="C351" s="10">
        <v>1800</v>
      </c>
      <c r="D351" s="190">
        <v>4.1135000000000002</v>
      </c>
      <c r="E351" s="39">
        <v>16.010000000000002</v>
      </c>
      <c r="F351" s="39">
        <f t="shared" si="59"/>
        <v>21413.7</v>
      </c>
      <c r="G351" s="39">
        <f t="shared" si="60"/>
        <v>7404.3</v>
      </c>
      <c r="H351" s="179">
        <f t="shared" si="61"/>
        <v>2.8920627203111708</v>
      </c>
      <c r="I351" s="39"/>
      <c r="J351" s="39"/>
      <c r="K351" s="39">
        <f t="shared" si="62"/>
        <v>36029.271000001623</v>
      </c>
      <c r="L351" s="39"/>
    </row>
    <row r="352" spans="1:12" x14ac:dyDescent="0.25">
      <c r="A352">
        <v>1000</v>
      </c>
      <c r="B352" s="150">
        <v>43487</v>
      </c>
      <c r="C352" s="357">
        <v>2000</v>
      </c>
      <c r="D352" s="764">
        <v>5.27</v>
      </c>
      <c r="E352" s="39">
        <v>15.69</v>
      </c>
      <c r="F352" s="39">
        <f t="shared" si="59"/>
        <v>20840</v>
      </c>
      <c r="G352" s="39">
        <f t="shared" si="60"/>
        <v>10540</v>
      </c>
      <c r="H352" s="179">
        <f t="shared" si="61"/>
        <v>1.9772296015180266</v>
      </c>
      <c r="I352" s="39"/>
      <c r="J352" s="39"/>
      <c r="K352" s="39">
        <f t="shared" si="62"/>
        <v>35455.571000001626</v>
      </c>
      <c r="L352" s="39">
        <v>53.01</v>
      </c>
    </row>
    <row r="353" spans="1:12" ht="15" customHeight="1" x14ac:dyDescent="0.25">
      <c r="A353">
        <v>1000</v>
      </c>
      <c r="B353" s="150">
        <v>43490</v>
      </c>
      <c r="C353" s="10">
        <v>1800</v>
      </c>
      <c r="D353" s="190">
        <v>4.0690999999999997</v>
      </c>
      <c r="E353" s="39">
        <v>15.9</v>
      </c>
      <c r="F353" s="39">
        <f t="shared" si="59"/>
        <v>21295.62</v>
      </c>
      <c r="G353" s="39">
        <f t="shared" si="60"/>
        <v>7324.3799999999992</v>
      </c>
      <c r="H353" s="179">
        <f t="shared" si="61"/>
        <v>2.907497972524637</v>
      </c>
      <c r="I353" s="39"/>
      <c r="J353" s="39"/>
      <c r="K353" s="39">
        <f t="shared" si="62"/>
        <v>35911.191000001621</v>
      </c>
      <c r="L353" s="39">
        <v>53.55</v>
      </c>
    </row>
    <row r="354" spans="1:12" x14ac:dyDescent="0.25">
      <c r="A354">
        <v>1000</v>
      </c>
      <c r="B354" s="150">
        <v>43496</v>
      </c>
      <c r="C354" s="357">
        <v>2000</v>
      </c>
      <c r="D354" s="764">
        <v>5.242</v>
      </c>
      <c r="E354" s="39">
        <v>15.8</v>
      </c>
      <c r="F354" s="39">
        <f t="shared" si="59"/>
        <v>21116</v>
      </c>
      <c r="G354" s="39">
        <f t="shared" si="60"/>
        <v>10484</v>
      </c>
      <c r="H354" s="179">
        <f t="shared" si="61"/>
        <v>2.0141167493323158</v>
      </c>
      <c r="I354" s="39"/>
      <c r="J354" s="39"/>
      <c r="K354" s="39">
        <f t="shared" si="62"/>
        <v>35731.571000001626</v>
      </c>
      <c r="L354" s="39"/>
    </row>
    <row r="355" spans="1:12" x14ac:dyDescent="0.25">
      <c r="A355">
        <v>1400</v>
      </c>
      <c r="B355" s="150">
        <v>43498</v>
      </c>
      <c r="C355" s="10">
        <v>2200</v>
      </c>
      <c r="D355" s="190">
        <v>6.2388000000000003</v>
      </c>
      <c r="E355" s="39">
        <v>16</v>
      </c>
      <c r="F355" s="39">
        <f t="shared" si="59"/>
        <v>21474.639999999996</v>
      </c>
      <c r="G355" s="39">
        <f t="shared" si="60"/>
        <v>13725.36</v>
      </c>
      <c r="H355" s="179">
        <f t="shared" si="61"/>
        <v>1.5645957555940242</v>
      </c>
      <c r="I355" s="39"/>
      <c r="J355" s="39"/>
      <c r="K355" s="39">
        <f t="shared" ref="K355:K361" si="63">F355+$Q$10</f>
        <v>36090.211000001626</v>
      </c>
      <c r="L355" s="39">
        <v>55.26</v>
      </c>
    </row>
    <row r="356" spans="1:12" x14ac:dyDescent="0.25">
      <c r="A356">
        <v>1400</v>
      </c>
      <c r="B356" s="150">
        <v>43503</v>
      </c>
      <c r="C356" s="10">
        <v>2400</v>
      </c>
      <c r="D356" s="190">
        <v>6.9870000000000001</v>
      </c>
      <c r="E356" s="39">
        <v>15.27</v>
      </c>
      <c r="F356" s="39">
        <f t="shared" si="59"/>
        <v>19879.199999999997</v>
      </c>
      <c r="G356" s="39">
        <f t="shared" si="60"/>
        <v>16768.8</v>
      </c>
      <c r="H356" s="179">
        <f t="shared" si="61"/>
        <v>1.185487333619579</v>
      </c>
      <c r="I356" s="39" t="s">
        <v>1249</v>
      </c>
      <c r="J356" s="39"/>
      <c r="K356" s="39">
        <f t="shared" si="63"/>
        <v>34494.771000001623</v>
      </c>
      <c r="L356" s="39">
        <v>52.48</v>
      </c>
    </row>
    <row r="357" spans="1:12" x14ac:dyDescent="0.25">
      <c r="A357">
        <v>1000</v>
      </c>
      <c r="B357" s="150">
        <v>43510</v>
      </c>
      <c r="C357" s="357">
        <v>2000</v>
      </c>
      <c r="D357" s="764">
        <v>5.109</v>
      </c>
      <c r="E357" s="39">
        <v>16.91</v>
      </c>
      <c r="F357" s="39">
        <f t="shared" si="59"/>
        <v>23602</v>
      </c>
      <c r="G357" s="39">
        <f t="shared" si="60"/>
        <v>10218</v>
      </c>
      <c r="H357" s="179">
        <f t="shared" si="61"/>
        <v>2.3098453709140734</v>
      </c>
      <c r="I357" s="39"/>
      <c r="J357" s="39"/>
      <c r="K357" s="39">
        <f t="shared" si="63"/>
        <v>38217.571000001626</v>
      </c>
      <c r="L357" s="39">
        <v>54.6</v>
      </c>
    </row>
    <row r="358" spans="1:12" x14ac:dyDescent="0.25">
      <c r="A358">
        <v>1000</v>
      </c>
      <c r="B358" s="150">
        <v>43510</v>
      </c>
      <c r="C358" s="10">
        <v>1800</v>
      </c>
      <c r="D358" s="190">
        <v>3.79</v>
      </c>
      <c r="E358" s="39">
        <v>16.91</v>
      </c>
      <c r="F358" s="39">
        <f t="shared" si="59"/>
        <v>23616</v>
      </c>
      <c r="G358" s="39">
        <f t="shared" si="60"/>
        <v>6822</v>
      </c>
      <c r="H358" s="179">
        <f t="shared" si="61"/>
        <v>3.4617414248021112</v>
      </c>
      <c r="I358" s="39"/>
      <c r="J358" s="39"/>
      <c r="K358" s="39">
        <f t="shared" si="63"/>
        <v>38231.571000001626</v>
      </c>
      <c r="L358" s="39">
        <v>54.6</v>
      </c>
    </row>
    <row r="359" spans="1:12" x14ac:dyDescent="0.25">
      <c r="A359">
        <v>1800</v>
      </c>
      <c r="B359" s="150">
        <v>43535</v>
      </c>
      <c r="C359" s="10">
        <v>1800</v>
      </c>
      <c r="D359" s="190">
        <v>3.74</v>
      </c>
      <c r="E359" s="39">
        <v>16.57</v>
      </c>
      <c r="F359" s="39">
        <f t="shared" ref="F359:F367" si="64">C359*(E359-D359)</f>
        <v>23094</v>
      </c>
      <c r="G359" s="39">
        <f t="shared" ref="G359:G367" si="65">D359*C359</f>
        <v>6732</v>
      </c>
      <c r="H359" s="179">
        <f t="shared" ref="H359:H367" si="66">(E359-D359)/D359</f>
        <v>3.4304812834224596</v>
      </c>
      <c r="I359" s="39"/>
      <c r="J359" s="39"/>
      <c r="K359" s="39">
        <f t="shared" si="63"/>
        <v>37709.571000001626</v>
      </c>
      <c r="L359" s="39"/>
    </row>
    <row r="360" spans="1:12" x14ac:dyDescent="0.25">
      <c r="A360">
        <v>1700</v>
      </c>
      <c r="B360" s="150">
        <v>43544</v>
      </c>
      <c r="C360" s="10">
        <v>1700</v>
      </c>
      <c r="D360" s="190">
        <v>2.92</v>
      </c>
      <c r="E360" s="39">
        <v>17.68</v>
      </c>
      <c r="F360" s="39">
        <f t="shared" si="64"/>
        <v>25092</v>
      </c>
      <c r="G360" s="39">
        <f t="shared" si="65"/>
        <v>4964</v>
      </c>
      <c r="H360" s="179">
        <f t="shared" si="66"/>
        <v>5.0547945205479454</v>
      </c>
      <c r="I360" s="39"/>
      <c r="J360" s="39"/>
      <c r="K360" s="39">
        <f t="shared" si="63"/>
        <v>39707.571000001626</v>
      </c>
      <c r="L360" s="39"/>
    </row>
    <row r="361" spans="1:12" x14ac:dyDescent="0.25">
      <c r="A361">
        <v>1700</v>
      </c>
      <c r="B361" s="150">
        <v>43546</v>
      </c>
      <c r="C361" s="10">
        <v>1800</v>
      </c>
      <c r="D361" s="190">
        <v>3.7111999999999998</v>
      </c>
      <c r="E361" s="39">
        <v>16.68</v>
      </c>
      <c r="F361" s="39">
        <f t="shared" si="64"/>
        <v>23343.84</v>
      </c>
      <c r="G361" s="39">
        <f t="shared" si="65"/>
        <v>6680.16</v>
      </c>
      <c r="H361" s="179">
        <f t="shared" si="66"/>
        <v>3.4945031256736367</v>
      </c>
      <c r="I361" s="39"/>
      <c r="J361" s="39"/>
      <c r="K361" s="39">
        <f t="shared" si="63"/>
        <v>37959.411000001623</v>
      </c>
      <c r="L361" s="39">
        <v>58.84</v>
      </c>
    </row>
    <row r="362" spans="1:12" x14ac:dyDescent="0.25">
      <c r="A362">
        <v>1700</v>
      </c>
      <c r="B362" s="150">
        <v>43546</v>
      </c>
      <c r="C362" s="357">
        <v>2000</v>
      </c>
      <c r="D362" s="764">
        <v>5.0152999999999999</v>
      </c>
      <c r="E362" s="39">
        <v>16.68</v>
      </c>
      <c r="F362" s="39">
        <f t="shared" si="64"/>
        <v>23329.4</v>
      </c>
      <c r="G362" s="39">
        <f t="shared" si="65"/>
        <v>10030.6</v>
      </c>
      <c r="H362" s="179">
        <f t="shared" si="66"/>
        <v>2.3258229816760712</v>
      </c>
      <c r="I362" s="39"/>
      <c r="J362" s="39"/>
      <c r="K362" s="39">
        <f t="shared" ref="K362:K367" si="67">F362+$Q$10</f>
        <v>37944.971000001628</v>
      </c>
      <c r="L362" s="39">
        <v>58.84</v>
      </c>
    </row>
    <row r="363" spans="1:12" x14ac:dyDescent="0.25">
      <c r="A363">
        <v>1400</v>
      </c>
      <c r="B363" s="150">
        <v>43556</v>
      </c>
      <c r="C363" s="10">
        <v>1700</v>
      </c>
      <c r="D363" s="190">
        <v>2.84</v>
      </c>
      <c r="E363" s="39">
        <v>17.39</v>
      </c>
      <c r="F363" s="39">
        <f t="shared" si="64"/>
        <v>24735</v>
      </c>
      <c r="G363" s="39">
        <f t="shared" si="65"/>
        <v>4828</v>
      </c>
      <c r="H363" s="179">
        <f t="shared" si="66"/>
        <v>5.1232394366197189</v>
      </c>
      <c r="I363" s="39"/>
      <c r="J363" s="39"/>
      <c r="K363" s="39">
        <f t="shared" si="67"/>
        <v>39350.571000001626</v>
      </c>
      <c r="L363" s="39">
        <v>61.69</v>
      </c>
    </row>
    <row r="364" spans="1:12" ht="15" customHeight="1" x14ac:dyDescent="0.25">
      <c r="A364">
        <v>1400</v>
      </c>
      <c r="B364" s="150">
        <v>43558</v>
      </c>
      <c r="C364" s="357">
        <v>2000</v>
      </c>
      <c r="D364" s="764">
        <v>4.9612999999999996</v>
      </c>
      <c r="E364" s="39">
        <v>16.93</v>
      </c>
      <c r="F364" s="39">
        <f t="shared" si="64"/>
        <v>23937.4</v>
      </c>
      <c r="G364" s="39">
        <f t="shared" si="65"/>
        <v>9922.5999999999985</v>
      </c>
      <c r="H364" s="179">
        <f t="shared" si="66"/>
        <v>2.4124120694172899</v>
      </c>
      <c r="I364" s="39"/>
      <c r="J364" s="39"/>
      <c r="K364" s="39">
        <f t="shared" si="67"/>
        <v>38552.971000001628</v>
      </c>
      <c r="L364" s="39"/>
    </row>
    <row r="365" spans="1:12" x14ac:dyDescent="0.25">
      <c r="A365">
        <v>1100</v>
      </c>
      <c r="B365" s="150">
        <v>43560</v>
      </c>
      <c r="C365" s="10">
        <v>1700</v>
      </c>
      <c r="D365" s="190">
        <v>2.72</v>
      </c>
      <c r="E365" s="39">
        <v>17.7</v>
      </c>
      <c r="F365" s="39">
        <f t="shared" si="64"/>
        <v>25465.999999999996</v>
      </c>
      <c r="G365" s="39">
        <f t="shared" si="65"/>
        <v>4624</v>
      </c>
      <c r="H365" s="179">
        <f t="shared" si="66"/>
        <v>5.5073529411764701</v>
      </c>
      <c r="I365" s="39"/>
      <c r="J365" s="39"/>
      <c r="K365" s="39">
        <f t="shared" si="67"/>
        <v>40081.571000001626</v>
      </c>
      <c r="L365" s="39">
        <v>63.25</v>
      </c>
    </row>
    <row r="366" spans="1:12" x14ac:dyDescent="0.25">
      <c r="B366" s="150">
        <v>43566</v>
      </c>
      <c r="C366" s="10">
        <v>1900</v>
      </c>
      <c r="D366" s="190">
        <v>4.24</v>
      </c>
      <c r="E366" s="39">
        <v>17.190000000000001</v>
      </c>
      <c r="F366" s="39">
        <f t="shared" si="64"/>
        <v>24605.000000000004</v>
      </c>
      <c r="G366" s="39">
        <f t="shared" si="65"/>
        <v>8056</v>
      </c>
      <c r="H366" s="179">
        <f t="shared" si="66"/>
        <v>3.0542452830188682</v>
      </c>
      <c r="I366" s="39"/>
      <c r="J366" s="39"/>
      <c r="K366" s="39">
        <f t="shared" si="67"/>
        <v>39220.571000001626</v>
      </c>
      <c r="L366" s="39">
        <v>63.68</v>
      </c>
    </row>
    <row r="367" spans="1:12" x14ac:dyDescent="0.25">
      <c r="A367">
        <v>900</v>
      </c>
      <c r="B367" s="150">
        <v>43572</v>
      </c>
      <c r="C367" s="10">
        <v>1700</v>
      </c>
      <c r="D367" s="190">
        <v>2.645</v>
      </c>
      <c r="E367" s="39">
        <v>17.739999999999998</v>
      </c>
      <c r="F367" s="39">
        <f t="shared" si="64"/>
        <v>25661.499999999996</v>
      </c>
      <c r="G367" s="39">
        <f t="shared" si="65"/>
        <v>4496.5</v>
      </c>
      <c r="H367" s="179">
        <f t="shared" si="66"/>
        <v>5.7069943289224945</v>
      </c>
      <c r="I367" s="39"/>
      <c r="J367" s="39"/>
      <c r="K367" s="39">
        <f t="shared" si="67"/>
        <v>40277.071000001626</v>
      </c>
      <c r="L367" s="39"/>
    </row>
    <row r="368" spans="1:12" x14ac:dyDescent="0.25">
      <c r="A368">
        <v>1000</v>
      </c>
      <c r="B368" s="150">
        <v>43577</v>
      </c>
      <c r="C368" s="10">
        <v>1500</v>
      </c>
      <c r="D368" s="190">
        <v>0.49</v>
      </c>
      <c r="E368" s="39">
        <v>18.78</v>
      </c>
      <c r="F368" s="39">
        <f t="shared" ref="F368" si="68">C368*(E368-D368)</f>
        <v>27435.000000000004</v>
      </c>
      <c r="G368" s="39">
        <f t="shared" ref="G368:G369" si="69">D368*C368</f>
        <v>735</v>
      </c>
      <c r="H368" s="179">
        <f t="shared" ref="H368" si="70">(E368-D368)/D368</f>
        <v>37.326530612244902</v>
      </c>
      <c r="I368" s="39"/>
      <c r="J368" s="39"/>
      <c r="K368" s="39">
        <f t="shared" ref="K368" si="71">F368+$Q$10</f>
        <v>42050.571000001626</v>
      </c>
      <c r="L368" s="39">
        <v>65.59</v>
      </c>
    </row>
    <row r="369" spans="2:14" x14ac:dyDescent="0.25">
      <c r="B369" s="150">
        <v>43579</v>
      </c>
      <c r="C369" s="10">
        <v>1700</v>
      </c>
      <c r="D369" s="190">
        <v>2.5950000000000002</v>
      </c>
      <c r="E369" s="39">
        <v>18.149999999999999</v>
      </c>
      <c r="F369" s="39">
        <f t="shared" ref="F369" si="72">C369*(E369-D369)</f>
        <v>26443.499999999996</v>
      </c>
      <c r="G369" s="39">
        <f t="shared" ref="G369" si="73">D369*C369</f>
        <v>4411.5</v>
      </c>
      <c r="H369" s="179">
        <f t="shared" ref="H369" si="74">(E369-D369)/D369</f>
        <v>5.9942196531791891</v>
      </c>
      <c r="I369" s="39"/>
      <c r="J369" s="39"/>
      <c r="K369" s="39">
        <f t="shared" ref="K369" si="75">F369+$Q$10</f>
        <v>41059.071000001626</v>
      </c>
      <c r="L369" s="39"/>
    </row>
    <row r="370" spans="2:14" x14ac:dyDescent="0.25">
      <c r="B370" s="150"/>
      <c r="C370" s="10"/>
      <c r="D370" s="190"/>
      <c r="E370" s="39"/>
      <c r="F370" s="39"/>
      <c r="G370" s="39"/>
      <c r="H370" s="179"/>
      <c r="I370" s="39"/>
      <c r="J370" s="39"/>
      <c r="K370" s="39"/>
      <c r="L370" s="39"/>
    </row>
    <row r="371" spans="2:14" x14ac:dyDescent="0.25">
      <c r="B371" s="150"/>
      <c r="C371" s="10"/>
      <c r="D371" s="190"/>
      <c r="E371" s="39"/>
      <c r="F371" s="39"/>
      <c r="G371" s="39"/>
      <c r="H371" s="179"/>
      <c r="I371" s="39"/>
      <c r="J371" s="39"/>
      <c r="K371" s="39"/>
      <c r="L371" s="39"/>
    </row>
    <row r="372" spans="2:14" x14ac:dyDescent="0.25">
      <c r="B372" s="150"/>
      <c r="C372" s="10"/>
      <c r="D372" s="190"/>
      <c r="E372" s="39"/>
      <c r="F372" s="39"/>
      <c r="G372" s="39"/>
      <c r="H372" s="179"/>
      <c r="I372" s="39"/>
      <c r="J372" s="39"/>
      <c r="K372" s="39"/>
      <c r="L372" s="39"/>
    </row>
    <row r="373" spans="2:14" x14ac:dyDescent="0.25">
      <c r="B373" s="150"/>
      <c r="C373" s="10"/>
      <c r="D373" s="190"/>
      <c r="E373" s="39"/>
      <c r="F373" s="39"/>
      <c r="G373" s="39"/>
      <c r="H373" s="179"/>
      <c r="I373" s="39"/>
      <c r="J373" s="39"/>
      <c r="K373" s="39"/>
      <c r="L373" s="39"/>
    </row>
    <row r="375" spans="2:14" x14ac:dyDescent="0.25">
      <c r="B375" s="544" t="s">
        <v>113</v>
      </c>
      <c r="C375" s="414" t="s">
        <v>145</v>
      </c>
      <c r="D375" s="545" t="s">
        <v>144</v>
      </c>
      <c r="E375" s="416" t="s">
        <v>146</v>
      </c>
      <c r="F375" s="417" t="s">
        <v>65</v>
      </c>
      <c r="G375" s="418" t="s">
        <v>150</v>
      </c>
      <c r="H375" s="417" t="s">
        <v>88</v>
      </c>
      <c r="I375" s="418" t="s">
        <v>153</v>
      </c>
    </row>
    <row r="376" spans="2:14" x14ac:dyDescent="0.25">
      <c r="B376" s="546">
        <v>42305</v>
      </c>
      <c r="C376" s="298">
        <v>2000</v>
      </c>
      <c r="D376" s="547">
        <v>34.06</v>
      </c>
      <c r="E376" s="299">
        <v>17.68</v>
      </c>
      <c r="F376" s="299">
        <v>-32767.45</v>
      </c>
      <c r="G376" s="299">
        <f t="shared" ref="G376:G382" si="76">IF(C376=0, 0,D376*C376)</f>
        <v>68120</v>
      </c>
      <c r="H376" s="301">
        <f t="shared" ref="H376:H382" si="77">IF(C376=0, D376, (E376-D376)/D376)</f>
        <v>-0.48091603053435117</v>
      </c>
      <c r="I376" s="299"/>
    </row>
    <row r="377" spans="2:14" x14ac:dyDescent="0.25">
      <c r="B377" s="546">
        <v>42307</v>
      </c>
      <c r="C377" s="298">
        <v>0</v>
      </c>
      <c r="D377" s="547" t="s">
        <v>128</v>
      </c>
      <c r="E377" s="299">
        <v>17.55</v>
      </c>
      <c r="F377" s="299">
        <v>-30722.2</v>
      </c>
      <c r="G377" s="299">
        <f t="shared" si="76"/>
        <v>0</v>
      </c>
      <c r="H377" s="301" t="str">
        <f t="shared" si="77"/>
        <v>N/A</v>
      </c>
      <c r="I377" s="299"/>
    </row>
    <row r="378" spans="2:14" x14ac:dyDescent="0.25">
      <c r="B378" s="546">
        <v>42310</v>
      </c>
      <c r="C378" s="298">
        <v>0</v>
      </c>
      <c r="D378" s="547" t="s">
        <v>128</v>
      </c>
      <c r="E378" s="299">
        <v>19.010000000000002</v>
      </c>
      <c r="F378" s="299">
        <v>-30693.25</v>
      </c>
      <c r="G378" s="299">
        <f t="shared" si="76"/>
        <v>0</v>
      </c>
      <c r="H378" s="301" t="str">
        <f t="shared" si="77"/>
        <v>N/A</v>
      </c>
      <c r="I378" s="299"/>
    </row>
    <row r="379" spans="2:14" x14ac:dyDescent="0.25">
      <c r="B379" s="546">
        <v>42314</v>
      </c>
      <c r="C379" s="298">
        <v>2500</v>
      </c>
      <c r="D379" s="547">
        <v>30.24</v>
      </c>
      <c r="E379" s="299">
        <v>18.29</v>
      </c>
      <c r="F379" s="299">
        <v>-29878.25</v>
      </c>
      <c r="G379" s="299">
        <f t="shared" si="76"/>
        <v>75600</v>
      </c>
      <c r="H379" s="301">
        <f t="shared" si="77"/>
        <v>-0.39517195767195767</v>
      </c>
      <c r="I379" s="299"/>
    </row>
    <row r="380" spans="2:14" x14ac:dyDescent="0.25">
      <c r="B380" s="546">
        <v>42318</v>
      </c>
      <c r="C380" s="298">
        <v>0</v>
      </c>
      <c r="D380" s="547" t="s">
        <v>128</v>
      </c>
      <c r="E380" s="299">
        <v>18.78</v>
      </c>
      <c r="F380" s="299">
        <v>-28604.09</v>
      </c>
      <c r="G380" s="299">
        <f t="shared" si="76"/>
        <v>0</v>
      </c>
      <c r="H380" s="301" t="str">
        <f t="shared" si="77"/>
        <v>N/A</v>
      </c>
      <c r="I380" s="299"/>
      <c r="N380" s="70"/>
    </row>
    <row r="381" spans="2:14" x14ac:dyDescent="0.25">
      <c r="B381" s="546">
        <v>42328</v>
      </c>
      <c r="C381" s="298">
        <v>3078</v>
      </c>
      <c r="D381" s="547">
        <v>26.76</v>
      </c>
      <c r="E381" s="299">
        <v>17.440000000000001</v>
      </c>
      <c r="F381" s="299">
        <v>-28696.448999999906</v>
      </c>
      <c r="G381" s="299">
        <f t="shared" si="76"/>
        <v>82367.28</v>
      </c>
      <c r="H381" s="301">
        <f t="shared" si="77"/>
        <v>-0.34828101644245141</v>
      </c>
      <c r="I381" s="299"/>
    </row>
    <row r="382" spans="2:14" x14ac:dyDescent="0.25">
      <c r="B382" s="546">
        <v>42331</v>
      </c>
      <c r="C382" s="298">
        <v>0</v>
      </c>
      <c r="D382" s="547" t="s">
        <v>128</v>
      </c>
      <c r="E382" s="299">
        <v>17.53</v>
      </c>
      <c r="F382" s="299">
        <v>-28051.068999999901</v>
      </c>
      <c r="G382" s="299">
        <f t="shared" si="76"/>
        <v>0</v>
      </c>
      <c r="H382" s="301" t="str">
        <f t="shared" si="77"/>
        <v>N/A</v>
      </c>
      <c r="I382" s="299"/>
    </row>
    <row r="383" spans="2:14" x14ac:dyDescent="0.25">
      <c r="B383" s="546">
        <v>42335</v>
      </c>
      <c r="C383" s="298">
        <v>3078</v>
      </c>
      <c r="D383" s="547">
        <v>26.85</v>
      </c>
      <c r="E383" s="299">
        <v>17.73</v>
      </c>
      <c r="F383" s="299">
        <f>C383*(E383-D383)</f>
        <v>-28071.360000000004</v>
      </c>
      <c r="G383" s="299">
        <f>D383*C383</f>
        <v>82644.3</v>
      </c>
      <c r="H383" s="300">
        <f>(E383-D383)/D383</f>
        <v>-0.33966480446927377</v>
      </c>
      <c r="I383" s="299"/>
    </row>
    <row r="384" spans="2:14" x14ac:dyDescent="0.25">
      <c r="B384" s="546">
        <v>42335</v>
      </c>
      <c r="C384" s="298">
        <v>3578</v>
      </c>
      <c r="D384" s="547">
        <v>25.55</v>
      </c>
      <c r="E384" s="299">
        <v>17.440000000000001</v>
      </c>
      <c r="F384" s="299">
        <f t="shared" ref="F384:F415" si="78">C384*(E384-D384)</f>
        <v>-29017.579999999998</v>
      </c>
      <c r="G384" s="299">
        <f t="shared" ref="G384:G413" si="79">D384*C384</f>
        <v>91417.900000000009</v>
      </c>
      <c r="H384" s="300">
        <f t="shared" ref="H384:H413" si="80">(E384-D384)/D384</f>
        <v>-0.31741682974559682</v>
      </c>
      <c r="I384" s="299"/>
    </row>
    <row r="385" spans="2:14" ht="15" customHeight="1" x14ac:dyDescent="0.25">
      <c r="B385" s="546">
        <v>42340</v>
      </c>
      <c r="C385" s="298">
        <v>4178</v>
      </c>
      <c r="D385" s="547">
        <v>24.29</v>
      </c>
      <c r="E385" s="299">
        <v>16.670000000000002</v>
      </c>
      <c r="F385" s="299">
        <f t="shared" si="78"/>
        <v>-31836.35999999999</v>
      </c>
      <c r="G385" s="299">
        <f t="shared" si="79"/>
        <v>101483.62</v>
      </c>
      <c r="H385" s="300">
        <f t="shared" si="80"/>
        <v>-0.31370934540963352</v>
      </c>
      <c r="I385" s="299"/>
    </row>
    <row r="386" spans="2:14" x14ac:dyDescent="0.25">
      <c r="B386" s="546">
        <v>42342</v>
      </c>
      <c r="C386" s="298">
        <v>4678</v>
      </c>
      <c r="D386" s="547">
        <v>23.39</v>
      </c>
      <c r="E386" s="299">
        <v>16.12</v>
      </c>
      <c r="F386" s="299">
        <f t="shared" si="78"/>
        <v>-34009.06</v>
      </c>
      <c r="G386" s="299">
        <f t="shared" si="79"/>
        <v>109418.42</v>
      </c>
      <c r="H386" s="300">
        <f t="shared" si="80"/>
        <v>-0.31081658828559211</v>
      </c>
      <c r="I386" s="299"/>
    </row>
    <row r="387" spans="2:14" x14ac:dyDescent="0.25">
      <c r="B387" s="546">
        <v>42342</v>
      </c>
      <c r="C387" s="298">
        <v>4178</v>
      </c>
      <c r="D387" s="547">
        <v>24.26</v>
      </c>
      <c r="E387" s="299">
        <v>16.12</v>
      </c>
      <c r="F387" s="299">
        <f t="shared" si="78"/>
        <v>-34008.920000000006</v>
      </c>
      <c r="G387" s="299">
        <f t="shared" si="79"/>
        <v>101358.28000000001</v>
      </c>
      <c r="H387" s="300">
        <f t="shared" si="80"/>
        <v>-0.33553173948887055</v>
      </c>
      <c r="I387" s="299"/>
    </row>
    <row r="388" spans="2:14" x14ac:dyDescent="0.25">
      <c r="B388" s="546">
        <v>42345</v>
      </c>
      <c r="C388" s="298">
        <v>4678</v>
      </c>
      <c r="D388" s="547">
        <v>23.24</v>
      </c>
      <c r="E388" s="299">
        <v>14.78</v>
      </c>
      <c r="F388" s="299">
        <f t="shared" si="78"/>
        <v>-39575.879999999997</v>
      </c>
      <c r="G388" s="299">
        <f t="shared" si="79"/>
        <v>108716.71999999999</v>
      </c>
      <c r="H388" s="300">
        <f t="shared" si="80"/>
        <v>-0.36402753872633387</v>
      </c>
      <c r="I388" s="299"/>
    </row>
    <row r="389" spans="2:14" x14ac:dyDescent="0.25">
      <c r="B389" s="546">
        <v>42347</v>
      </c>
      <c r="C389" s="298">
        <v>4778</v>
      </c>
      <c r="D389" s="547">
        <v>23.06</v>
      </c>
      <c r="E389" s="299">
        <v>14.92</v>
      </c>
      <c r="F389" s="299">
        <f t="shared" si="78"/>
        <v>-38892.919999999991</v>
      </c>
      <c r="G389" s="299">
        <f t="shared" si="79"/>
        <v>110180.68</v>
      </c>
      <c r="H389" s="300">
        <f t="shared" si="80"/>
        <v>-0.3529921942758022</v>
      </c>
      <c r="I389" s="299"/>
    </row>
    <row r="390" spans="2:14" x14ac:dyDescent="0.25">
      <c r="B390" s="546">
        <v>42348</v>
      </c>
      <c r="C390" s="298">
        <v>4178</v>
      </c>
      <c r="D390" s="547">
        <v>24.23</v>
      </c>
      <c r="E390" s="299">
        <v>14.74</v>
      </c>
      <c r="F390" s="299">
        <f t="shared" si="78"/>
        <v>-39649.22</v>
      </c>
      <c r="G390" s="299">
        <f t="shared" si="79"/>
        <v>101232.94</v>
      </c>
      <c r="H390" s="300">
        <f t="shared" si="80"/>
        <v>-0.39166322740404458</v>
      </c>
      <c r="I390" s="299"/>
    </row>
    <row r="391" spans="2:14" x14ac:dyDescent="0.25">
      <c r="B391" s="546">
        <v>42349</v>
      </c>
      <c r="C391" s="298">
        <v>3678</v>
      </c>
      <c r="D391" s="547">
        <v>25.57</v>
      </c>
      <c r="E391" s="299">
        <v>14.34</v>
      </c>
      <c r="F391" s="299">
        <f t="shared" si="78"/>
        <v>-41303.94</v>
      </c>
      <c r="G391" s="299">
        <f t="shared" si="79"/>
        <v>94046.46</v>
      </c>
      <c r="H391" s="300">
        <f t="shared" si="80"/>
        <v>-0.43918654673445445</v>
      </c>
      <c r="I391" s="299"/>
    </row>
    <row r="392" spans="2:14" x14ac:dyDescent="0.25">
      <c r="B392" s="546">
        <v>42352</v>
      </c>
      <c r="C392" s="298">
        <v>4178</v>
      </c>
      <c r="D392" s="547">
        <v>24.18</v>
      </c>
      <c r="E392" s="299">
        <v>13.96</v>
      </c>
      <c r="F392" s="299">
        <f t="shared" si="78"/>
        <v>-42699.159999999996</v>
      </c>
      <c r="G392" s="299">
        <f t="shared" si="79"/>
        <v>101024.04</v>
      </c>
      <c r="H392" s="300">
        <f t="shared" si="80"/>
        <v>-0.42266335814722905</v>
      </c>
      <c r="I392" s="299"/>
    </row>
    <row r="393" spans="2:14" x14ac:dyDescent="0.25">
      <c r="B393" s="546">
        <v>42355</v>
      </c>
      <c r="C393" s="298">
        <v>4678</v>
      </c>
      <c r="D393" s="547">
        <v>22.98</v>
      </c>
      <c r="E393" s="299">
        <v>12.78</v>
      </c>
      <c r="F393" s="299">
        <f t="shared" si="78"/>
        <v>-47715.600000000006</v>
      </c>
      <c r="G393" s="299">
        <f t="shared" si="79"/>
        <v>107500.44</v>
      </c>
      <c r="H393" s="300">
        <f t="shared" si="80"/>
        <v>-0.44386422976501311</v>
      </c>
      <c r="I393" s="299"/>
    </row>
    <row r="394" spans="2:14" x14ac:dyDescent="0.25">
      <c r="B394" s="546">
        <v>42356</v>
      </c>
      <c r="C394" s="298">
        <v>5178</v>
      </c>
      <c r="D394" s="547">
        <v>21.99</v>
      </c>
      <c r="E394" s="299">
        <v>12.95</v>
      </c>
      <c r="F394" s="299">
        <f t="shared" si="78"/>
        <v>-46809.119999999995</v>
      </c>
      <c r="G394" s="299">
        <f t="shared" si="79"/>
        <v>113864.21999999999</v>
      </c>
      <c r="H394" s="300">
        <f t="shared" si="80"/>
        <v>-0.41109595270577537</v>
      </c>
      <c r="I394" s="299"/>
    </row>
    <row r="395" spans="2:14" x14ac:dyDescent="0.25">
      <c r="B395" s="546">
        <v>42356</v>
      </c>
      <c r="C395" s="298">
        <v>6178</v>
      </c>
      <c r="D395" s="547">
        <v>20.48</v>
      </c>
      <c r="E395" s="299">
        <v>12.76</v>
      </c>
      <c r="F395" s="299">
        <f t="shared" si="78"/>
        <v>-47694.16</v>
      </c>
      <c r="G395" s="299">
        <f t="shared" si="79"/>
        <v>126525.44</v>
      </c>
      <c r="H395" s="300">
        <f t="shared" si="80"/>
        <v>-0.376953125</v>
      </c>
      <c r="I395" s="299"/>
    </row>
    <row r="396" spans="2:14" x14ac:dyDescent="0.25">
      <c r="B396" s="546">
        <v>42356</v>
      </c>
      <c r="C396" s="298">
        <v>6400</v>
      </c>
      <c r="D396" s="547">
        <v>20.2</v>
      </c>
      <c r="E396" s="299">
        <v>12.68</v>
      </c>
      <c r="F396" s="299">
        <f t="shared" si="78"/>
        <v>-48128</v>
      </c>
      <c r="G396" s="299">
        <f t="shared" si="79"/>
        <v>129280</v>
      </c>
      <c r="H396" s="300">
        <f t="shared" si="80"/>
        <v>-0.37227722772277227</v>
      </c>
      <c r="I396" s="299"/>
    </row>
    <row r="397" spans="2:14" x14ac:dyDescent="0.25">
      <c r="B397" s="546">
        <v>42359</v>
      </c>
      <c r="C397" s="298">
        <v>5178</v>
      </c>
      <c r="D397" s="547">
        <v>21.96</v>
      </c>
      <c r="E397" s="299">
        <v>12.66</v>
      </c>
      <c r="F397" s="299">
        <f t="shared" si="78"/>
        <v>-48155.4</v>
      </c>
      <c r="G397" s="299">
        <f t="shared" si="79"/>
        <v>113708.88</v>
      </c>
      <c r="H397" s="300">
        <f t="shared" si="80"/>
        <v>-0.42349726775956287</v>
      </c>
      <c r="I397" s="299"/>
    </row>
    <row r="398" spans="2:14" x14ac:dyDescent="0.25">
      <c r="B398" s="546">
        <v>42361</v>
      </c>
      <c r="C398" s="298">
        <v>4178</v>
      </c>
      <c r="D398" s="547">
        <v>24.07</v>
      </c>
      <c r="E398" s="299">
        <v>13.96</v>
      </c>
      <c r="F398" s="299">
        <f t="shared" si="78"/>
        <v>-42239.579999999994</v>
      </c>
      <c r="G398" s="299">
        <f t="shared" si="79"/>
        <v>100564.46</v>
      </c>
      <c r="H398" s="300">
        <f t="shared" si="80"/>
        <v>-0.42002492729538843</v>
      </c>
      <c r="I398" s="299"/>
      <c r="N398" s="70"/>
    </row>
    <row r="399" spans="2:14" x14ac:dyDescent="0.25">
      <c r="B399" s="546">
        <v>42361</v>
      </c>
      <c r="C399" s="298">
        <v>4178</v>
      </c>
      <c r="D399" s="547">
        <v>24.03</v>
      </c>
      <c r="E399" s="299">
        <v>13.96</v>
      </c>
      <c r="F399" s="299">
        <f t="shared" si="78"/>
        <v>-42072.46</v>
      </c>
      <c r="G399" s="299">
        <f t="shared" si="79"/>
        <v>100397.34000000001</v>
      </c>
      <c r="H399" s="300">
        <f t="shared" si="80"/>
        <v>-0.41905950894714938</v>
      </c>
      <c r="I399" s="299"/>
    </row>
    <row r="400" spans="2:14" x14ac:dyDescent="0.25">
      <c r="B400" s="546">
        <v>42366</v>
      </c>
      <c r="C400" s="319">
        <v>6678</v>
      </c>
      <c r="D400" s="548">
        <v>19.91</v>
      </c>
      <c r="E400" s="299">
        <v>13.09</v>
      </c>
      <c r="F400" s="299">
        <f t="shared" si="78"/>
        <v>-45543.96</v>
      </c>
      <c r="G400" s="299">
        <f t="shared" si="79"/>
        <v>132958.98000000001</v>
      </c>
      <c r="H400" s="300">
        <f t="shared" si="80"/>
        <v>-0.34254143646408841</v>
      </c>
      <c r="I400" s="299"/>
    </row>
    <row r="401" spans="2:9" x14ac:dyDescent="0.25">
      <c r="B401" s="546">
        <v>42367</v>
      </c>
      <c r="C401" s="319">
        <v>8678</v>
      </c>
      <c r="D401" s="548">
        <v>18.32</v>
      </c>
      <c r="E401" s="299">
        <v>13.03</v>
      </c>
      <c r="F401" s="299">
        <f t="shared" si="78"/>
        <v>-45906.62000000001</v>
      </c>
      <c r="G401" s="299">
        <f t="shared" si="79"/>
        <v>158980.96</v>
      </c>
      <c r="H401" s="300">
        <f t="shared" si="80"/>
        <v>-0.28875545851528389</v>
      </c>
      <c r="I401" s="299"/>
    </row>
    <row r="402" spans="2:9" x14ac:dyDescent="0.25">
      <c r="B402" s="546">
        <v>42368</v>
      </c>
      <c r="C402" s="298">
        <v>9678</v>
      </c>
      <c r="D402" s="547">
        <v>17.73</v>
      </c>
      <c r="E402" s="299">
        <v>12.38</v>
      </c>
      <c r="F402" s="299">
        <f t="shared" si="78"/>
        <v>-51777.299999999996</v>
      </c>
      <c r="G402" s="299">
        <f t="shared" si="79"/>
        <v>171590.94</v>
      </c>
      <c r="H402" s="301">
        <f t="shared" si="80"/>
        <v>-0.30174844895657077</v>
      </c>
      <c r="I402" s="299"/>
    </row>
    <row r="403" spans="2:9" x14ac:dyDescent="0.25">
      <c r="B403" s="546">
        <v>42369</v>
      </c>
      <c r="C403" s="298">
        <v>8678</v>
      </c>
      <c r="D403" s="547">
        <v>18.312999999999999</v>
      </c>
      <c r="E403" s="299">
        <v>12.59</v>
      </c>
      <c r="F403" s="299">
        <f t="shared" si="78"/>
        <v>-49664.193999999989</v>
      </c>
      <c r="G403" s="299">
        <f t="shared" si="79"/>
        <v>158920.21399999998</v>
      </c>
      <c r="H403" s="301">
        <f t="shared" si="80"/>
        <v>-0.3125102386282968</v>
      </c>
      <c r="I403" s="299"/>
    </row>
    <row r="404" spans="2:9" x14ac:dyDescent="0.25">
      <c r="B404" s="546">
        <v>42374</v>
      </c>
      <c r="C404" s="298">
        <v>7678</v>
      </c>
      <c r="D404" s="547">
        <v>19.010000000000002</v>
      </c>
      <c r="E404" s="299">
        <v>12.76</v>
      </c>
      <c r="F404" s="299">
        <f t="shared" si="78"/>
        <v>-47987.500000000015</v>
      </c>
      <c r="G404" s="299">
        <f t="shared" si="79"/>
        <v>145958.78</v>
      </c>
      <c r="H404" s="301">
        <f t="shared" si="80"/>
        <v>-0.32877432930036832</v>
      </c>
      <c r="I404" s="299"/>
    </row>
    <row r="405" spans="2:9" x14ac:dyDescent="0.25">
      <c r="B405" s="546">
        <v>42375</v>
      </c>
      <c r="C405" s="298">
        <v>8678</v>
      </c>
      <c r="D405" s="547">
        <v>18.257000000000001</v>
      </c>
      <c r="E405" s="299">
        <v>12.76</v>
      </c>
      <c r="F405" s="299">
        <f t="shared" si="78"/>
        <v>-47702.966000000015</v>
      </c>
      <c r="G405" s="299">
        <f t="shared" si="79"/>
        <v>158434.24600000001</v>
      </c>
      <c r="H405" s="301">
        <f t="shared" si="80"/>
        <v>-0.30108999287944355</v>
      </c>
      <c r="I405" s="299"/>
    </row>
    <row r="406" spans="2:9" x14ac:dyDescent="0.25">
      <c r="B406" s="546">
        <v>42375</v>
      </c>
      <c r="C406" s="298">
        <v>9678</v>
      </c>
      <c r="D406" s="547">
        <v>17.579999999999998</v>
      </c>
      <c r="E406" s="299">
        <v>11.28</v>
      </c>
      <c r="F406" s="299">
        <f t="shared" si="78"/>
        <v>-60971.399999999987</v>
      </c>
      <c r="G406" s="299">
        <f t="shared" si="79"/>
        <v>170139.24</v>
      </c>
      <c r="H406" s="301">
        <f t="shared" si="80"/>
        <v>-0.35836177474402725</v>
      </c>
      <c r="I406" s="299"/>
    </row>
    <row r="407" spans="2:9" ht="15" customHeight="1" x14ac:dyDescent="0.25">
      <c r="B407" s="546">
        <v>42398</v>
      </c>
      <c r="C407" s="298">
        <v>9278</v>
      </c>
      <c r="D407" s="547">
        <v>17.93</v>
      </c>
      <c r="E407" s="299">
        <v>9.56</v>
      </c>
      <c r="F407" s="299">
        <f t="shared" si="78"/>
        <v>-77656.859999999986</v>
      </c>
      <c r="G407" s="299">
        <f t="shared" si="79"/>
        <v>166354.54</v>
      </c>
      <c r="H407" s="301">
        <f t="shared" si="80"/>
        <v>-0.46681539319576126</v>
      </c>
      <c r="I407" s="299"/>
    </row>
    <row r="408" spans="2:9" x14ac:dyDescent="0.25">
      <c r="B408" s="546">
        <v>42402</v>
      </c>
      <c r="C408" s="298">
        <v>9678</v>
      </c>
      <c r="D408" s="547">
        <v>17.559999999999999</v>
      </c>
      <c r="E408" s="299">
        <v>8.74</v>
      </c>
      <c r="F408" s="299">
        <f t="shared" si="78"/>
        <v>-85359.959999999992</v>
      </c>
      <c r="G408" s="299">
        <f t="shared" si="79"/>
        <v>169945.68</v>
      </c>
      <c r="H408" s="301">
        <f t="shared" si="80"/>
        <v>-0.50227790432801822</v>
      </c>
      <c r="I408" s="299"/>
    </row>
    <row r="409" spans="2:9" x14ac:dyDescent="0.25">
      <c r="B409" s="546">
        <v>42411</v>
      </c>
      <c r="C409" s="298">
        <v>9678</v>
      </c>
      <c r="D409" s="547">
        <v>17.553999999999998</v>
      </c>
      <c r="E409" s="299">
        <v>7.13</v>
      </c>
      <c r="F409" s="299">
        <f t="shared" si="78"/>
        <v>-100883.47199999999</v>
      </c>
      <c r="G409" s="299">
        <f t="shared" si="79"/>
        <v>169887.61199999999</v>
      </c>
      <c r="H409" s="300">
        <f t="shared" si="80"/>
        <v>-0.59382476928335426</v>
      </c>
      <c r="I409" s="299"/>
    </row>
    <row r="410" spans="2:9" x14ac:dyDescent="0.25">
      <c r="B410" s="546">
        <v>42412</v>
      </c>
      <c r="C410" s="298">
        <v>9678</v>
      </c>
      <c r="D410" s="547">
        <v>17.55</v>
      </c>
      <c r="E410" s="299">
        <v>7.46</v>
      </c>
      <c r="F410" s="299">
        <f t="shared" si="78"/>
        <v>-97651.02</v>
      </c>
      <c r="G410" s="299">
        <f t="shared" si="79"/>
        <v>169848.9</v>
      </c>
      <c r="H410" s="300">
        <f t="shared" si="80"/>
        <v>-0.57492877492877492</v>
      </c>
      <c r="I410" s="299"/>
    </row>
    <row r="411" spans="2:9" x14ac:dyDescent="0.25">
      <c r="B411" s="546">
        <v>42416</v>
      </c>
      <c r="C411" s="298">
        <v>9178</v>
      </c>
      <c r="D411" s="547">
        <v>18.084</v>
      </c>
      <c r="E411" s="299">
        <v>7.49</v>
      </c>
      <c r="F411" s="299">
        <f t="shared" si="78"/>
        <v>-97231.731999999989</v>
      </c>
      <c r="G411" s="299">
        <f t="shared" si="79"/>
        <v>165974.95199999999</v>
      </c>
      <c r="H411" s="300">
        <f t="shared" si="80"/>
        <v>-0.58582172085821715</v>
      </c>
      <c r="I411" s="299"/>
    </row>
    <row r="412" spans="2:9" x14ac:dyDescent="0.25">
      <c r="B412" s="546">
        <v>42416</v>
      </c>
      <c r="C412" s="298">
        <v>9678</v>
      </c>
      <c r="D412" s="547">
        <v>17.536999999999999</v>
      </c>
      <c r="E412" s="299">
        <v>7.49</v>
      </c>
      <c r="F412" s="299">
        <f t="shared" si="78"/>
        <v>-97234.865999999995</v>
      </c>
      <c r="G412" s="299">
        <f t="shared" si="79"/>
        <v>169723.08599999998</v>
      </c>
      <c r="H412" s="300">
        <f t="shared" si="80"/>
        <v>-0.57290300507498426</v>
      </c>
      <c r="I412" s="299"/>
    </row>
    <row r="413" spans="2:9" x14ac:dyDescent="0.25">
      <c r="B413" s="546">
        <v>42418</v>
      </c>
      <c r="C413" s="298">
        <v>13478</v>
      </c>
      <c r="D413" s="547">
        <v>14.673999999999999</v>
      </c>
      <c r="E413" s="299">
        <v>6.93</v>
      </c>
      <c r="F413" s="299">
        <f t="shared" si="78"/>
        <v>-104373.632</v>
      </c>
      <c r="G413" s="299">
        <f t="shared" si="79"/>
        <v>197776.17199999999</v>
      </c>
      <c r="H413" s="300">
        <f t="shared" si="80"/>
        <v>-0.52773613193403301</v>
      </c>
      <c r="I413" s="299"/>
    </row>
    <row r="414" spans="2:9" ht="15" customHeight="1" x14ac:dyDescent="0.25">
      <c r="B414" s="546">
        <v>42422</v>
      </c>
      <c r="C414" s="298">
        <v>10978</v>
      </c>
      <c r="D414" s="547">
        <v>16.314</v>
      </c>
      <c r="E414" s="299">
        <v>7.49</v>
      </c>
      <c r="F414" s="299">
        <f t="shared" si="78"/>
        <v>-96869.872000000003</v>
      </c>
      <c r="G414" s="299">
        <f>IF(C414=0, 0,D414*C414)</f>
        <v>179095.092</v>
      </c>
      <c r="H414" s="300">
        <f>IF(C414=0, D414, (E414-D414)/D414)</f>
        <v>-0.54088512933676591</v>
      </c>
      <c r="I414" s="299"/>
    </row>
    <row r="415" spans="2:9" x14ac:dyDescent="0.25">
      <c r="B415" s="546">
        <v>42422</v>
      </c>
      <c r="C415" s="298">
        <v>9978</v>
      </c>
      <c r="D415" s="547">
        <v>17.199000000000002</v>
      </c>
      <c r="E415" s="299">
        <v>7.49</v>
      </c>
      <c r="F415" s="299">
        <f t="shared" si="78"/>
        <v>-96876.402000000016</v>
      </c>
      <c r="G415" s="299">
        <f>IF(C415=0, 0,D415*C415)</f>
        <v>171611.622</v>
      </c>
      <c r="H415" s="300">
        <f>IF(C415=0, D415, (E415-D415)/D415)</f>
        <v>-0.56450956450956458</v>
      </c>
      <c r="I415" s="299"/>
    </row>
    <row r="416" spans="2:9" x14ac:dyDescent="0.25">
      <c r="B416" s="546">
        <v>42426</v>
      </c>
      <c r="C416" s="298">
        <v>9678</v>
      </c>
      <c r="D416" s="547">
        <v>17.489000000000001</v>
      </c>
      <c r="E416" s="299">
        <v>7.49</v>
      </c>
      <c r="F416" s="299">
        <f t="shared" ref="F416:F424" si="81">C416*(E416-D416)</f>
        <v>-96770.322</v>
      </c>
      <c r="G416" s="299">
        <f>IF(C416=0, 0,D416*C416)</f>
        <v>169258.54200000002</v>
      </c>
      <c r="H416" s="300">
        <f>IF(C416=0, D416, (E416-D416)/D416)</f>
        <v>-0.57173080221853734</v>
      </c>
      <c r="I416" s="299"/>
    </row>
    <row r="417" spans="2:14" x14ac:dyDescent="0.25">
      <c r="B417" s="546">
        <v>42426</v>
      </c>
      <c r="C417" s="298">
        <v>9178</v>
      </c>
      <c r="D417" s="547">
        <v>18.02</v>
      </c>
      <c r="E417" s="299">
        <v>7.76</v>
      </c>
      <c r="F417" s="299">
        <f t="shared" si="81"/>
        <v>-94166.28</v>
      </c>
      <c r="G417" s="299">
        <f t="shared" ref="G417:G424" si="82">IF(C417=0, 0,D417*C417)</f>
        <v>165387.56</v>
      </c>
      <c r="H417" s="300">
        <f t="shared" ref="H417:H424" si="83">IF(C417=0, D417, (E417-D417)/D417)</f>
        <v>-0.5693673695893452</v>
      </c>
      <c r="I417" s="299"/>
    </row>
    <row r="418" spans="2:14" x14ac:dyDescent="0.25">
      <c r="B418" s="546">
        <v>42426</v>
      </c>
      <c r="C418" s="298">
        <v>8178</v>
      </c>
      <c r="D418" s="547">
        <v>19.245999999999999</v>
      </c>
      <c r="E418" s="299">
        <v>8</v>
      </c>
      <c r="F418" s="299">
        <f t="shared" si="81"/>
        <v>-91969.787999999986</v>
      </c>
      <c r="G418" s="299">
        <f t="shared" si="82"/>
        <v>157393.788</v>
      </c>
      <c r="H418" s="300">
        <f t="shared" si="83"/>
        <v>-0.58432921126467829</v>
      </c>
      <c r="I418" s="299"/>
    </row>
    <row r="419" spans="2:14" x14ac:dyDescent="0.25">
      <c r="B419" s="546">
        <v>42426</v>
      </c>
      <c r="C419" s="298">
        <v>6678</v>
      </c>
      <c r="D419" s="547">
        <v>21.75</v>
      </c>
      <c r="E419" s="299">
        <v>8.1</v>
      </c>
      <c r="F419" s="299">
        <f t="shared" si="81"/>
        <v>-91154.7</v>
      </c>
      <c r="G419" s="299">
        <f t="shared" si="82"/>
        <v>145246.5</v>
      </c>
      <c r="H419" s="300">
        <f t="shared" si="83"/>
        <v>-0.62758620689655176</v>
      </c>
      <c r="I419" s="299"/>
    </row>
    <row r="420" spans="2:14" x14ac:dyDescent="0.25">
      <c r="B420" s="546">
        <v>42426</v>
      </c>
      <c r="C420" s="298">
        <v>8678</v>
      </c>
      <c r="D420" s="547">
        <v>18.568999999999999</v>
      </c>
      <c r="E420" s="299">
        <v>7.94</v>
      </c>
      <c r="F420" s="299">
        <f t="shared" si="81"/>
        <v>-92238.461999999985</v>
      </c>
      <c r="G420" s="299">
        <f t="shared" si="82"/>
        <v>161141.78199999998</v>
      </c>
      <c r="H420" s="300">
        <f t="shared" si="83"/>
        <v>-0.57240562227368186</v>
      </c>
      <c r="I420" s="299"/>
    </row>
    <row r="421" spans="2:14" x14ac:dyDescent="0.25">
      <c r="B421" s="546">
        <v>42429</v>
      </c>
      <c r="C421" s="298">
        <v>7678</v>
      </c>
      <c r="D421" s="547">
        <v>19.876000000000001</v>
      </c>
      <c r="E421" s="299">
        <v>8.2100000000000009</v>
      </c>
      <c r="F421" s="299">
        <f t="shared" si="81"/>
        <v>-89571.54800000001</v>
      </c>
      <c r="G421" s="299">
        <f t="shared" si="82"/>
        <v>152607.92800000001</v>
      </c>
      <c r="H421" s="300">
        <f t="shared" si="83"/>
        <v>-0.58693902193600322</v>
      </c>
      <c r="I421" s="299"/>
    </row>
    <row r="422" spans="2:14" x14ac:dyDescent="0.25">
      <c r="B422" s="546">
        <v>42429</v>
      </c>
      <c r="C422" s="298">
        <v>9678</v>
      </c>
      <c r="D422" s="547">
        <v>17.463000000000001</v>
      </c>
      <c r="E422" s="299">
        <v>8.2100000000000009</v>
      </c>
      <c r="F422" s="299">
        <f t="shared" si="81"/>
        <v>-89550.534</v>
      </c>
      <c r="G422" s="299">
        <f t="shared" si="82"/>
        <v>169006.91400000002</v>
      </c>
      <c r="H422" s="300">
        <f t="shared" si="83"/>
        <v>-0.5298631392086125</v>
      </c>
      <c r="I422" s="299"/>
    </row>
    <row r="423" spans="2:14" x14ac:dyDescent="0.25">
      <c r="B423" s="546">
        <v>42429</v>
      </c>
      <c r="C423" s="298">
        <v>9178</v>
      </c>
      <c r="D423" s="547">
        <v>17.981000000000002</v>
      </c>
      <c r="E423" s="299">
        <v>8.2100000000000009</v>
      </c>
      <c r="F423" s="299">
        <f t="shared" si="81"/>
        <v>-89678.238000000012</v>
      </c>
      <c r="G423" s="299">
        <f t="shared" si="82"/>
        <v>165029.61800000002</v>
      </c>
      <c r="H423" s="300">
        <f t="shared" si="83"/>
        <v>-0.5434069295367332</v>
      </c>
      <c r="I423" s="299"/>
    </row>
    <row r="424" spans="2:14" ht="15" customHeight="1" x14ac:dyDescent="0.25">
      <c r="B424" s="546">
        <v>42429</v>
      </c>
      <c r="C424" s="298">
        <v>9678</v>
      </c>
      <c r="D424" s="547">
        <v>17.459</v>
      </c>
      <c r="E424" s="299">
        <v>8.2100000000000009</v>
      </c>
      <c r="F424" s="299">
        <f t="shared" si="81"/>
        <v>-89511.821999999986</v>
      </c>
      <c r="G424" s="299">
        <f t="shared" si="82"/>
        <v>168968.20199999999</v>
      </c>
      <c r="H424" s="300">
        <f t="shared" si="83"/>
        <v>-0.5297554270004009</v>
      </c>
      <c r="I424" s="299"/>
    </row>
    <row r="425" spans="2:14" x14ac:dyDescent="0.25">
      <c r="B425" s="546">
        <v>42429</v>
      </c>
      <c r="C425" s="298">
        <v>9178</v>
      </c>
      <c r="D425" s="547">
        <v>17.975999999999999</v>
      </c>
      <c r="E425" s="299">
        <v>8.2100000000000009</v>
      </c>
      <c r="F425" s="299">
        <f t="shared" ref="F425:F436" si="84">C425*(E425-D425)</f>
        <v>-89632.347999999984</v>
      </c>
      <c r="G425" s="299">
        <f t="shared" ref="G425:G436" si="85">IF(C425=0, 0,D425*C425)</f>
        <v>164983.728</v>
      </c>
      <c r="H425" s="300">
        <f t="shared" ref="H425:H476" si="86">IF(C425=0, D425, (E425-D425)/D425)</f>
        <v>-0.54327992879394738</v>
      </c>
      <c r="I425" s="299" t="s">
        <v>185</v>
      </c>
    </row>
    <row r="426" spans="2:14" x14ac:dyDescent="0.25">
      <c r="B426" s="546">
        <v>42430</v>
      </c>
      <c r="C426" s="319">
        <v>10178</v>
      </c>
      <c r="D426" s="548">
        <v>16.974</v>
      </c>
      <c r="E426" s="299">
        <v>7.8</v>
      </c>
      <c r="F426" s="299">
        <f t="shared" si="84"/>
        <v>-93372.971999999994</v>
      </c>
      <c r="G426" s="299">
        <f t="shared" si="85"/>
        <v>172761.372</v>
      </c>
      <c r="H426" s="300">
        <f t="shared" si="86"/>
        <v>-0.54047366560622123</v>
      </c>
      <c r="I426" s="299"/>
    </row>
    <row r="427" spans="2:14" x14ac:dyDescent="0.25">
      <c r="B427" s="546">
        <v>42430</v>
      </c>
      <c r="C427" s="319">
        <v>9678</v>
      </c>
      <c r="D427" s="548">
        <v>17.440000000000001</v>
      </c>
      <c r="E427" s="299">
        <v>7.96</v>
      </c>
      <c r="F427" s="299">
        <f t="shared" si="84"/>
        <v>-91747.44</v>
      </c>
      <c r="G427" s="299">
        <f t="shared" si="85"/>
        <v>168784.32</v>
      </c>
      <c r="H427" s="300">
        <f t="shared" si="86"/>
        <v>-0.54357798165137616</v>
      </c>
      <c r="I427" s="299"/>
    </row>
    <row r="428" spans="2:14" x14ac:dyDescent="0.25">
      <c r="B428" s="546">
        <v>42431</v>
      </c>
      <c r="C428" s="298">
        <v>8678</v>
      </c>
      <c r="D428" s="547">
        <v>18.405999999999999</v>
      </c>
      <c r="E428" s="299">
        <v>9.1</v>
      </c>
      <c r="F428" s="299">
        <f t="shared" si="84"/>
        <v>-80757.467999999993</v>
      </c>
      <c r="G428" s="299">
        <f t="shared" si="85"/>
        <v>159727.26799999998</v>
      </c>
      <c r="H428" s="301">
        <f t="shared" si="86"/>
        <v>-0.50559600130392257</v>
      </c>
      <c r="I428" s="299"/>
    </row>
    <row r="429" spans="2:14" x14ac:dyDescent="0.25">
      <c r="B429" s="546">
        <v>42432</v>
      </c>
      <c r="C429" s="298">
        <v>9278</v>
      </c>
      <c r="D429" s="547">
        <v>17.771999999999998</v>
      </c>
      <c r="E429" s="299">
        <v>9.9700000000000006</v>
      </c>
      <c r="F429" s="299">
        <f t="shared" si="84"/>
        <v>-72386.955999999976</v>
      </c>
      <c r="G429" s="299">
        <f t="shared" si="85"/>
        <v>164888.61599999998</v>
      </c>
      <c r="H429" s="301">
        <f t="shared" si="86"/>
        <v>-0.43900517668242173</v>
      </c>
      <c r="I429" s="299"/>
      <c r="N429" s="29"/>
    </row>
    <row r="430" spans="2:14" x14ac:dyDescent="0.25">
      <c r="B430" s="546">
        <v>42433</v>
      </c>
      <c r="C430" s="298">
        <v>9278</v>
      </c>
      <c r="D430" s="547">
        <v>17.771999999999998</v>
      </c>
      <c r="E430" s="299">
        <v>11</v>
      </c>
      <c r="F430" s="299">
        <f t="shared" si="84"/>
        <v>-62830.615999999987</v>
      </c>
      <c r="G430" s="299">
        <f t="shared" si="85"/>
        <v>164888.61599999998</v>
      </c>
      <c r="H430" s="301">
        <f t="shared" si="86"/>
        <v>-0.38104884087328378</v>
      </c>
      <c r="I430" s="299"/>
    </row>
    <row r="431" spans="2:14" ht="15" customHeight="1" x14ac:dyDescent="0.25">
      <c r="B431" s="546">
        <v>42439</v>
      </c>
      <c r="C431" s="298">
        <v>9278</v>
      </c>
      <c r="D431" s="547">
        <v>17.718</v>
      </c>
      <c r="E431" s="299">
        <v>10.59</v>
      </c>
      <c r="F431" s="299">
        <f t="shared" si="84"/>
        <v>-66133.584000000003</v>
      </c>
      <c r="G431" s="299">
        <f t="shared" si="85"/>
        <v>164387.60399999999</v>
      </c>
      <c r="H431" s="301">
        <f t="shared" si="86"/>
        <v>-0.40230274297324753</v>
      </c>
      <c r="I431" s="299" t="s">
        <v>184</v>
      </c>
    </row>
    <row r="432" spans="2:14" x14ac:dyDescent="0.25">
      <c r="B432" s="546">
        <v>42440</v>
      </c>
      <c r="C432" s="298">
        <v>9278</v>
      </c>
      <c r="D432" s="547">
        <v>17.712</v>
      </c>
      <c r="E432" s="299">
        <v>11.12</v>
      </c>
      <c r="F432" s="299">
        <f t="shared" si="84"/>
        <v>-61160.576000000008</v>
      </c>
      <c r="G432" s="299">
        <f t="shared" si="85"/>
        <v>164331.93599999999</v>
      </c>
      <c r="H432" s="301">
        <f t="shared" si="86"/>
        <v>-0.37217705510388438</v>
      </c>
      <c r="I432" s="299"/>
    </row>
    <row r="433" spans="2:9" x14ac:dyDescent="0.25">
      <c r="B433" s="546">
        <v>42446</v>
      </c>
      <c r="C433" s="298">
        <v>9278</v>
      </c>
      <c r="D433" s="547">
        <v>17.704999999999998</v>
      </c>
      <c r="E433" s="299">
        <v>11.45</v>
      </c>
      <c r="F433" s="299">
        <f t="shared" si="84"/>
        <v>-58033.889999999992</v>
      </c>
      <c r="G433" s="299">
        <f t="shared" si="85"/>
        <v>164266.99</v>
      </c>
      <c r="H433" s="301">
        <f t="shared" si="86"/>
        <v>-0.353290031064671</v>
      </c>
      <c r="I433" s="299"/>
    </row>
    <row r="434" spans="2:9" x14ac:dyDescent="0.25">
      <c r="B434" s="546">
        <v>42447</v>
      </c>
      <c r="C434" s="298">
        <v>7928</v>
      </c>
      <c r="D434" s="547">
        <v>18.734999999999999</v>
      </c>
      <c r="E434" s="299">
        <v>11.63</v>
      </c>
      <c r="F434" s="299">
        <f t="shared" si="84"/>
        <v>-56328.439999999988</v>
      </c>
      <c r="G434" s="299">
        <f t="shared" si="85"/>
        <v>148531.07999999999</v>
      </c>
      <c r="H434" s="301">
        <f t="shared" si="86"/>
        <v>-0.37923672271150249</v>
      </c>
      <c r="I434" s="299"/>
    </row>
    <row r="435" spans="2:9" x14ac:dyDescent="0.25">
      <c r="B435" s="546">
        <v>42450</v>
      </c>
      <c r="C435" s="298">
        <v>9278</v>
      </c>
      <c r="D435" s="547">
        <v>17.670000000000002</v>
      </c>
      <c r="E435" s="299">
        <v>11.43</v>
      </c>
      <c r="F435" s="299">
        <f t="shared" si="84"/>
        <v>-57894.720000000016</v>
      </c>
      <c r="G435" s="299">
        <f t="shared" si="85"/>
        <v>163942.26</v>
      </c>
      <c r="H435" s="300">
        <f t="shared" si="86"/>
        <v>-0.35314091680814946</v>
      </c>
      <c r="I435" s="299"/>
    </row>
    <row r="436" spans="2:9" x14ac:dyDescent="0.25">
      <c r="B436" s="546">
        <v>42451</v>
      </c>
      <c r="C436" s="298">
        <v>9628</v>
      </c>
      <c r="D436" s="547">
        <v>17.428000000000001</v>
      </c>
      <c r="E436" s="299">
        <v>11.31</v>
      </c>
      <c r="F436" s="299">
        <f t="shared" si="84"/>
        <v>-58904.104000000007</v>
      </c>
      <c r="G436" s="299">
        <f t="shared" si="85"/>
        <v>167796.78400000001</v>
      </c>
      <c r="H436" s="300">
        <f t="shared" si="86"/>
        <v>-0.35104429653431263</v>
      </c>
      <c r="I436" s="299"/>
    </row>
    <row r="437" spans="2:9" ht="15" customHeight="1" x14ac:dyDescent="0.25">
      <c r="B437" s="546">
        <v>42453</v>
      </c>
      <c r="C437" s="298">
        <v>13278</v>
      </c>
      <c r="D437" s="547">
        <v>15.5565</v>
      </c>
      <c r="E437" s="299">
        <v>10.29</v>
      </c>
      <c r="F437" s="299">
        <f t="shared" ref="F437:F476" si="87">C437*(E437-D437)</f>
        <v>-69928.587000000014</v>
      </c>
      <c r="G437" s="299">
        <f t="shared" ref="G437:G476" si="88">IF(C437=0, 0,D437*C437)</f>
        <v>206559.20699999999</v>
      </c>
      <c r="H437" s="300">
        <f t="shared" si="86"/>
        <v>-0.33854016006171056</v>
      </c>
      <c r="I437" s="299"/>
    </row>
    <row r="438" spans="2:9" x14ac:dyDescent="0.25">
      <c r="B438" s="546">
        <v>42459</v>
      </c>
      <c r="C438" s="298">
        <v>11278</v>
      </c>
      <c r="D438" s="547">
        <v>16.408899999999999</v>
      </c>
      <c r="E438" s="299">
        <v>10.53</v>
      </c>
      <c r="F438" s="299">
        <f t="shared" si="87"/>
        <v>-66302.234199999992</v>
      </c>
      <c r="G438" s="299">
        <f t="shared" si="88"/>
        <v>185059.5742</v>
      </c>
      <c r="H438" s="300">
        <f t="shared" si="86"/>
        <v>-0.35827508242478168</v>
      </c>
      <c r="I438" s="299"/>
    </row>
    <row r="439" spans="2:9" x14ac:dyDescent="0.25">
      <c r="B439" s="546">
        <v>42460</v>
      </c>
      <c r="C439" s="298">
        <v>9678</v>
      </c>
      <c r="D439" s="547">
        <v>17.311699999999998</v>
      </c>
      <c r="E439" s="299">
        <v>11.14</v>
      </c>
      <c r="F439" s="299">
        <f t="shared" si="87"/>
        <v>-59729.712599999977</v>
      </c>
      <c r="G439" s="299">
        <f t="shared" si="88"/>
        <v>167542.63259999998</v>
      </c>
      <c r="H439" s="300">
        <f t="shared" si="86"/>
        <v>-0.35650456049954643</v>
      </c>
      <c r="I439" s="299"/>
    </row>
    <row r="440" spans="2:9" x14ac:dyDescent="0.25">
      <c r="B440" s="546">
        <v>42461</v>
      </c>
      <c r="C440" s="298">
        <v>11678</v>
      </c>
      <c r="D440" s="547">
        <v>16.116</v>
      </c>
      <c r="E440" s="299">
        <v>10.53</v>
      </c>
      <c r="F440" s="299">
        <f t="shared" si="87"/>
        <v>-65233.308000000005</v>
      </c>
      <c r="G440" s="299">
        <f t="shared" si="88"/>
        <v>188202.64799999999</v>
      </c>
      <c r="H440" s="300">
        <f t="shared" si="86"/>
        <v>-0.34661206254653765</v>
      </c>
      <c r="I440" s="299"/>
    </row>
    <row r="441" spans="2:9" x14ac:dyDescent="0.25">
      <c r="B441" s="546">
        <v>42461</v>
      </c>
      <c r="C441" s="298">
        <v>9678</v>
      </c>
      <c r="D441" s="547">
        <v>17.266200000000001</v>
      </c>
      <c r="E441" s="299">
        <v>10.56</v>
      </c>
      <c r="F441" s="299">
        <f t="shared" si="87"/>
        <v>-64902.603600000009</v>
      </c>
      <c r="G441" s="299">
        <f t="shared" si="88"/>
        <v>167102.28360000002</v>
      </c>
      <c r="H441" s="300">
        <f t="shared" si="86"/>
        <v>-0.388400458699656</v>
      </c>
      <c r="I441" s="299"/>
    </row>
    <row r="442" spans="2:9" x14ac:dyDescent="0.25">
      <c r="B442" s="546">
        <v>42464</v>
      </c>
      <c r="C442" s="298">
        <v>9778</v>
      </c>
      <c r="D442" s="547">
        <v>17.196100000000001</v>
      </c>
      <c r="E442" s="299">
        <v>10.4</v>
      </c>
      <c r="F442" s="299">
        <f t="shared" si="87"/>
        <v>-66452.265800000008</v>
      </c>
      <c r="G442" s="299">
        <f t="shared" si="88"/>
        <v>168143.46580000001</v>
      </c>
      <c r="H442" s="300">
        <f t="shared" si="86"/>
        <v>-0.3952117049796175</v>
      </c>
      <c r="I442" s="299"/>
    </row>
    <row r="443" spans="2:9" x14ac:dyDescent="0.25">
      <c r="B443" s="546">
        <v>42465</v>
      </c>
      <c r="C443" s="298">
        <v>9678</v>
      </c>
      <c r="D443" s="547">
        <v>17.262699999999999</v>
      </c>
      <c r="E443" s="299">
        <v>10.63</v>
      </c>
      <c r="F443" s="299">
        <f t="shared" si="87"/>
        <v>-64191.270599999982</v>
      </c>
      <c r="G443" s="299">
        <f t="shared" si="88"/>
        <v>167068.4106</v>
      </c>
      <c r="H443" s="300">
        <f t="shared" si="86"/>
        <v>-0.38422147172806098</v>
      </c>
      <c r="I443" s="299"/>
    </row>
    <row r="444" spans="2:9" x14ac:dyDescent="0.25">
      <c r="B444" s="546">
        <v>42469</v>
      </c>
      <c r="C444" s="298">
        <v>8678</v>
      </c>
      <c r="D444" s="547">
        <v>17.895700000000001</v>
      </c>
      <c r="E444" s="299">
        <v>11.78</v>
      </c>
      <c r="F444" s="299">
        <f t="shared" si="87"/>
        <v>-53072.044600000016</v>
      </c>
      <c r="G444" s="299">
        <f t="shared" si="88"/>
        <v>155298.88460000002</v>
      </c>
      <c r="H444" s="300">
        <f t="shared" si="86"/>
        <v>-0.34174131215878684</v>
      </c>
      <c r="I444" s="299"/>
    </row>
    <row r="445" spans="2:9" x14ac:dyDescent="0.25">
      <c r="B445" s="546">
        <v>42471</v>
      </c>
      <c r="C445" s="298">
        <v>9678</v>
      </c>
      <c r="D445" s="547">
        <v>17.2514</v>
      </c>
      <c r="E445" s="299">
        <v>11.67</v>
      </c>
      <c r="F445" s="299">
        <f t="shared" si="87"/>
        <v>-54016.789200000007</v>
      </c>
      <c r="G445" s="299">
        <f t="shared" si="88"/>
        <v>166959.04920000001</v>
      </c>
      <c r="H445" s="300">
        <f t="shared" si="86"/>
        <v>-0.32353316252593994</v>
      </c>
      <c r="I445" s="299"/>
    </row>
    <row r="446" spans="2:9" x14ac:dyDescent="0.25">
      <c r="B446" s="546">
        <v>42472</v>
      </c>
      <c r="C446" s="298">
        <v>8288</v>
      </c>
      <c r="D446" s="547">
        <v>17.96</v>
      </c>
      <c r="E446" s="299">
        <v>13.05</v>
      </c>
      <c r="F446" s="299">
        <f t="shared" si="87"/>
        <v>-40694.080000000002</v>
      </c>
      <c r="G446" s="299">
        <f t="shared" si="88"/>
        <v>148852.48000000001</v>
      </c>
      <c r="H446" s="300">
        <f t="shared" si="86"/>
        <v>-0.27338530066815142</v>
      </c>
      <c r="I446" s="299"/>
    </row>
    <row r="447" spans="2:9" x14ac:dyDescent="0.25">
      <c r="B447" s="546">
        <v>42473</v>
      </c>
      <c r="C447" s="298">
        <v>9258</v>
      </c>
      <c r="D447" s="547">
        <v>17.415800000000001</v>
      </c>
      <c r="E447" s="299">
        <v>12.92</v>
      </c>
      <c r="F447" s="299">
        <f t="shared" si="87"/>
        <v>-41622.116400000006</v>
      </c>
      <c r="G447" s="299">
        <f t="shared" si="88"/>
        <v>161235.47640000001</v>
      </c>
      <c r="H447" s="300">
        <f t="shared" si="86"/>
        <v>-0.2581449029042594</v>
      </c>
      <c r="I447" s="299"/>
    </row>
    <row r="448" spans="2:9" x14ac:dyDescent="0.25">
      <c r="B448" s="546">
        <v>42474</v>
      </c>
      <c r="C448" s="298">
        <v>9678</v>
      </c>
      <c r="D448" s="547">
        <v>17.2135</v>
      </c>
      <c r="E448" s="299">
        <v>13.11</v>
      </c>
      <c r="F448" s="299">
        <f t="shared" si="87"/>
        <v>-39713.673000000003</v>
      </c>
      <c r="G448" s="299">
        <f t="shared" si="88"/>
        <v>166592.253</v>
      </c>
      <c r="H448" s="300">
        <f t="shared" si="86"/>
        <v>-0.23838847416272113</v>
      </c>
      <c r="I448" s="299"/>
    </row>
    <row r="449" spans="2:9" x14ac:dyDescent="0.25">
      <c r="B449" s="546">
        <v>42474</v>
      </c>
      <c r="C449" s="298">
        <v>9178</v>
      </c>
      <c r="D449" s="547">
        <v>17.433299999999999</v>
      </c>
      <c r="E449" s="299">
        <v>13.11</v>
      </c>
      <c r="F449" s="299">
        <f t="shared" si="87"/>
        <v>-39679.2474</v>
      </c>
      <c r="G449" s="299">
        <f t="shared" si="88"/>
        <v>160002.82739999998</v>
      </c>
      <c r="H449" s="300">
        <f t="shared" si="86"/>
        <v>-0.24799091394056202</v>
      </c>
      <c r="I449" s="299"/>
    </row>
    <row r="450" spans="2:9" x14ac:dyDescent="0.25">
      <c r="B450" s="546">
        <v>42475</v>
      </c>
      <c r="C450" s="298">
        <v>9678</v>
      </c>
      <c r="D450" s="547">
        <v>17.205100000000002</v>
      </c>
      <c r="E450" s="299">
        <v>13.01</v>
      </c>
      <c r="F450" s="299">
        <f t="shared" si="87"/>
        <v>-40600.177800000019</v>
      </c>
      <c r="G450" s="299">
        <f t="shared" si="88"/>
        <v>166510.9578</v>
      </c>
      <c r="H450" s="300">
        <f t="shared" si="86"/>
        <v>-0.24382886469709572</v>
      </c>
      <c r="I450" s="299"/>
    </row>
    <row r="451" spans="2:9" x14ac:dyDescent="0.25">
      <c r="B451" s="546">
        <v>42478</v>
      </c>
      <c r="C451" s="298">
        <v>9178</v>
      </c>
      <c r="D451" s="547">
        <v>17.412400000000002</v>
      </c>
      <c r="E451" s="299">
        <v>13.36</v>
      </c>
      <c r="F451" s="299">
        <f t="shared" si="87"/>
        <v>-37192.92720000002</v>
      </c>
      <c r="G451" s="299">
        <f t="shared" si="88"/>
        <v>159811.00720000002</v>
      </c>
      <c r="H451" s="300">
        <f t="shared" si="86"/>
        <v>-0.232730697663734</v>
      </c>
      <c r="I451" s="299"/>
    </row>
    <row r="452" spans="2:9" x14ac:dyDescent="0.25">
      <c r="B452" s="546">
        <v>42484</v>
      </c>
      <c r="C452" s="319">
        <v>9178</v>
      </c>
      <c r="D452" s="548">
        <v>17.412400000000002</v>
      </c>
      <c r="E452" s="299">
        <v>14.34</v>
      </c>
      <c r="F452" s="299">
        <f t="shared" si="87"/>
        <v>-28198.487200000018</v>
      </c>
      <c r="G452" s="299">
        <f t="shared" si="88"/>
        <v>159811.00720000002</v>
      </c>
      <c r="H452" s="300">
        <f t="shared" si="86"/>
        <v>-0.17644896740254082</v>
      </c>
      <c r="I452" s="299"/>
    </row>
    <row r="453" spans="2:9" x14ac:dyDescent="0.25">
      <c r="B453" s="546">
        <v>42485</v>
      </c>
      <c r="C453" s="319">
        <v>9678</v>
      </c>
      <c r="D453" s="548">
        <v>17.233499999999999</v>
      </c>
      <c r="E453" s="299">
        <v>13.83</v>
      </c>
      <c r="F453" s="299">
        <f t="shared" si="87"/>
        <v>-32939.072999999997</v>
      </c>
      <c r="G453" s="299">
        <f t="shared" si="88"/>
        <v>166785.81299999999</v>
      </c>
      <c r="H453" s="300">
        <f t="shared" si="86"/>
        <v>-0.19749325441726867</v>
      </c>
      <c r="I453" s="299"/>
    </row>
    <row r="454" spans="2:9" x14ac:dyDescent="0.25">
      <c r="B454" s="546">
        <v>42486</v>
      </c>
      <c r="C454" s="298">
        <v>9178</v>
      </c>
      <c r="D454" s="547">
        <v>17.390599999999999</v>
      </c>
      <c r="E454" s="299">
        <v>14.44</v>
      </c>
      <c r="F454" s="299">
        <f t="shared" si="87"/>
        <v>-27080.606799999998</v>
      </c>
      <c r="G454" s="299">
        <f t="shared" si="88"/>
        <v>159610.92679999999</v>
      </c>
      <c r="H454" s="301">
        <f t="shared" si="86"/>
        <v>-0.16966637148804525</v>
      </c>
      <c r="I454" s="299"/>
    </row>
    <row r="455" spans="2:9" x14ac:dyDescent="0.25">
      <c r="B455" s="546">
        <v>42487</v>
      </c>
      <c r="C455" s="298">
        <v>9178</v>
      </c>
      <c r="D455" s="547">
        <v>17.376300000000001</v>
      </c>
      <c r="E455" s="299">
        <v>14.84</v>
      </c>
      <c r="F455" s="299">
        <f t="shared" si="87"/>
        <v>-23278.161400000005</v>
      </c>
      <c r="G455" s="299">
        <f t="shared" si="88"/>
        <v>159479.6814</v>
      </c>
      <c r="H455" s="301">
        <f t="shared" si="86"/>
        <v>-0.14596317973331496</v>
      </c>
      <c r="I455" s="299"/>
    </row>
    <row r="456" spans="2:9" x14ac:dyDescent="0.25">
      <c r="B456" s="546">
        <v>42488</v>
      </c>
      <c r="C456" s="298">
        <v>9678</v>
      </c>
      <c r="D456" s="547">
        <v>17.2287</v>
      </c>
      <c r="E456" s="299">
        <v>14.35</v>
      </c>
      <c r="F456" s="299">
        <f t="shared" si="87"/>
        <v>-27860.058600000004</v>
      </c>
      <c r="G456" s="299">
        <f t="shared" si="88"/>
        <v>166739.35860000001</v>
      </c>
      <c r="H456" s="301">
        <f t="shared" si="86"/>
        <v>-0.16708747612994598</v>
      </c>
      <c r="I456" s="299"/>
    </row>
    <row r="457" spans="2:9" x14ac:dyDescent="0.25">
      <c r="B457" s="546">
        <v>42489</v>
      </c>
      <c r="C457" s="298">
        <v>9678</v>
      </c>
      <c r="D457" s="547">
        <v>17.179200000000002</v>
      </c>
      <c r="E457" s="299">
        <v>14.09</v>
      </c>
      <c r="F457" s="299">
        <f t="shared" si="87"/>
        <v>-29897.277600000016</v>
      </c>
      <c r="G457" s="299">
        <f t="shared" si="88"/>
        <v>166260.29760000002</v>
      </c>
      <c r="H457" s="301">
        <f t="shared" si="86"/>
        <v>-0.17982211045916</v>
      </c>
      <c r="I457" s="299"/>
    </row>
    <row r="458" spans="2:9" ht="15" customHeight="1" x14ac:dyDescent="0.25">
      <c r="B458" s="546">
        <v>42492</v>
      </c>
      <c r="C458" s="298">
        <v>9678</v>
      </c>
      <c r="D458" s="547">
        <v>17.136399999999998</v>
      </c>
      <c r="E458" s="299">
        <v>13.55</v>
      </c>
      <c r="F458" s="299">
        <f t="shared" si="87"/>
        <v>-34709.179199999977</v>
      </c>
      <c r="G458" s="299">
        <f t="shared" si="88"/>
        <v>165846.07919999998</v>
      </c>
      <c r="H458" s="301">
        <f t="shared" si="86"/>
        <v>-0.20928549753740563</v>
      </c>
      <c r="I458" s="299"/>
    </row>
    <row r="459" spans="2:9" x14ac:dyDescent="0.25">
      <c r="B459" s="546">
        <v>42493</v>
      </c>
      <c r="C459" s="298">
        <v>9678</v>
      </c>
      <c r="D459" s="547">
        <v>17.1221</v>
      </c>
      <c r="E459" s="299">
        <v>12.79</v>
      </c>
      <c r="F459" s="299">
        <f t="shared" si="87"/>
        <v>-41926.063800000004</v>
      </c>
      <c r="G459" s="299">
        <f t="shared" si="88"/>
        <v>165707.6838</v>
      </c>
      <c r="H459" s="301">
        <f t="shared" si="86"/>
        <v>-0.25301218892542388</v>
      </c>
      <c r="I459" s="299"/>
    </row>
    <row r="460" spans="2:9" x14ac:dyDescent="0.25">
      <c r="B460" s="546">
        <v>42494</v>
      </c>
      <c r="C460" s="298">
        <v>11678</v>
      </c>
      <c r="D460" s="547">
        <v>16.316800000000001</v>
      </c>
      <c r="E460" s="299">
        <v>12.17</v>
      </c>
      <c r="F460" s="299">
        <f t="shared" si="87"/>
        <v>-48426.330400000006</v>
      </c>
      <c r="G460" s="299">
        <f t="shared" si="88"/>
        <v>190547.59040000002</v>
      </c>
      <c r="H460" s="301">
        <f t="shared" si="86"/>
        <v>-0.25414296920964896</v>
      </c>
      <c r="I460" s="299"/>
    </row>
    <row r="461" spans="2:9" x14ac:dyDescent="0.25">
      <c r="B461" s="546">
        <v>42495</v>
      </c>
      <c r="C461" s="298">
        <v>9678</v>
      </c>
      <c r="D461" s="547">
        <v>17.0684</v>
      </c>
      <c r="E461" s="299">
        <v>12.07</v>
      </c>
      <c r="F461" s="299">
        <f t="shared" si="87"/>
        <v>-48374.515200000002</v>
      </c>
      <c r="G461" s="299">
        <f t="shared" si="88"/>
        <v>165187.97520000002</v>
      </c>
      <c r="H461" s="300">
        <f t="shared" si="86"/>
        <v>-0.29284525790349419</v>
      </c>
      <c r="I461" s="299"/>
    </row>
    <row r="462" spans="2:9" x14ac:dyDescent="0.25">
      <c r="B462" s="546">
        <v>42499</v>
      </c>
      <c r="C462" s="298">
        <v>10678</v>
      </c>
      <c r="D462" s="547">
        <v>16.537600000000001</v>
      </c>
      <c r="E462" s="299">
        <v>11.44</v>
      </c>
      <c r="F462" s="299">
        <f t="shared" si="87"/>
        <v>-54432.172800000015</v>
      </c>
      <c r="G462" s="299">
        <f t="shared" si="88"/>
        <v>176588.49280000001</v>
      </c>
      <c r="H462" s="300">
        <f t="shared" si="86"/>
        <v>-0.30824303405572762</v>
      </c>
      <c r="I462" s="299"/>
    </row>
    <row r="463" spans="2:9" x14ac:dyDescent="0.25">
      <c r="B463" s="546">
        <v>42500</v>
      </c>
      <c r="C463" s="298">
        <v>9678</v>
      </c>
      <c r="D463" s="547">
        <v>17.042100000000001</v>
      </c>
      <c r="E463" s="299">
        <v>11.94</v>
      </c>
      <c r="F463" s="299">
        <f t="shared" si="87"/>
        <v>-49378.123800000016</v>
      </c>
      <c r="G463" s="299">
        <f t="shared" si="88"/>
        <v>164933.44380000001</v>
      </c>
      <c r="H463" s="300">
        <f t="shared" si="86"/>
        <v>-0.2993821184009014</v>
      </c>
      <c r="I463" s="299"/>
    </row>
    <row r="464" spans="2:9" x14ac:dyDescent="0.25">
      <c r="B464" s="546">
        <v>42502</v>
      </c>
      <c r="C464" s="298">
        <v>10678</v>
      </c>
      <c r="D464" s="547">
        <v>16.601800000000001</v>
      </c>
      <c r="E464" s="299">
        <v>12.33</v>
      </c>
      <c r="F464" s="299">
        <f t="shared" si="87"/>
        <v>-45614.280400000011</v>
      </c>
      <c r="G464" s="299">
        <f t="shared" si="88"/>
        <v>177274.02040000001</v>
      </c>
      <c r="H464" s="300">
        <f t="shared" si="86"/>
        <v>-0.25730944837306802</v>
      </c>
      <c r="I464" s="299"/>
    </row>
    <row r="465" spans="2:9" x14ac:dyDescent="0.25">
      <c r="B465" s="546">
        <v>42502</v>
      </c>
      <c r="C465" s="298">
        <v>9678</v>
      </c>
      <c r="D465" s="547">
        <v>17.0334</v>
      </c>
      <c r="E465" s="299">
        <v>12.33</v>
      </c>
      <c r="F465" s="299">
        <f t="shared" si="87"/>
        <v>-45519.5052</v>
      </c>
      <c r="G465" s="299">
        <f t="shared" si="88"/>
        <v>164849.2452</v>
      </c>
      <c r="H465" s="300">
        <f t="shared" si="86"/>
        <v>-0.27612807777660364</v>
      </c>
      <c r="I465" s="299"/>
    </row>
    <row r="466" spans="2:9" x14ac:dyDescent="0.25">
      <c r="B466" s="546">
        <v>42503</v>
      </c>
      <c r="C466" s="298">
        <v>9678</v>
      </c>
      <c r="D466" s="547">
        <v>17.029299999999999</v>
      </c>
      <c r="E466" s="299">
        <v>12.3</v>
      </c>
      <c r="F466" s="299">
        <f t="shared" si="87"/>
        <v>-45770.165399999983</v>
      </c>
      <c r="G466" s="299">
        <f t="shared" si="88"/>
        <v>164809.56539999999</v>
      </c>
      <c r="H466" s="300">
        <f t="shared" si="86"/>
        <v>-0.27771546687180321</v>
      </c>
      <c r="I466" s="299"/>
    </row>
    <row r="467" spans="2:9" x14ac:dyDescent="0.25">
      <c r="B467" s="546">
        <v>42506</v>
      </c>
      <c r="C467" s="298">
        <v>9678</v>
      </c>
      <c r="D467" s="547">
        <v>17.027699999999999</v>
      </c>
      <c r="E467" s="299">
        <v>12.78</v>
      </c>
      <c r="F467" s="299">
        <f t="shared" si="87"/>
        <v>-41109.240599999997</v>
      </c>
      <c r="G467" s="299">
        <f t="shared" si="88"/>
        <v>164794.08059999999</v>
      </c>
      <c r="H467" s="300">
        <f t="shared" si="86"/>
        <v>-0.24945823569830336</v>
      </c>
      <c r="I467" s="299"/>
    </row>
    <row r="468" spans="2:9" x14ac:dyDescent="0.25">
      <c r="B468" s="546">
        <v>42513</v>
      </c>
      <c r="C468" s="298">
        <v>9178</v>
      </c>
      <c r="D468" s="547">
        <v>17.244399999999999</v>
      </c>
      <c r="E468" s="299">
        <v>13.19</v>
      </c>
      <c r="F468" s="299">
        <f t="shared" si="87"/>
        <v>-37211.283199999991</v>
      </c>
      <c r="G468" s="299">
        <f t="shared" si="88"/>
        <v>158269.10319999998</v>
      </c>
      <c r="H468" s="300">
        <f t="shared" si="86"/>
        <v>-0.23511400802579385</v>
      </c>
      <c r="I468" s="299"/>
    </row>
    <row r="469" spans="2:9" x14ac:dyDescent="0.25">
      <c r="B469" s="546">
        <v>42514</v>
      </c>
      <c r="C469" s="298">
        <v>9678</v>
      </c>
      <c r="D469" s="547">
        <v>17.026</v>
      </c>
      <c r="E469" s="299">
        <v>13.02</v>
      </c>
      <c r="F469" s="299">
        <f t="shared" si="87"/>
        <v>-38770.067999999999</v>
      </c>
      <c r="G469" s="299">
        <f t="shared" si="88"/>
        <v>164777.628</v>
      </c>
      <c r="H469" s="300">
        <f t="shared" si="86"/>
        <v>-0.23528720779983556</v>
      </c>
      <c r="I469" s="299"/>
    </row>
    <row r="470" spans="2:9" x14ac:dyDescent="0.25">
      <c r="B470" s="546">
        <v>42515</v>
      </c>
      <c r="C470" s="298">
        <v>9178</v>
      </c>
      <c r="D470" s="547">
        <v>17.206800000000001</v>
      </c>
      <c r="E470" s="299">
        <v>13.54</v>
      </c>
      <c r="F470" s="299">
        <f t="shared" si="87"/>
        <v>-33653.890400000018</v>
      </c>
      <c r="G470" s="299">
        <f t="shared" si="88"/>
        <v>157924.0104</v>
      </c>
      <c r="H470" s="300">
        <f t="shared" si="86"/>
        <v>-0.21310179696399109</v>
      </c>
      <c r="I470" s="299"/>
    </row>
    <row r="471" spans="2:9" x14ac:dyDescent="0.25">
      <c r="B471" s="546">
        <v>42516</v>
      </c>
      <c r="C471" s="298">
        <v>9678</v>
      </c>
      <c r="D471" s="547">
        <v>17.003799999999998</v>
      </c>
      <c r="E471" s="299">
        <v>13.17</v>
      </c>
      <c r="F471" s="299">
        <f t="shared" si="87"/>
        <v>-37103.516399999986</v>
      </c>
      <c r="G471" s="299">
        <f t="shared" si="88"/>
        <v>164562.77639999997</v>
      </c>
      <c r="H471" s="300">
        <f t="shared" si="86"/>
        <v>-0.22546724849739463</v>
      </c>
      <c r="I471" s="299"/>
    </row>
    <row r="472" spans="2:9" x14ac:dyDescent="0.25">
      <c r="B472" s="546">
        <v>42517</v>
      </c>
      <c r="C472" s="298">
        <v>9678</v>
      </c>
      <c r="D472" s="547">
        <v>16.999700000000001</v>
      </c>
      <c r="E472" s="299">
        <v>12.9</v>
      </c>
      <c r="F472" s="299">
        <f t="shared" si="87"/>
        <v>-39676.8966</v>
      </c>
      <c r="G472" s="299">
        <f t="shared" si="88"/>
        <v>164523.09660000002</v>
      </c>
      <c r="H472" s="300">
        <f t="shared" si="86"/>
        <v>-0.2411630793484591</v>
      </c>
      <c r="I472" s="299"/>
    </row>
    <row r="473" spans="2:9" x14ac:dyDescent="0.25">
      <c r="B473" s="546">
        <v>42525</v>
      </c>
      <c r="C473" s="298">
        <v>9678</v>
      </c>
      <c r="D473" s="547">
        <v>16.9956</v>
      </c>
      <c r="E473" s="299">
        <v>13.32</v>
      </c>
      <c r="F473" s="299">
        <f t="shared" si="87"/>
        <v>-35572.456799999993</v>
      </c>
      <c r="G473" s="299">
        <f t="shared" si="88"/>
        <v>164483.41680000001</v>
      </c>
      <c r="H473" s="300">
        <f t="shared" si="86"/>
        <v>-0.21626773988561743</v>
      </c>
      <c r="I473" s="299"/>
    </row>
    <row r="474" spans="2:9" x14ac:dyDescent="0.25">
      <c r="B474" s="546">
        <v>42527</v>
      </c>
      <c r="C474" s="298">
        <v>8178</v>
      </c>
      <c r="D474" s="547">
        <v>17.568999999999999</v>
      </c>
      <c r="E474" s="299">
        <v>13.96</v>
      </c>
      <c r="F474" s="299">
        <f t="shared" si="87"/>
        <v>-29514.401999999984</v>
      </c>
      <c r="G474" s="299">
        <f t="shared" si="88"/>
        <v>143679.28200000001</v>
      </c>
      <c r="H474" s="300">
        <f t="shared" si="86"/>
        <v>-0.20541863509590746</v>
      </c>
      <c r="I474" s="299"/>
    </row>
    <row r="475" spans="2:9" x14ac:dyDescent="0.25">
      <c r="B475" s="546">
        <v>42528</v>
      </c>
      <c r="C475" s="298">
        <v>7678</v>
      </c>
      <c r="D475" s="547">
        <v>17.759599999999999</v>
      </c>
      <c r="E475" s="299">
        <v>14.62</v>
      </c>
      <c r="F475" s="299">
        <f t="shared" si="87"/>
        <v>-24105.848799999996</v>
      </c>
      <c r="G475" s="299">
        <f t="shared" si="88"/>
        <v>136358.20879999999</v>
      </c>
      <c r="H475" s="300">
        <f t="shared" si="86"/>
        <v>-0.17678326088425414</v>
      </c>
      <c r="I475" s="299"/>
    </row>
    <row r="476" spans="2:9" x14ac:dyDescent="0.25">
      <c r="B476" s="546">
        <v>42529</v>
      </c>
      <c r="C476" s="298">
        <v>8178</v>
      </c>
      <c r="D476" s="547">
        <v>17.5654</v>
      </c>
      <c r="E476" s="299">
        <v>14.53</v>
      </c>
      <c r="F476" s="299">
        <f t="shared" si="87"/>
        <v>-24823.50120000001</v>
      </c>
      <c r="G476" s="299">
        <f t="shared" si="88"/>
        <v>143649.8412</v>
      </c>
      <c r="H476" s="300">
        <f t="shared" si="86"/>
        <v>-0.17280562924840887</v>
      </c>
      <c r="I476" s="299"/>
    </row>
    <row r="477" spans="2:9" x14ac:dyDescent="0.25">
      <c r="B477" s="546">
        <v>42531</v>
      </c>
      <c r="C477" s="298">
        <v>8978</v>
      </c>
      <c r="D477" s="547">
        <v>17.1751</v>
      </c>
      <c r="E477" s="299">
        <v>13.42</v>
      </c>
      <c r="F477" s="299">
        <f t="shared" ref="F477:F485" si="89">C477*(E477-D477)</f>
        <v>-33713.287800000006</v>
      </c>
      <c r="G477" s="299">
        <f t="shared" ref="G477:G485" si="90">IF(C477=0, 0,D477*C477)</f>
        <v>154198.0478</v>
      </c>
      <c r="H477" s="300">
        <f t="shared" ref="H477:H485" si="91">IF(C477=0, D477, (E477-D477)/D477)</f>
        <v>-0.21863628159370255</v>
      </c>
      <c r="I477" s="299"/>
    </row>
    <row r="478" spans="2:9" ht="15" customHeight="1" x14ac:dyDescent="0.25">
      <c r="B478" s="546">
        <v>42531</v>
      </c>
      <c r="C478" s="319">
        <v>9278</v>
      </c>
      <c r="D478" s="548">
        <v>17.1052</v>
      </c>
      <c r="E478" s="299">
        <v>13.42</v>
      </c>
      <c r="F478" s="299">
        <f t="shared" si="89"/>
        <v>-34191.285600000003</v>
      </c>
      <c r="G478" s="299">
        <f t="shared" si="90"/>
        <v>158702.04560000001</v>
      </c>
      <c r="H478" s="300">
        <f t="shared" si="91"/>
        <v>-0.21544325702125669</v>
      </c>
      <c r="I478" s="299"/>
    </row>
    <row r="479" spans="2:9" x14ac:dyDescent="0.25">
      <c r="B479" s="546">
        <v>42532</v>
      </c>
      <c r="C479" s="298">
        <v>9278</v>
      </c>
      <c r="D479" s="547">
        <v>17.053000000000001</v>
      </c>
      <c r="E479" s="299">
        <v>13.42</v>
      </c>
      <c r="F479" s="299">
        <f t="shared" si="89"/>
        <v>-33706.974000000009</v>
      </c>
      <c r="G479" s="299">
        <f t="shared" si="90"/>
        <v>158217.734</v>
      </c>
      <c r="H479" s="300">
        <f t="shared" si="91"/>
        <v>-0.21304169354365804</v>
      </c>
      <c r="I479" s="299" t="s">
        <v>181</v>
      </c>
    </row>
    <row r="480" spans="2:9" x14ac:dyDescent="0.25">
      <c r="B480" s="546">
        <v>42535</v>
      </c>
      <c r="C480" s="298">
        <v>9678</v>
      </c>
      <c r="D480" s="547">
        <v>16.879300000000001</v>
      </c>
      <c r="E480" s="299">
        <v>13.23</v>
      </c>
      <c r="F480" s="299">
        <f t="shared" si="89"/>
        <v>-35317.9254</v>
      </c>
      <c r="G480" s="299">
        <f t="shared" si="90"/>
        <v>163357.86540000001</v>
      </c>
      <c r="H480" s="300">
        <f t="shared" si="91"/>
        <v>-0.21619972392220058</v>
      </c>
      <c r="I480" s="299" t="s">
        <v>213</v>
      </c>
    </row>
    <row r="481" spans="2:9" x14ac:dyDescent="0.25">
      <c r="B481" s="546">
        <v>42536</v>
      </c>
      <c r="C481" s="298">
        <v>9278</v>
      </c>
      <c r="D481" s="547">
        <v>17.027999999999999</v>
      </c>
      <c r="E481" s="299">
        <v>13.06</v>
      </c>
      <c r="F481" s="299">
        <f t="shared" si="89"/>
        <v>-36815.103999999985</v>
      </c>
      <c r="G481" s="299">
        <f t="shared" si="90"/>
        <v>157985.78399999999</v>
      </c>
      <c r="H481" s="300">
        <f t="shared" si="91"/>
        <v>-0.23302795395818643</v>
      </c>
      <c r="I481" s="299"/>
    </row>
    <row r="482" spans="2:9" x14ac:dyDescent="0.25">
      <c r="B482" s="546">
        <v>42537</v>
      </c>
      <c r="C482" s="319">
        <v>9278</v>
      </c>
      <c r="D482" s="548">
        <v>17.0168</v>
      </c>
      <c r="E482" s="299">
        <v>12.67</v>
      </c>
      <c r="F482" s="299">
        <f t="shared" si="89"/>
        <v>-40329.610399999998</v>
      </c>
      <c r="G482" s="299">
        <f t="shared" si="90"/>
        <v>157881.87039999999</v>
      </c>
      <c r="H482" s="300">
        <f t="shared" si="91"/>
        <v>-0.25544168116214566</v>
      </c>
      <c r="I482" s="299"/>
    </row>
    <row r="483" spans="2:9" x14ac:dyDescent="0.25">
      <c r="B483" s="546">
        <v>42538</v>
      </c>
      <c r="C483" s="319">
        <v>9278</v>
      </c>
      <c r="D483" s="548">
        <v>17.0061</v>
      </c>
      <c r="E483" s="299">
        <v>13.16</v>
      </c>
      <c r="F483" s="299">
        <f t="shared" si="89"/>
        <v>-35684.1158</v>
      </c>
      <c r="G483" s="299">
        <f t="shared" si="90"/>
        <v>157782.59580000001</v>
      </c>
      <c r="H483" s="300">
        <f t="shared" si="91"/>
        <v>-0.2261600249322302</v>
      </c>
      <c r="I483" s="299"/>
    </row>
    <row r="484" spans="2:9" x14ac:dyDescent="0.25">
      <c r="B484" s="546">
        <v>42541</v>
      </c>
      <c r="C484" s="298">
        <v>7678</v>
      </c>
      <c r="D484" s="547">
        <v>17.568000000000001</v>
      </c>
      <c r="E484" s="299">
        <v>14.48</v>
      </c>
      <c r="F484" s="299">
        <f t="shared" si="89"/>
        <v>-23709.664000000008</v>
      </c>
      <c r="G484" s="299">
        <f t="shared" si="90"/>
        <v>134887.10400000002</v>
      </c>
      <c r="H484" s="301">
        <f t="shared" si="91"/>
        <v>-0.17577413479052828</v>
      </c>
      <c r="I484" s="299"/>
    </row>
    <row r="485" spans="2:9" x14ac:dyDescent="0.25">
      <c r="B485" s="546">
        <v>42542</v>
      </c>
      <c r="C485" s="298">
        <v>6800</v>
      </c>
      <c r="D485" s="547">
        <v>17.892099999999999</v>
      </c>
      <c r="E485" s="299">
        <v>15.09</v>
      </c>
      <c r="F485" s="299">
        <f t="shared" si="89"/>
        <v>-19054.279999999995</v>
      </c>
      <c r="G485" s="299">
        <f t="shared" si="90"/>
        <v>121666.28</v>
      </c>
      <c r="H485" s="301">
        <f t="shared" si="91"/>
        <v>-0.15661101827063337</v>
      </c>
      <c r="I485" s="299"/>
    </row>
    <row r="486" spans="2:9" x14ac:dyDescent="0.25">
      <c r="B486" s="546">
        <v>42543</v>
      </c>
      <c r="C486" s="298">
        <v>7300</v>
      </c>
      <c r="D486" s="547">
        <v>17.6769</v>
      </c>
      <c r="E486" s="299">
        <v>14.75</v>
      </c>
      <c r="F486" s="299">
        <f t="shared" ref="F486:F494" si="92">C486*(E486-D486)</f>
        <v>-21366.37</v>
      </c>
      <c r="G486" s="299">
        <f t="shared" ref="G486:G494" si="93">IF(C486=0, 0,D486*C486)</f>
        <v>129041.37</v>
      </c>
      <c r="H486" s="301">
        <f t="shared" ref="H486:H494" si="94">IF(C486=0, D486, (E486-D486)/D486)</f>
        <v>-0.16557767481854849</v>
      </c>
      <c r="I486" s="299"/>
    </row>
    <row r="487" spans="2:9" ht="15" customHeight="1" x14ac:dyDescent="0.25">
      <c r="B487" s="546">
        <v>42544</v>
      </c>
      <c r="C487" s="298">
        <v>6800</v>
      </c>
      <c r="D487" s="547">
        <v>17.856100000000001</v>
      </c>
      <c r="E487" s="299">
        <v>15.27</v>
      </c>
      <c r="F487" s="299">
        <f t="shared" si="92"/>
        <v>-17585.480000000014</v>
      </c>
      <c r="G487" s="299">
        <f t="shared" si="93"/>
        <v>121421.48000000001</v>
      </c>
      <c r="H487" s="301">
        <f t="shared" si="94"/>
        <v>-0.1448300580753917</v>
      </c>
      <c r="I487" s="299"/>
    </row>
    <row r="488" spans="2:9" x14ac:dyDescent="0.25">
      <c r="B488" s="546">
        <v>42545</v>
      </c>
      <c r="C488" s="298">
        <v>7678</v>
      </c>
      <c r="D488" s="547">
        <v>17.462</v>
      </c>
      <c r="E488" s="299">
        <v>14.41</v>
      </c>
      <c r="F488" s="299">
        <f t="shared" si="92"/>
        <v>-23433.255999999998</v>
      </c>
      <c r="G488" s="299">
        <f t="shared" si="93"/>
        <v>134073.236</v>
      </c>
      <c r="H488" s="301">
        <f t="shared" si="94"/>
        <v>-0.17477952124613444</v>
      </c>
      <c r="I488" s="299"/>
    </row>
    <row r="489" spans="2:9" x14ac:dyDescent="0.25">
      <c r="B489" s="546">
        <v>42545</v>
      </c>
      <c r="C489" s="298">
        <v>8013</v>
      </c>
      <c r="D489" s="547">
        <v>17.32</v>
      </c>
      <c r="E489" s="299">
        <v>14.68</v>
      </c>
      <c r="F489" s="299">
        <f t="shared" si="92"/>
        <v>-21154.320000000003</v>
      </c>
      <c r="G489" s="299">
        <f t="shared" si="93"/>
        <v>138785.16</v>
      </c>
      <c r="H489" s="301">
        <f t="shared" si="94"/>
        <v>-0.15242494226327949</v>
      </c>
      <c r="I489" s="299"/>
    </row>
    <row r="490" spans="2:9" x14ac:dyDescent="0.25">
      <c r="B490" s="546">
        <v>42548</v>
      </c>
      <c r="C490" s="298">
        <v>8978</v>
      </c>
      <c r="D490" s="547">
        <v>16.943300000000001</v>
      </c>
      <c r="E490" s="299">
        <v>13.66</v>
      </c>
      <c r="F490" s="299">
        <f t="shared" si="92"/>
        <v>-29477.467400000005</v>
      </c>
      <c r="G490" s="299">
        <f t="shared" si="93"/>
        <v>152116.9474</v>
      </c>
      <c r="H490" s="301">
        <f t="shared" si="94"/>
        <v>-0.19378161279089673</v>
      </c>
      <c r="I490" s="299"/>
    </row>
    <row r="491" spans="2:9" x14ac:dyDescent="0.25">
      <c r="B491" s="546">
        <v>42548</v>
      </c>
      <c r="C491" s="298">
        <v>9278</v>
      </c>
      <c r="D491" s="547">
        <v>16.834599999999998</v>
      </c>
      <c r="E491" s="299">
        <v>13.66</v>
      </c>
      <c r="F491" s="299">
        <f t="shared" si="92"/>
        <v>-29453.938799999982</v>
      </c>
      <c r="G491" s="299">
        <f t="shared" si="93"/>
        <v>156191.41879999998</v>
      </c>
      <c r="H491" s="300">
        <f t="shared" si="94"/>
        <v>-0.18857590913951019</v>
      </c>
      <c r="I491" s="299"/>
    </row>
    <row r="492" spans="2:9" x14ac:dyDescent="0.25">
      <c r="B492" s="546">
        <v>42549</v>
      </c>
      <c r="C492" s="298">
        <v>8178</v>
      </c>
      <c r="D492" s="547">
        <v>17.124400000000001</v>
      </c>
      <c r="E492" s="299">
        <v>14.78</v>
      </c>
      <c r="F492" s="299">
        <f t="shared" si="92"/>
        <v>-19172.503200000017</v>
      </c>
      <c r="G492" s="299">
        <f t="shared" si="93"/>
        <v>140043.3432</v>
      </c>
      <c r="H492" s="300">
        <f t="shared" si="94"/>
        <v>-0.13690406671182651</v>
      </c>
      <c r="I492" s="299">
        <v>17</v>
      </c>
    </row>
    <row r="493" spans="2:9" x14ac:dyDescent="0.25">
      <c r="B493" s="546">
        <v>42552</v>
      </c>
      <c r="C493" s="298">
        <v>7678</v>
      </c>
      <c r="D493" s="547">
        <v>17.2315</v>
      </c>
      <c r="E493" s="299">
        <v>15.48</v>
      </c>
      <c r="F493" s="299">
        <f t="shared" si="92"/>
        <v>-13448.017</v>
      </c>
      <c r="G493" s="299">
        <f t="shared" si="93"/>
        <v>132303.45699999999</v>
      </c>
      <c r="H493" s="300">
        <f t="shared" si="94"/>
        <v>-0.1016452427240809</v>
      </c>
      <c r="I493" s="299">
        <v>17</v>
      </c>
    </row>
    <row r="494" spans="2:9" x14ac:dyDescent="0.25">
      <c r="B494" s="546">
        <v>42552</v>
      </c>
      <c r="C494" s="298">
        <v>7300</v>
      </c>
      <c r="D494" s="547">
        <v>17.313400000000001</v>
      </c>
      <c r="E494" s="299">
        <v>15.65</v>
      </c>
      <c r="F494" s="299">
        <f t="shared" si="92"/>
        <v>-12142.820000000009</v>
      </c>
      <c r="G494" s="299">
        <f t="shared" si="93"/>
        <v>126387.82</v>
      </c>
      <c r="H494" s="300">
        <f t="shared" si="94"/>
        <v>-9.6075871868032903E-2</v>
      </c>
      <c r="I494" s="299"/>
    </row>
    <row r="495" spans="2:9" x14ac:dyDescent="0.25">
      <c r="B495" s="546">
        <v>42552</v>
      </c>
      <c r="C495" s="298">
        <v>6800</v>
      </c>
      <c r="D495" s="547">
        <v>17.446100000000001</v>
      </c>
      <c r="E495" s="299">
        <v>15.7</v>
      </c>
      <c r="F495" s="299">
        <f t="shared" ref="F495:F516" si="95">C495*(E495-D495)</f>
        <v>-11873.480000000014</v>
      </c>
      <c r="G495" s="299">
        <f t="shared" ref="G495:G516" si="96">IF(C495=0, 0,D495*C495)</f>
        <v>118633.48000000001</v>
      </c>
      <c r="H495" s="300">
        <f t="shared" ref="H495:H516" si="97">IF(C495=0, D495, (E495-D495)/D495)</f>
        <v>-0.10008540590733757</v>
      </c>
      <c r="I495" s="299"/>
    </row>
    <row r="496" spans="2:9" x14ac:dyDescent="0.25">
      <c r="B496" s="546">
        <v>42552</v>
      </c>
      <c r="C496" s="298">
        <v>6000</v>
      </c>
      <c r="D496" s="547">
        <v>17.668199999999999</v>
      </c>
      <c r="E496" s="299">
        <v>15.68</v>
      </c>
      <c r="F496" s="299">
        <f t="shared" si="95"/>
        <v>-11929.199999999995</v>
      </c>
      <c r="G496" s="299">
        <f t="shared" si="96"/>
        <v>106009.2</v>
      </c>
      <c r="H496" s="300">
        <f t="shared" si="97"/>
        <v>-0.11252985589929926</v>
      </c>
      <c r="I496" s="299"/>
    </row>
    <row r="497" spans="2:9" x14ac:dyDescent="0.25">
      <c r="B497" s="546">
        <v>42556</v>
      </c>
      <c r="C497" s="298">
        <v>8178</v>
      </c>
      <c r="D497" s="547">
        <v>16.978899999999999</v>
      </c>
      <c r="E497" s="299">
        <v>14.72</v>
      </c>
      <c r="F497" s="299">
        <f t="shared" si="95"/>
        <v>-18473.284199999991</v>
      </c>
      <c r="G497" s="299">
        <f t="shared" si="96"/>
        <v>138853.4442</v>
      </c>
      <c r="H497" s="300">
        <f t="shared" si="97"/>
        <v>-0.13304159869013887</v>
      </c>
      <c r="I497" s="299">
        <v>16.75</v>
      </c>
    </row>
    <row r="498" spans="2:9" x14ac:dyDescent="0.25">
      <c r="B498" s="546">
        <v>42556</v>
      </c>
      <c r="C498" s="298">
        <v>8678</v>
      </c>
      <c r="D498" s="547">
        <v>16.843</v>
      </c>
      <c r="E498" s="299">
        <v>14.72</v>
      </c>
      <c r="F498" s="299">
        <f t="shared" si="95"/>
        <v>-18423.393999999993</v>
      </c>
      <c r="G498" s="299">
        <f t="shared" si="96"/>
        <v>146163.554</v>
      </c>
      <c r="H498" s="300">
        <f t="shared" si="97"/>
        <v>-0.12604642878347083</v>
      </c>
      <c r="I498" s="299"/>
    </row>
    <row r="499" spans="2:9" x14ac:dyDescent="0.25">
      <c r="B499" s="546">
        <v>42557</v>
      </c>
      <c r="C499" s="298">
        <v>8178</v>
      </c>
      <c r="D499" s="547">
        <v>16.960599999999999</v>
      </c>
      <c r="E499" s="299">
        <v>14.84</v>
      </c>
      <c r="F499" s="299">
        <f t="shared" si="95"/>
        <v>-17342.266799999998</v>
      </c>
      <c r="G499" s="299">
        <f t="shared" si="96"/>
        <v>138703.7868</v>
      </c>
      <c r="H499" s="300">
        <f t="shared" si="97"/>
        <v>-0.12503095409360515</v>
      </c>
      <c r="I499" s="299">
        <v>16.75</v>
      </c>
    </row>
    <row r="500" spans="2:9" x14ac:dyDescent="0.25">
      <c r="B500" s="546">
        <v>42557</v>
      </c>
      <c r="C500" s="298">
        <v>8678</v>
      </c>
      <c r="D500" s="547">
        <v>16.835000000000001</v>
      </c>
      <c r="E500" s="299">
        <v>14.84</v>
      </c>
      <c r="F500" s="299">
        <f t="shared" si="95"/>
        <v>-17312.610000000008</v>
      </c>
      <c r="G500" s="299">
        <f t="shared" si="96"/>
        <v>146094.13</v>
      </c>
      <c r="H500" s="300">
        <f t="shared" si="97"/>
        <v>-0.11850311850311855</v>
      </c>
      <c r="I500" s="299"/>
    </row>
    <row r="501" spans="2:9" x14ac:dyDescent="0.25">
      <c r="B501" s="546">
        <v>42559</v>
      </c>
      <c r="C501" s="298">
        <v>8678</v>
      </c>
      <c r="D501" s="547">
        <v>16.835000000000001</v>
      </c>
      <c r="E501" s="299">
        <v>14.92</v>
      </c>
      <c r="F501" s="299">
        <f t="shared" si="95"/>
        <v>-16618.370000000006</v>
      </c>
      <c r="G501" s="299">
        <f t="shared" si="96"/>
        <v>146094.13</v>
      </c>
      <c r="H501" s="300">
        <f t="shared" si="97"/>
        <v>-0.1137511137511138</v>
      </c>
      <c r="I501" s="299"/>
    </row>
    <row r="502" spans="2:9" x14ac:dyDescent="0.25">
      <c r="B502" s="546">
        <v>42562</v>
      </c>
      <c r="C502" s="298">
        <v>8678</v>
      </c>
      <c r="D502" s="547">
        <v>16.835000000000001</v>
      </c>
      <c r="E502" s="299">
        <v>14.69</v>
      </c>
      <c r="F502" s="299">
        <f t="shared" si="95"/>
        <v>-18614.310000000012</v>
      </c>
      <c r="G502" s="299">
        <f t="shared" si="96"/>
        <v>146094.13</v>
      </c>
      <c r="H502" s="300">
        <f t="shared" si="97"/>
        <v>-0.12741312741312749</v>
      </c>
      <c r="I502" s="299"/>
    </row>
    <row r="503" spans="2:9" x14ac:dyDescent="0.25">
      <c r="B503" s="546">
        <v>42563</v>
      </c>
      <c r="C503" s="298">
        <v>8678</v>
      </c>
      <c r="D503" s="547">
        <v>16.835000000000001</v>
      </c>
      <c r="E503" s="299">
        <v>15.6</v>
      </c>
      <c r="F503" s="299">
        <f t="shared" si="95"/>
        <v>-10717.330000000011</v>
      </c>
      <c r="G503" s="299">
        <f t="shared" si="96"/>
        <v>146094.13</v>
      </c>
      <c r="H503" s="300">
        <f t="shared" si="97"/>
        <v>-7.3359073359073421E-2</v>
      </c>
      <c r="I503" s="299"/>
    </row>
    <row r="504" spans="2:9" x14ac:dyDescent="0.25">
      <c r="B504" s="546">
        <v>42564</v>
      </c>
      <c r="C504" s="298">
        <v>8738</v>
      </c>
      <c r="D504" s="547">
        <v>16.816099999999999</v>
      </c>
      <c r="E504" s="299">
        <v>15.29</v>
      </c>
      <c r="F504" s="299">
        <f t="shared" si="95"/>
        <v>-13335.061799999996</v>
      </c>
      <c r="G504" s="299">
        <f t="shared" si="96"/>
        <v>146939.08179999999</v>
      </c>
      <c r="H504" s="300">
        <f t="shared" si="97"/>
        <v>-9.0752314745987453E-2</v>
      </c>
      <c r="I504" s="299"/>
    </row>
    <row r="505" spans="2:9" x14ac:dyDescent="0.25">
      <c r="B505" s="546">
        <v>42566</v>
      </c>
      <c r="C505" s="298">
        <v>8738</v>
      </c>
      <c r="D505" s="547">
        <v>16.816099999999999</v>
      </c>
      <c r="E505" s="299">
        <v>15.21</v>
      </c>
      <c r="F505" s="299">
        <f t="shared" si="95"/>
        <v>-14034.101799999982</v>
      </c>
      <c r="G505" s="299">
        <f t="shared" si="96"/>
        <v>146939.08179999999</v>
      </c>
      <c r="H505" s="300">
        <f t="shared" si="97"/>
        <v>-9.5509660384988079E-2</v>
      </c>
      <c r="I505" s="299"/>
    </row>
    <row r="506" spans="2:9" x14ac:dyDescent="0.25">
      <c r="B506" s="546">
        <v>42570</v>
      </c>
      <c r="C506" s="298">
        <v>9138</v>
      </c>
      <c r="D506" s="547">
        <v>16.733499999999999</v>
      </c>
      <c r="E506" s="299">
        <v>14.75</v>
      </c>
      <c r="F506" s="299">
        <f t="shared" si="95"/>
        <v>-18125.222999999994</v>
      </c>
      <c r="G506" s="299">
        <f t="shared" si="96"/>
        <v>152910.723</v>
      </c>
      <c r="H506" s="300">
        <f t="shared" si="97"/>
        <v>-0.1185346759494427</v>
      </c>
      <c r="I506" s="299"/>
    </row>
    <row r="507" spans="2:9" x14ac:dyDescent="0.25">
      <c r="B507" s="546">
        <v>42571</v>
      </c>
      <c r="C507" s="319">
        <v>9138</v>
      </c>
      <c r="D507" s="548">
        <v>16.7227</v>
      </c>
      <c r="E507" s="299">
        <v>14.84</v>
      </c>
      <c r="F507" s="299">
        <f t="shared" si="95"/>
        <v>-17204.112599999997</v>
      </c>
      <c r="G507" s="299">
        <f t="shared" si="96"/>
        <v>152812.03260000001</v>
      </c>
      <c r="H507" s="300">
        <f t="shared" si="97"/>
        <v>-0.11258349429218965</v>
      </c>
      <c r="I507" s="299"/>
    </row>
    <row r="508" spans="2:9" x14ac:dyDescent="0.25">
      <c r="B508" s="546">
        <v>42572</v>
      </c>
      <c r="C508" s="298">
        <v>9138</v>
      </c>
      <c r="D508" s="547">
        <v>16.718900000000001</v>
      </c>
      <c r="E508" s="299">
        <v>14.42</v>
      </c>
      <c r="F508" s="299">
        <f t="shared" si="95"/>
        <v>-21007.348200000015</v>
      </c>
      <c r="G508" s="299">
        <f t="shared" si="96"/>
        <v>152777.3082</v>
      </c>
      <c r="H508" s="300">
        <f t="shared" si="97"/>
        <v>-0.13750306539305823</v>
      </c>
      <c r="I508" s="299"/>
    </row>
    <row r="509" spans="2:9" x14ac:dyDescent="0.25">
      <c r="B509" s="546">
        <v>42573</v>
      </c>
      <c r="C509" s="298">
        <v>9278</v>
      </c>
      <c r="D509" s="547">
        <v>16.679099999999998</v>
      </c>
      <c r="E509" s="299">
        <v>14.11</v>
      </c>
      <c r="F509" s="299">
        <f t="shared" si="95"/>
        <v>-23836.109799999987</v>
      </c>
      <c r="G509" s="299">
        <f t="shared" si="96"/>
        <v>154748.68979999999</v>
      </c>
      <c r="H509" s="300">
        <f t="shared" si="97"/>
        <v>-0.15403109280476759</v>
      </c>
      <c r="I509" s="299"/>
    </row>
    <row r="510" spans="2:9" x14ac:dyDescent="0.25">
      <c r="B510" s="546">
        <v>42576</v>
      </c>
      <c r="C510" s="298">
        <v>9478</v>
      </c>
      <c r="D510" s="547">
        <v>16.613099999999999</v>
      </c>
      <c r="E510" s="299">
        <v>13.58</v>
      </c>
      <c r="F510" s="299">
        <f t="shared" si="95"/>
        <v>-28747.721799999992</v>
      </c>
      <c r="G510" s="299">
        <f t="shared" si="96"/>
        <v>157458.96179999999</v>
      </c>
      <c r="H510" s="300">
        <f t="shared" si="97"/>
        <v>-0.18257278894366491</v>
      </c>
      <c r="I510" s="299"/>
    </row>
    <row r="511" spans="2:9" x14ac:dyDescent="0.25">
      <c r="B511" s="546">
        <v>42577</v>
      </c>
      <c r="C511" s="319">
        <v>9278</v>
      </c>
      <c r="D511" s="548">
        <v>16.674199999999999</v>
      </c>
      <c r="E511" s="299">
        <v>13.78</v>
      </c>
      <c r="F511" s="299">
        <f t="shared" si="95"/>
        <v>-26852.387599999998</v>
      </c>
      <c r="G511" s="299">
        <f t="shared" si="96"/>
        <v>154703.22759999998</v>
      </c>
      <c r="H511" s="300">
        <f t="shared" si="97"/>
        <v>-0.17357354475776948</v>
      </c>
      <c r="I511" s="299">
        <v>16.53</v>
      </c>
    </row>
    <row r="512" spans="2:9" ht="15" customHeight="1" x14ac:dyDescent="0.25">
      <c r="B512" s="546">
        <v>42578</v>
      </c>
      <c r="C512" s="319">
        <v>9478</v>
      </c>
      <c r="D512" s="548">
        <v>16.6004</v>
      </c>
      <c r="E512" s="299">
        <v>13.13</v>
      </c>
      <c r="F512" s="299">
        <f t="shared" si="95"/>
        <v>-32892.451199999996</v>
      </c>
      <c r="G512" s="299">
        <f t="shared" si="96"/>
        <v>157338.5912</v>
      </c>
      <c r="H512" s="300">
        <f t="shared" si="97"/>
        <v>-0.20905520348907253</v>
      </c>
      <c r="I512" s="299"/>
    </row>
    <row r="513" spans="2:9" x14ac:dyDescent="0.25">
      <c r="B513" s="546">
        <v>42580</v>
      </c>
      <c r="C513" s="298">
        <v>9478</v>
      </c>
      <c r="D513" s="547">
        <v>16.599</v>
      </c>
      <c r="E513" s="299">
        <v>13.64</v>
      </c>
      <c r="F513" s="299">
        <f t="shared" si="95"/>
        <v>-28045.401999999998</v>
      </c>
      <c r="G513" s="299">
        <f t="shared" si="96"/>
        <v>157325.32200000001</v>
      </c>
      <c r="H513" s="301">
        <f t="shared" si="97"/>
        <v>-0.17826375082836313</v>
      </c>
      <c r="I513" s="299"/>
    </row>
    <row r="514" spans="2:9" x14ac:dyDescent="0.25">
      <c r="B514" s="546">
        <v>42580</v>
      </c>
      <c r="C514" s="298">
        <v>9278</v>
      </c>
      <c r="D514" s="547">
        <v>16.664000000000001</v>
      </c>
      <c r="E514" s="299">
        <v>13.64</v>
      </c>
      <c r="F514" s="299">
        <f t="shared" si="95"/>
        <v>-28056.67200000001</v>
      </c>
      <c r="G514" s="299">
        <f t="shared" si="96"/>
        <v>154608.592</v>
      </c>
      <c r="H514" s="301">
        <f t="shared" si="97"/>
        <v>-0.18146903504560732</v>
      </c>
      <c r="I514" s="299">
        <v>16.53</v>
      </c>
    </row>
    <row r="515" spans="2:9" x14ac:dyDescent="0.25">
      <c r="B515" s="546">
        <v>42583</v>
      </c>
      <c r="C515" s="298">
        <v>9478</v>
      </c>
      <c r="D515" s="547">
        <v>16.5871</v>
      </c>
      <c r="E515" s="299">
        <v>12.92</v>
      </c>
      <c r="F515" s="299">
        <f t="shared" si="95"/>
        <v>-34756.773799999995</v>
      </c>
      <c r="G515" s="299">
        <f t="shared" si="96"/>
        <v>157212.5338</v>
      </c>
      <c r="H515" s="301">
        <f t="shared" si="97"/>
        <v>-0.22108144280796521</v>
      </c>
      <c r="I515" s="299"/>
    </row>
    <row r="516" spans="2:9" x14ac:dyDescent="0.25">
      <c r="B516" s="546">
        <v>42584</v>
      </c>
      <c r="C516" s="298">
        <v>9678</v>
      </c>
      <c r="D516" s="547">
        <v>16.5063</v>
      </c>
      <c r="E516" s="299">
        <v>12.9</v>
      </c>
      <c r="F516" s="299">
        <f t="shared" si="95"/>
        <v>-34901.771399999991</v>
      </c>
      <c r="G516" s="299">
        <f t="shared" si="96"/>
        <v>159747.97140000001</v>
      </c>
      <c r="H516" s="301">
        <f t="shared" si="97"/>
        <v>-0.21848021664455386</v>
      </c>
      <c r="I516" s="299"/>
    </row>
    <row r="517" spans="2:9" x14ac:dyDescent="0.25">
      <c r="B517" s="546">
        <v>42585</v>
      </c>
      <c r="C517" s="298">
        <v>10078</v>
      </c>
      <c r="D517" s="547">
        <v>16.5063</v>
      </c>
      <c r="E517" s="299">
        <v>12.9</v>
      </c>
      <c r="F517" s="299">
        <f t="shared" ref="F517:F532" si="98">C517*(E517-D517)</f>
        <v>-36344.291399999995</v>
      </c>
      <c r="G517" s="299">
        <f t="shared" ref="G517:G532" si="99">IF(C517=0, 0,D517*C517)</f>
        <v>166350.4914</v>
      </c>
      <c r="H517" s="301">
        <f t="shared" ref="H517:H532" si="100">IF(C517=0, D517, (E517-D517)/D517)</f>
        <v>-0.21848021664455386</v>
      </c>
      <c r="I517" s="299"/>
    </row>
    <row r="518" spans="2:9" x14ac:dyDescent="0.25">
      <c r="B518" s="546">
        <v>42586</v>
      </c>
      <c r="C518" s="298">
        <v>9678</v>
      </c>
      <c r="D518" s="547">
        <v>16.489799999999999</v>
      </c>
      <c r="E518" s="299">
        <v>13.41</v>
      </c>
      <c r="F518" s="299">
        <f t="shared" si="98"/>
        <v>-29806.304399999986</v>
      </c>
      <c r="G518" s="299">
        <f t="shared" si="99"/>
        <v>159588.28439999997</v>
      </c>
      <c r="H518" s="301">
        <f t="shared" si="100"/>
        <v>-0.1867700032747516</v>
      </c>
      <c r="I518" s="299"/>
    </row>
    <row r="519" spans="2:9" x14ac:dyDescent="0.25">
      <c r="B519" s="546">
        <v>42586</v>
      </c>
      <c r="C519" s="298">
        <v>9278</v>
      </c>
      <c r="D519" s="547">
        <v>16.609200000000001</v>
      </c>
      <c r="E519" s="299">
        <v>13.66</v>
      </c>
      <c r="F519" s="299">
        <f t="shared" si="98"/>
        <v>-27362.67760000001</v>
      </c>
      <c r="G519" s="299">
        <f t="shared" si="99"/>
        <v>154100.15760000001</v>
      </c>
      <c r="H519" s="301">
        <f t="shared" si="100"/>
        <v>-0.17756424150470829</v>
      </c>
      <c r="I519" s="299">
        <v>16.53</v>
      </c>
    </row>
    <row r="520" spans="2:9" x14ac:dyDescent="0.25">
      <c r="B520" s="546">
        <v>42586</v>
      </c>
      <c r="C520" s="298">
        <v>9138</v>
      </c>
      <c r="D520" s="547">
        <v>16.6511</v>
      </c>
      <c r="E520" s="299">
        <v>13.87</v>
      </c>
      <c r="F520" s="299">
        <f t="shared" si="98"/>
        <v>-25413.691800000004</v>
      </c>
      <c r="G520" s="299">
        <f t="shared" si="99"/>
        <v>152157.7518</v>
      </c>
      <c r="H520" s="300">
        <f t="shared" si="100"/>
        <v>-0.1670219985466426</v>
      </c>
      <c r="I520" s="299"/>
    </row>
    <row r="521" spans="2:9" x14ac:dyDescent="0.25">
      <c r="B521" s="546">
        <v>42593</v>
      </c>
      <c r="C521" s="298">
        <v>8678</v>
      </c>
      <c r="D521" s="547">
        <v>16.760300000000001</v>
      </c>
      <c r="E521" s="299">
        <v>14.61</v>
      </c>
      <c r="F521" s="299">
        <f t="shared" si="98"/>
        <v>-18660.303400000012</v>
      </c>
      <c r="G521" s="299">
        <f t="shared" si="99"/>
        <v>145445.88340000002</v>
      </c>
      <c r="H521" s="300">
        <f t="shared" si="100"/>
        <v>-0.12829722618330228</v>
      </c>
      <c r="I521" s="299"/>
    </row>
    <row r="522" spans="2:9" x14ac:dyDescent="0.25">
      <c r="B522" s="546">
        <v>42597</v>
      </c>
      <c r="C522" s="298">
        <v>8678</v>
      </c>
      <c r="D522" s="547">
        <v>16.7471</v>
      </c>
      <c r="E522" s="299">
        <v>14.9</v>
      </c>
      <c r="F522" s="299">
        <f t="shared" si="98"/>
        <v>-16029.133799999994</v>
      </c>
      <c r="G522" s="299">
        <f t="shared" si="99"/>
        <v>145331.33379999999</v>
      </c>
      <c r="H522" s="300">
        <f t="shared" si="100"/>
        <v>-0.11029372249523794</v>
      </c>
      <c r="I522" s="299"/>
    </row>
    <row r="523" spans="2:9" x14ac:dyDescent="0.25">
      <c r="B523" s="546">
        <v>42598</v>
      </c>
      <c r="C523" s="298">
        <v>8178</v>
      </c>
      <c r="D523" s="547">
        <v>16.8429</v>
      </c>
      <c r="E523" s="299">
        <v>15.17</v>
      </c>
      <c r="F523" s="299">
        <f t="shared" si="98"/>
        <v>-13680.976200000003</v>
      </c>
      <c r="G523" s="299">
        <f t="shared" si="99"/>
        <v>137741.23620000001</v>
      </c>
      <c r="H523" s="300">
        <f t="shared" si="100"/>
        <v>-9.9323750660515728E-2</v>
      </c>
      <c r="I523" s="299">
        <v>16.75</v>
      </c>
    </row>
    <row r="524" spans="2:9" x14ac:dyDescent="0.25">
      <c r="B524" s="546">
        <v>42599</v>
      </c>
      <c r="C524" s="298">
        <v>7178</v>
      </c>
      <c r="D524" s="547">
        <v>17.009899999999998</v>
      </c>
      <c r="E524" s="299">
        <v>15.7</v>
      </c>
      <c r="F524" s="299">
        <f t="shared" si="98"/>
        <v>-9402.4621999999927</v>
      </c>
      <c r="G524" s="299">
        <f t="shared" si="99"/>
        <v>122097.06219999999</v>
      </c>
      <c r="H524" s="300">
        <f t="shared" si="100"/>
        <v>-7.7008095285686515E-2</v>
      </c>
      <c r="I524" s="299"/>
    </row>
    <row r="525" spans="2:9" x14ac:dyDescent="0.25">
      <c r="B525" s="546">
        <v>42600</v>
      </c>
      <c r="C525" s="298">
        <v>5500</v>
      </c>
      <c r="D525" s="547">
        <v>17.185600000000001</v>
      </c>
      <c r="E525" s="299">
        <v>16.68</v>
      </c>
      <c r="F525" s="299">
        <f t="shared" si="98"/>
        <v>-2780.8000000000065</v>
      </c>
      <c r="G525" s="299">
        <f t="shared" si="99"/>
        <v>94520.8</v>
      </c>
      <c r="H525" s="300">
        <f t="shared" si="100"/>
        <v>-2.9419979517735846E-2</v>
      </c>
      <c r="I525" s="299"/>
    </row>
    <row r="526" spans="2:9" x14ac:dyDescent="0.25">
      <c r="B526" s="546">
        <v>42601</v>
      </c>
      <c r="C526" s="298">
        <v>5000</v>
      </c>
      <c r="D526" s="547">
        <v>17.222200000000001</v>
      </c>
      <c r="E526" s="299">
        <v>16.8</v>
      </c>
      <c r="F526" s="299">
        <f t="shared" si="98"/>
        <v>-2111.0000000000005</v>
      </c>
      <c r="G526" s="299">
        <f t="shared" si="99"/>
        <v>86111</v>
      </c>
      <c r="H526" s="300">
        <f t="shared" si="100"/>
        <v>-2.4514870341768188E-2</v>
      </c>
      <c r="I526" s="299"/>
    </row>
    <row r="527" spans="2:9" x14ac:dyDescent="0.25">
      <c r="B527" s="546">
        <v>42604</v>
      </c>
      <c r="C527" s="298">
        <v>6000</v>
      </c>
      <c r="D527" s="547">
        <v>16.9651</v>
      </c>
      <c r="E527" s="299">
        <v>15.64</v>
      </c>
      <c r="F527" s="299">
        <f t="shared" si="98"/>
        <v>-7950.599999999994</v>
      </c>
      <c r="G527" s="299">
        <f t="shared" si="99"/>
        <v>101790.59999999999</v>
      </c>
      <c r="H527" s="300">
        <f t="shared" si="100"/>
        <v>-7.8107408739117312E-2</v>
      </c>
      <c r="I527" s="299"/>
    </row>
    <row r="528" spans="2:9" x14ac:dyDescent="0.25">
      <c r="B528" s="546">
        <v>42604</v>
      </c>
      <c r="C528" s="298">
        <v>6500</v>
      </c>
      <c r="D528" s="547">
        <v>16.850899999999999</v>
      </c>
      <c r="E528" s="299">
        <v>15.64</v>
      </c>
      <c r="F528" s="299">
        <f t="shared" si="98"/>
        <v>-7870.8499999999922</v>
      </c>
      <c r="G528" s="299">
        <f t="shared" si="99"/>
        <v>109530.84999999999</v>
      </c>
      <c r="H528" s="300">
        <f t="shared" si="100"/>
        <v>-7.1859663282079822E-2</v>
      </c>
      <c r="I528" s="299"/>
    </row>
    <row r="529" spans="2:9" x14ac:dyDescent="0.25">
      <c r="B529" s="546">
        <v>42605</v>
      </c>
      <c r="C529" s="298">
        <v>6000</v>
      </c>
      <c r="D529" s="547">
        <v>16.923500000000001</v>
      </c>
      <c r="E529" s="299">
        <v>16.43</v>
      </c>
      <c r="F529" s="299">
        <f t="shared" si="98"/>
        <v>-2961.0000000000055</v>
      </c>
      <c r="G529" s="299">
        <f t="shared" si="99"/>
        <v>101541</v>
      </c>
      <c r="H529" s="300">
        <f t="shared" si="100"/>
        <v>-2.9160634620498178E-2</v>
      </c>
      <c r="I529" s="299"/>
    </row>
    <row r="530" spans="2:9" x14ac:dyDescent="0.25">
      <c r="B530" s="546">
        <v>42605</v>
      </c>
      <c r="C530" s="298">
        <v>5500</v>
      </c>
      <c r="D530" s="547">
        <v>16.9848</v>
      </c>
      <c r="E530" s="299">
        <v>16.43</v>
      </c>
      <c r="F530" s="299">
        <f t="shared" si="98"/>
        <v>-3051.400000000001</v>
      </c>
      <c r="G530" s="299">
        <f t="shared" si="99"/>
        <v>93416.4</v>
      </c>
      <c r="H530" s="300">
        <f t="shared" si="100"/>
        <v>-3.266450002355048E-2</v>
      </c>
      <c r="I530" s="299"/>
    </row>
    <row r="531" spans="2:9" x14ac:dyDescent="0.25">
      <c r="B531" s="546">
        <v>42605</v>
      </c>
      <c r="C531" s="298">
        <v>5000</v>
      </c>
      <c r="D531" s="547">
        <v>17.035299999999999</v>
      </c>
      <c r="E531" s="299">
        <v>16.43</v>
      </c>
      <c r="F531" s="299">
        <f t="shared" si="98"/>
        <v>-3026.4999999999986</v>
      </c>
      <c r="G531" s="299">
        <f t="shared" si="99"/>
        <v>85176.5</v>
      </c>
      <c r="H531" s="300">
        <f t="shared" si="100"/>
        <v>-3.5532100990296606E-2</v>
      </c>
      <c r="I531" s="299"/>
    </row>
    <row r="532" spans="2:9" x14ac:dyDescent="0.25">
      <c r="B532" s="546">
        <v>42606</v>
      </c>
      <c r="C532" s="298">
        <v>5178</v>
      </c>
      <c r="D532" s="547">
        <v>17.0017</v>
      </c>
      <c r="E532" s="299">
        <v>16.059999999999999</v>
      </c>
      <c r="F532" s="299">
        <f t="shared" si="98"/>
        <v>-4876.1226000000042</v>
      </c>
      <c r="G532" s="299">
        <f t="shared" si="99"/>
        <v>88034.802599999995</v>
      </c>
      <c r="H532" s="300">
        <f t="shared" si="100"/>
        <v>-5.5388578789179958E-2</v>
      </c>
      <c r="I532" s="299"/>
    </row>
    <row r="533" spans="2:9" x14ac:dyDescent="0.25">
      <c r="B533" s="546">
        <v>42607</v>
      </c>
      <c r="C533" s="298">
        <v>5178</v>
      </c>
      <c r="D533" s="547">
        <v>17.0017</v>
      </c>
      <c r="E533" s="299">
        <v>16.010000000000002</v>
      </c>
      <c r="F533" s="299">
        <f>C533*(E533-D533)</f>
        <v>-5135.0225999999902</v>
      </c>
      <c r="G533" s="299">
        <f>IF(C533=0, 0,D533*C533)</f>
        <v>88034.802599999995</v>
      </c>
      <c r="H533" s="300">
        <f>IF(C533=0, D533, (E533-D533)/D533)</f>
        <v>-5.8329461171529789E-2</v>
      </c>
      <c r="I533" s="299"/>
    </row>
    <row r="534" spans="2:9" x14ac:dyDescent="0.25">
      <c r="B534" s="546">
        <v>42608</v>
      </c>
      <c r="C534" s="298">
        <v>6178</v>
      </c>
      <c r="D534" s="547">
        <v>16.825800000000001</v>
      </c>
      <c r="E534" s="299">
        <v>15.95</v>
      </c>
      <c r="F534" s="299">
        <f>C534*(E534-D534)</f>
        <v>-5410.6924000000108</v>
      </c>
      <c r="G534" s="299">
        <f>IF(C534=0, 0,D534*C534)</f>
        <v>103949.79240000001</v>
      </c>
      <c r="H534" s="300">
        <f>IF(C534=0, D534, (E534-D534)/D534)</f>
        <v>-5.2051016890727435E-2</v>
      </c>
      <c r="I534" s="299"/>
    </row>
    <row r="535" spans="2:9" x14ac:dyDescent="0.25">
      <c r="B535" s="546">
        <v>42611</v>
      </c>
      <c r="C535" s="298">
        <v>6178</v>
      </c>
      <c r="D535" s="547">
        <v>16.825800000000001</v>
      </c>
      <c r="E535" s="299">
        <v>15.99</v>
      </c>
      <c r="F535" s="299">
        <f t="shared" ref="F535:F540" si="101">C535*(E535-D535)</f>
        <v>-5163.5724000000046</v>
      </c>
      <c r="G535" s="299">
        <f t="shared" ref="G535:G540" si="102">IF(C535=0, 0,D535*C535)</f>
        <v>103949.79240000001</v>
      </c>
      <c r="H535" s="300">
        <f t="shared" ref="H535:H540" si="103">IF(C535=0, D535, (E535-D535)/D535)</f>
        <v>-4.9673715365688452E-2</v>
      </c>
      <c r="I535" s="299"/>
    </row>
    <row r="536" spans="2:9" x14ac:dyDescent="0.25">
      <c r="B536" s="546">
        <v>42612</v>
      </c>
      <c r="C536" s="298">
        <v>6678</v>
      </c>
      <c r="D536" s="547">
        <v>16.739999999999998</v>
      </c>
      <c r="E536" s="299">
        <v>15.55</v>
      </c>
      <c r="F536" s="377">
        <f t="shared" si="101"/>
        <v>-7946.8199999999852</v>
      </c>
      <c r="G536" s="299">
        <f t="shared" si="102"/>
        <v>111789.71999999999</v>
      </c>
      <c r="H536" s="301">
        <f t="shared" si="103"/>
        <v>-7.1087216248506446E-2</v>
      </c>
      <c r="I536" s="318"/>
    </row>
    <row r="537" spans="2:9" x14ac:dyDescent="0.25">
      <c r="B537" s="546">
        <v>42612</v>
      </c>
      <c r="C537" s="298">
        <v>7178</v>
      </c>
      <c r="D537" s="547">
        <v>16.6571</v>
      </c>
      <c r="E537" s="299">
        <v>15.55</v>
      </c>
      <c r="F537" s="299">
        <f t="shared" si="101"/>
        <v>-7946.7637999999934</v>
      </c>
      <c r="G537" s="299">
        <f t="shared" si="102"/>
        <v>119564.66379999999</v>
      </c>
      <c r="H537" s="300">
        <f t="shared" si="103"/>
        <v>-6.6464150422342369E-2</v>
      </c>
      <c r="I537" s="299"/>
    </row>
    <row r="538" spans="2:9" x14ac:dyDescent="0.25">
      <c r="B538" s="546">
        <v>42613</v>
      </c>
      <c r="C538" s="298">
        <v>7678</v>
      </c>
      <c r="D538" s="547">
        <v>16.565200000000001</v>
      </c>
      <c r="E538" s="299">
        <v>15.02</v>
      </c>
      <c r="F538" s="299">
        <f t="shared" si="101"/>
        <v>-11864.04560000001</v>
      </c>
      <c r="G538" s="299">
        <f t="shared" si="102"/>
        <v>127187.60560000001</v>
      </c>
      <c r="H538" s="300">
        <f t="shared" si="103"/>
        <v>-9.3279887957887692E-2</v>
      </c>
      <c r="I538" s="299" t="s">
        <v>252</v>
      </c>
    </row>
    <row r="539" spans="2:9" x14ac:dyDescent="0.25">
      <c r="B539" s="546">
        <v>42613</v>
      </c>
      <c r="C539" s="298">
        <v>8178</v>
      </c>
      <c r="D539" s="547">
        <v>16.474399999999999</v>
      </c>
      <c r="E539" s="299">
        <v>15.02</v>
      </c>
      <c r="F539" s="299">
        <f t="shared" si="101"/>
        <v>-11894.083199999997</v>
      </c>
      <c r="G539" s="299">
        <f t="shared" si="102"/>
        <v>134727.64319999999</v>
      </c>
      <c r="H539" s="300">
        <f t="shared" si="103"/>
        <v>-8.8282426067110162E-2</v>
      </c>
      <c r="I539" s="299" t="s">
        <v>253</v>
      </c>
    </row>
    <row r="540" spans="2:9" x14ac:dyDescent="0.25">
      <c r="B540" s="546">
        <v>42615</v>
      </c>
      <c r="C540" s="298">
        <v>7678</v>
      </c>
      <c r="D540" s="547">
        <v>16.528099999999998</v>
      </c>
      <c r="E540" s="299">
        <v>15.49</v>
      </c>
      <c r="F540" s="299">
        <f t="shared" si="101"/>
        <v>-7970.5317999999861</v>
      </c>
      <c r="G540" s="299">
        <f t="shared" si="102"/>
        <v>126902.75179999998</v>
      </c>
      <c r="H540" s="300">
        <f t="shared" si="103"/>
        <v>-6.2808187268953986E-2</v>
      </c>
      <c r="I540" s="299">
        <v>16.350000000000001</v>
      </c>
    </row>
    <row r="541" spans="2:9" x14ac:dyDescent="0.25">
      <c r="B541" s="546">
        <v>42616</v>
      </c>
      <c r="C541" s="298">
        <v>7678</v>
      </c>
      <c r="D541" s="547">
        <v>16.528099999999998</v>
      </c>
      <c r="E541" s="299">
        <v>15.64</v>
      </c>
      <c r="F541" s="299">
        <f>C541*(E541-D541)</f>
        <v>-6818.8317999999836</v>
      </c>
      <c r="G541" s="299">
        <f>IF(C541=0, 0,D541*C541)</f>
        <v>126902.75179999998</v>
      </c>
      <c r="H541" s="300">
        <f>IF(C541=0, D541, (E541-D541)/D541)</f>
        <v>-5.3732733950060681E-2</v>
      </c>
      <c r="I541" s="299"/>
    </row>
    <row r="542" spans="2:9" x14ac:dyDescent="0.25">
      <c r="B542" s="546">
        <v>42621</v>
      </c>
      <c r="C542" s="298">
        <v>7178</v>
      </c>
      <c r="D542" s="547">
        <v>16.545400000000001</v>
      </c>
      <c r="E542" s="299">
        <v>16.739999999999998</v>
      </c>
      <c r="F542" s="299">
        <f>C542*(E542-D542)</f>
        <v>1396.8387999999832</v>
      </c>
      <c r="G542" s="299">
        <f>IF(C542=0, 0,D542*C542)</f>
        <v>118762.8812</v>
      </c>
      <c r="H542" s="300">
        <f>IF(C542=0, D542, (E542-D542)/D542)</f>
        <v>1.1761577235968768E-2</v>
      </c>
      <c r="I542" s="299"/>
    </row>
    <row r="543" spans="2:9" x14ac:dyDescent="0.25">
      <c r="B543" s="546">
        <v>42621</v>
      </c>
      <c r="C543" s="319">
        <v>6678</v>
      </c>
      <c r="D543" s="548">
        <v>16.532299999999999</v>
      </c>
      <c r="E543" s="299">
        <v>16.739999999999998</v>
      </c>
      <c r="F543" s="299">
        <f>C543*(E543-D543)</f>
        <v>1387.0205999999941</v>
      </c>
      <c r="G543" s="299">
        <f>IF(C543=0, 0,D543*C543)</f>
        <v>110402.6994</v>
      </c>
      <c r="H543" s="300">
        <f>IF(C543=0, D543, (E543-D543)/D543)</f>
        <v>1.256328520532528E-2</v>
      </c>
      <c r="I543" s="299"/>
    </row>
    <row r="544" spans="2:9" x14ac:dyDescent="0.25">
      <c r="B544" s="546">
        <v>42621</v>
      </c>
      <c r="C544" s="298">
        <v>6458</v>
      </c>
      <c r="D544" s="547">
        <v>16.524263999999999</v>
      </c>
      <c r="E544" s="299">
        <v>16.739999999999998</v>
      </c>
      <c r="F544" s="299">
        <f>C544*(E544-D544)</f>
        <v>1393.2230879999981</v>
      </c>
      <c r="G544" s="299">
        <f>IF(C544=0, 0,D544*C544)</f>
        <v>106713.69691199998</v>
      </c>
      <c r="H544" s="300">
        <f>IF(C544=0, D544, (E544-D544)/D544)</f>
        <v>1.3055710075801242E-2</v>
      </c>
      <c r="I544" s="299"/>
    </row>
    <row r="545" spans="2:9" x14ac:dyDescent="0.25">
      <c r="B545" s="546">
        <v>42622</v>
      </c>
      <c r="C545" s="298">
        <v>7178</v>
      </c>
      <c r="D545" s="547">
        <v>16.477945999999999</v>
      </c>
      <c r="E545" s="299">
        <v>15.67</v>
      </c>
      <c r="F545" s="299">
        <f>C545*(E545-D545)</f>
        <v>-5799.4363879999955</v>
      </c>
      <c r="G545" s="299">
        <f>IF(C545=0, 0,D545*C545)</f>
        <v>118278.696388</v>
      </c>
      <c r="H545" s="300">
        <f>IF(C545=0, D545, (E545-D545)/D545)</f>
        <v>-4.9031960658203359E-2</v>
      </c>
      <c r="I545" s="299"/>
    </row>
    <row r="546" spans="2:9" x14ac:dyDescent="0.25">
      <c r="B546" s="546">
        <v>42622</v>
      </c>
      <c r="C546" s="298">
        <v>7678</v>
      </c>
      <c r="D546" s="547">
        <v>16.430541999999999</v>
      </c>
      <c r="E546" s="299">
        <v>15.67</v>
      </c>
      <c r="F546" s="299">
        <f t="shared" ref="F546:F552" si="104">C546*(E546-D546)</f>
        <v>-5839.4414759999936</v>
      </c>
      <c r="G546" s="299">
        <f t="shared" ref="G546:G552" si="105">IF(C546=0, 0,D546*C546)</f>
        <v>126153.70147599999</v>
      </c>
      <c r="H546" s="300">
        <f t="shared" ref="H546:H552" si="106">IF(C546=0, D546, (E546-D546)/D546)</f>
        <v>-4.6288308687564853E-2</v>
      </c>
      <c r="I546" s="299">
        <v>16.350000000000001</v>
      </c>
    </row>
    <row r="547" spans="2:9" x14ac:dyDescent="0.25">
      <c r="B547" s="546">
        <v>42625</v>
      </c>
      <c r="C547" s="319">
        <v>7678</v>
      </c>
      <c r="D547" s="548">
        <v>16.412330000000001</v>
      </c>
      <c r="E547" s="299">
        <v>15.47</v>
      </c>
      <c r="F547" s="299">
        <f t="shared" si="104"/>
        <v>-7235.2097400000011</v>
      </c>
      <c r="G547" s="299">
        <f t="shared" si="105"/>
        <v>126013.86974000001</v>
      </c>
      <c r="H547" s="300">
        <f t="shared" si="106"/>
        <v>-5.7415979327737135E-2</v>
      </c>
      <c r="I547" s="299"/>
    </row>
    <row r="548" spans="2:9" x14ac:dyDescent="0.25">
      <c r="B548" s="546">
        <v>42625</v>
      </c>
      <c r="C548" s="319">
        <v>7678</v>
      </c>
      <c r="D548" s="548">
        <v>16.355817999999999</v>
      </c>
      <c r="E548" s="299">
        <v>15.47</v>
      </c>
      <c r="F548" s="299">
        <f t="shared" si="104"/>
        <v>-6801.3106039999893</v>
      </c>
      <c r="G548" s="299">
        <f t="shared" si="105"/>
        <v>125579.970604</v>
      </c>
      <c r="H548" s="300">
        <f t="shared" si="106"/>
        <v>-5.4159198885680847E-2</v>
      </c>
      <c r="I548" s="299" t="s">
        <v>267</v>
      </c>
    </row>
    <row r="549" spans="2:9" x14ac:dyDescent="0.25">
      <c r="B549" s="546">
        <v>42626</v>
      </c>
      <c r="C549" s="298">
        <v>8278</v>
      </c>
      <c r="D549" s="547">
        <v>16.25066</v>
      </c>
      <c r="E549" s="299">
        <v>14.34</v>
      </c>
      <c r="F549" s="299">
        <f t="shared" si="104"/>
        <v>-15816.44348</v>
      </c>
      <c r="G549" s="299">
        <f t="shared" si="105"/>
        <v>134522.96348000001</v>
      </c>
      <c r="H549" s="301">
        <f t="shared" si="106"/>
        <v>-0.11757430159759666</v>
      </c>
      <c r="I549" s="299"/>
    </row>
    <row r="550" spans="2:9" x14ac:dyDescent="0.25">
      <c r="B550" s="546">
        <v>42626</v>
      </c>
      <c r="C550" s="298">
        <v>8678</v>
      </c>
      <c r="D550" s="547">
        <v>16.18149</v>
      </c>
      <c r="E550" s="299">
        <v>14.34</v>
      </c>
      <c r="F550" s="299">
        <f t="shared" si="104"/>
        <v>-15980.450220000002</v>
      </c>
      <c r="G550" s="299">
        <f t="shared" si="105"/>
        <v>140422.97021999999</v>
      </c>
      <c r="H550" s="301">
        <f t="shared" si="106"/>
        <v>-0.11380225183218605</v>
      </c>
      <c r="I550" s="299"/>
    </row>
    <row r="551" spans="2:9" x14ac:dyDescent="0.25">
      <c r="B551" s="546">
        <v>42626</v>
      </c>
      <c r="C551" s="298">
        <v>8978</v>
      </c>
      <c r="D551" s="547">
        <v>16.124635000000001</v>
      </c>
      <c r="E551" s="299">
        <v>14.34</v>
      </c>
      <c r="F551" s="299">
        <f t="shared" si="104"/>
        <v>-16022.453030000013</v>
      </c>
      <c r="G551" s="299">
        <f t="shared" si="105"/>
        <v>144766.97303000002</v>
      </c>
      <c r="H551" s="301">
        <f t="shared" si="106"/>
        <v>-0.11067754401882594</v>
      </c>
      <c r="I551" s="299"/>
    </row>
    <row r="552" spans="2:9" x14ac:dyDescent="0.25">
      <c r="B552" s="546">
        <v>42626</v>
      </c>
      <c r="C552" s="298">
        <v>9278</v>
      </c>
      <c r="D552" s="547">
        <v>16.064019999999999</v>
      </c>
      <c r="E552" s="299">
        <v>14.34</v>
      </c>
      <c r="F552" s="299">
        <f t="shared" si="104"/>
        <v>-15995.457559999995</v>
      </c>
      <c r="G552" s="299">
        <f t="shared" si="105"/>
        <v>149041.97756</v>
      </c>
      <c r="H552" s="301">
        <f t="shared" si="106"/>
        <v>-0.10732182853357998</v>
      </c>
      <c r="I552" s="299" t="s">
        <v>268</v>
      </c>
    </row>
    <row r="553" spans="2:9" x14ac:dyDescent="0.25">
      <c r="B553" s="546">
        <v>42627</v>
      </c>
      <c r="C553" s="298">
        <v>9478</v>
      </c>
      <c r="D553" s="547">
        <v>16.020790999999999</v>
      </c>
      <c r="E553" s="299">
        <v>14.01</v>
      </c>
      <c r="F553" s="299">
        <f t="shared" ref="F553:F560" si="107">C553*(E553-D553)</f>
        <v>-19058.277097999995</v>
      </c>
      <c r="G553" s="299">
        <f t="shared" ref="G553:G560" si="108">IF(C553=0, 0,D553*C553)</f>
        <v>151845.05709799999</v>
      </c>
      <c r="H553" s="301">
        <f t="shared" ref="H553:H560" si="109">IF(C553=0, D553, (E553-D553)/D553)</f>
        <v>-0.1255113433537707</v>
      </c>
      <c r="I553" s="299"/>
    </row>
    <row r="554" spans="2:9" x14ac:dyDescent="0.25">
      <c r="B554" s="546">
        <v>42628</v>
      </c>
      <c r="C554" s="298">
        <v>9478</v>
      </c>
      <c r="D554" s="547">
        <v>16.015726999999998</v>
      </c>
      <c r="E554" s="299">
        <v>14.26</v>
      </c>
      <c r="F554" s="299">
        <f t="shared" si="107"/>
        <v>-16640.780505999985</v>
      </c>
      <c r="G554" s="299">
        <f t="shared" si="108"/>
        <v>151797.06050599998</v>
      </c>
      <c r="H554" s="301">
        <f t="shared" si="109"/>
        <v>-0.1096251827968845</v>
      </c>
      <c r="I554" s="299"/>
    </row>
    <row r="555" spans="2:9" x14ac:dyDescent="0.25">
      <c r="B555" s="546">
        <v>42629</v>
      </c>
      <c r="C555" s="298">
        <v>9478</v>
      </c>
      <c r="D555" s="547">
        <v>16.015726999999998</v>
      </c>
      <c r="E555" s="299">
        <v>14.24</v>
      </c>
      <c r="F555" s="299">
        <f t="shared" si="107"/>
        <v>-16830.340505999982</v>
      </c>
      <c r="G555" s="299">
        <f t="shared" si="108"/>
        <v>151797.06050599998</v>
      </c>
      <c r="H555" s="301">
        <f t="shared" si="109"/>
        <v>-0.1108739553315312</v>
      </c>
      <c r="I555" s="299"/>
    </row>
    <row r="556" spans="2:9" x14ac:dyDescent="0.25">
      <c r="B556" s="546">
        <v>42632</v>
      </c>
      <c r="C556" s="298">
        <v>9678</v>
      </c>
      <c r="D556" s="547">
        <v>15.975311</v>
      </c>
      <c r="E556" s="299">
        <v>14.09</v>
      </c>
      <c r="F556" s="299">
        <f t="shared" si="107"/>
        <v>-18246.039857999996</v>
      </c>
      <c r="G556" s="299">
        <f t="shared" si="108"/>
        <v>154609.05985799999</v>
      </c>
      <c r="H556" s="300">
        <f t="shared" si="109"/>
        <v>-0.11801404054043141</v>
      </c>
      <c r="I556" s="299"/>
    </row>
    <row r="557" spans="2:9" x14ac:dyDescent="0.25">
      <c r="B557" s="546">
        <v>42633</v>
      </c>
      <c r="C557" s="298">
        <v>9878</v>
      </c>
      <c r="D557" s="547">
        <v>15.937544000000001</v>
      </c>
      <c r="E557" s="299">
        <v>13.87</v>
      </c>
      <c r="F557" s="299">
        <f t="shared" si="107"/>
        <v>-20423.199632000014</v>
      </c>
      <c r="G557" s="299">
        <f t="shared" si="108"/>
        <v>157431.05963200002</v>
      </c>
      <c r="H557" s="300">
        <f t="shared" si="109"/>
        <v>-0.12972789282966068</v>
      </c>
      <c r="I557" s="299"/>
    </row>
    <row r="558" spans="2:9" x14ac:dyDescent="0.25">
      <c r="B558" s="546">
        <v>42633</v>
      </c>
      <c r="C558" s="298">
        <v>10000</v>
      </c>
      <c r="D558" s="547">
        <v>15.915126000000001</v>
      </c>
      <c r="E558" s="299">
        <v>13.87</v>
      </c>
      <c r="F558" s="299">
        <f t="shared" si="107"/>
        <v>-20451.260000000017</v>
      </c>
      <c r="G558" s="299">
        <f t="shared" si="108"/>
        <v>159151.26</v>
      </c>
      <c r="H558" s="300">
        <f t="shared" si="109"/>
        <v>-0.12850203008132022</v>
      </c>
      <c r="I558" s="299"/>
    </row>
    <row r="559" spans="2:9" x14ac:dyDescent="0.25">
      <c r="B559" s="546">
        <v>42634</v>
      </c>
      <c r="C559" s="298">
        <v>9678</v>
      </c>
      <c r="D559" s="547">
        <v>15.969538999999999</v>
      </c>
      <c r="E559" s="299">
        <v>14.65</v>
      </c>
      <c r="F559" s="299">
        <f t="shared" si="107"/>
        <v>-12770.498441999989</v>
      </c>
      <c r="G559" s="299">
        <f t="shared" si="108"/>
        <v>154553.19844199999</v>
      </c>
      <c r="H559" s="300">
        <f t="shared" si="109"/>
        <v>-8.2628496664806608E-2</v>
      </c>
      <c r="I559" s="299"/>
    </row>
    <row r="560" spans="2:9" x14ac:dyDescent="0.25">
      <c r="B560" s="546">
        <v>42634</v>
      </c>
      <c r="C560" s="298">
        <v>9278</v>
      </c>
      <c r="D560" s="547">
        <v>16.026872999999998</v>
      </c>
      <c r="E560" s="299">
        <v>14.65</v>
      </c>
      <c r="F560" s="299">
        <f t="shared" si="107"/>
        <v>-12774.627693999981</v>
      </c>
      <c r="G560" s="299">
        <f t="shared" si="108"/>
        <v>148697.32769399998</v>
      </c>
      <c r="H560" s="300">
        <f t="shared" si="109"/>
        <v>-8.5910270830747718E-2</v>
      </c>
      <c r="I560" s="299">
        <v>16</v>
      </c>
    </row>
    <row r="561" spans="2:9" x14ac:dyDescent="0.25">
      <c r="B561" s="546">
        <v>42635</v>
      </c>
      <c r="C561" s="298">
        <v>9278</v>
      </c>
      <c r="D561" s="547">
        <v>16.026872999999998</v>
      </c>
      <c r="E561" s="299">
        <v>14.87</v>
      </c>
      <c r="F561" s="299">
        <f t="shared" ref="F561:F572" si="110">C561*(E561-D561)</f>
        <v>-10733.467693999992</v>
      </c>
      <c r="G561" s="299">
        <f t="shared" ref="G561:G572" si="111">IF(C561=0, 0,D561*C561)</f>
        <v>148697.32769399998</v>
      </c>
      <c r="H561" s="300">
        <f t="shared" ref="H561:H572" si="112">IF(C561=0, D561, (E561-D561)/D561)</f>
        <v>-7.2183326092369937E-2</v>
      </c>
      <c r="I561" s="299"/>
    </row>
    <row r="562" spans="2:9" x14ac:dyDescent="0.25">
      <c r="B562" s="546">
        <v>42636</v>
      </c>
      <c r="C562" s="298">
        <v>9478</v>
      </c>
      <c r="D562" s="547">
        <v>15.992122</v>
      </c>
      <c r="E562" s="299">
        <v>14.49</v>
      </c>
      <c r="F562" s="299">
        <f t="shared" si="110"/>
        <v>-14237.112315999999</v>
      </c>
      <c r="G562" s="299">
        <f t="shared" si="111"/>
        <v>151573.33231600001</v>
      </c>
      <c r="H562" s="300">
        <f t="shared" si="112"/>
        <v>-9.39288732289561E-2</v>
      </c>
      <c r="I562" s="299"/>
    </row>
    <row r="563" spans="2:9" x14ac:dyDescent="0.25">
      <c r="B563" s="546">
        <v>42639</v>
      </c>
      <c r="C563" s="298">
        <v>9278</v>
      </c>
      <c r="D563" s="547">
        <v>16.019549999999999</v>
      </c>
      <c r="E563" s="299">
        <v>14.41</v>
      </c>
      <c r="F563" s="299">
        <f t="shared" si="110"/>
        <v>-14933.404899999989</v>
      </c>
      <c r="G563" s="299">
        <f t="shared" si="111"/>
        <v>148629.38489999998</v>
      </c>
      <c r="H563" s="300">
        <f t="shared" si="112"/>
        <v>-0.10047410819904422</v>
      </c>
      <c r="I563" s="299">
        <v>16</v>
      </c>
    </row>
    <row r="564" spans="2:9" x14ac:dyDescent="0.25">
      <c r="B564" s="546">
        <v>42639</v>
      </c>
      <c r="C564" s="298">
        <v>9478</v>
      </c>
      <c r="D564" s="547">
        <v>15.987468</v>
      </c>
      <c r="E564" s="299">
        <v>14.41</v>
      </c>
      <c r="F564" s="299">
        <f t="shared" si="110"/>
        <v>-14951.241703999996</v>
      </c>
      <c r="G564" s="299">
        <f t="shared" si="111"/>
        <v>151529.221704</v>
      </c>
      <c r="H564" s="300">
        <f t="shared" si="112"/>
        <v>-9.8669032519721048E-2</v>
      </c>
      <c r="I564" s="299"/>
    </row>
    <row r="565" spans="2:9" x14ac:dyDescent="0.25">
      <c r="B565" s="546">
        <v>42639</v>
      </c>
      <c r="C565" s="298">
        <v>9678</v>
      </c>
      <c r="D565" s="547">
        <v>15.954266000000001</v>
      </c>
      <c r="E565" s="299">
        <v>14.41</v>
      </c>
      <c r="F565" s="299">
        <f t="shared" si="110"/>
        <v>-14945.406348000004</v>
      </c>
      <c r="G565" s="299">
        <f t="shared" si="111"/>
        <v>154405.386348</v>
      </c>
      <c r="H565" s="300">
        <f t="shared" si="112"/>
        <v>-9.6793296538994669E-2</v>
      </c>
      <c r="I565" s="299"/>
    </row>
    <row r="566" spans="2:9" x14ac:dyDescent="0.25">
      <c r="B566" s="546">
        <v>42640</v>
      </c>
      <c r="C566" s="298">
        <v>10000</v>
      </c>
      <c r="D566" s="547">
        <v>15.890373</v>
      </c>
      <c r="E566" s="299">
        <v>14.06</v>
      </c>
      <c r="F566" s="299">
        <f t="shared" si="110"/>
        <v>-18303.73</v>
      </c>
      <c r="G566" s="299">
        <f t="shared" si="111"/>
        <v>158903.73000000001</v>
      </c>
      <c r="H566" s="300">
        <f t="shared" si="112"/>
        <v>-0.11518754153851517</v>
      </c>
      <c r="I566" s="299"/>
    </row>
    <row r="567" spans="2:9" x14ac:dyDescent="0.25">
      <c r="B567" s="546">
        <v>42641</v>
      </c>
      <c r="C567" s="298">
        <v>9278</v>
      </c>
      <c r="D567" s="547">
        <v>15.968</v>
      </c>
      <c r="E567" s="299">
        <v>15.18</v>
      </c>
      <c r="F567" s="299">
        <f t="shared" si="110"/>
        <v>-7311.0640000000021</v>
      </c>
      <c r="G567" s="299">
        <f t="shared" si="111"/>
        <v>148151.10399999999</v>
      </c>
      <c r="H567" s="300">
        <f t="shared" si="112"/>
        <v>-4.9348697394789594E-2</v>
      </c>
      <c r="I567" s="299" t="s">
        <v>279</v>
      </c>
    </row>
    <row r="568" spans="2:9" x14ac:dyDescent="0.25">
      <c r="B568" s="546">
        <v>42641</v>
      </c>
      <c r="C568" s="298">
        <v>8978</v>
      </c>
      <c r="D568" s="547">
        <v>15.991466000000001</v>
      </c>
      <c r="E568" s="299">
        <v>15.18</v>
      </c>
      <c r="F568" s="299">
        <f t="shared" si="110"/>
        <v>-7285.3417480000098</v>
      </c>
      <c r="G568" s="299">
        <f t="shared" si="111"/>
        <v>143571.38174800001</v>
      </c>
      <c r="H568" s="300">
        <f t="shared" si="112"/>
        <v>-5.0743690415875634E-2</v>
      </c>
      <c r="I568" s="299"/>
    </row>
    <row r="569" spans="2:9" x14ac:dyDescent="0.25">
      <c r="B569" s="546">
        <v>42642</v>
      </c>
      <c r="C569" s="298">
        <v>8678</v>
      </c>
      <c r="D569" s="547">
        <v>16.016100000000002</v>
      </c>
      <c r="E569" s="299">
        <v>15.9</v>
      </c>
      <c r="F569" s="299">
        <f t="shared" si="110"/>
        <v>-1007.5158000000105</v>
      </c>
      <c r="G569" s="299">
        <f t="shared" si="111"/>
        <v>138987.71580000001</v>
      </c>
      <c r="H569" s="300">
        <f t="shared" si="112"/>
        <v>-7.2489557382884214E-3</v>
      </c>
      <c r="I569" s="299"/>
    </row>
    <row r="570" spans="2:9" x14ac:dyDescent="0.25">
      <c r="B570" s="546">
        <v>42642</v>
      </c>
      <c r="C570" s="298">
        <v>7978</v>
      </c>
      <c r="D570" s="547">
        <v>16.036825</v>
      </c>
      <c r="E570" s="299">
        <v>15.9</v>
      </c>
      <c r="F570" s="299">
        <f t="shared" si="110"/>
        <v>-1091.5898499999998</v>
      </c>
      <c r="G570" s="299">
        <f t="shared" si="111"/>
        <v>127941.78985</v>
      </c>
      <c r="H570" s="300">
        <f t="shared" si="112"/>
        <v>-8.5319257396648009E-3</v>
      </c>
      <c r="I570" s="299"/>
    </row>
    <row r="571" spans="2:9" x14ac:dyDescent="0.25">
      <c r="B571" s="546">
        <v>42642</v>
      </c>
      <c r="C571" s="298">
        <v>7764</v>
      </c>
      <c r="D571" s="547">
        <v>16.038399999999999</v>
      </c>
      <c r="E571" s="299">
        <v>15.9</v>
      </c>
      <c r="F571" s="299">
        <f t="shared" si="110"/>
        <v>-1074.5375999999919</v>
      </c>
      <c r="G571" s="299">
        <f t="shared" si="111"/>
        <v>124522.1376</v>
      </c>
      <c r="H571" s="300">
        <f t="shared" si="112"/>
        <v>-8.6292897047086353E-3</v>
      </c>
      <c r="I571" s="299"/>
    </row>
    <row r="572" spans="2:9" x14ac:dyDescent="0.25">
      <c r="B572" s="546">
        <v>42642</v>
      </c>
      <c r="C572" s="298">
        <v>8178</v>
      </c>
      <c r="D572" s="547">
        <v>16.019235999999999</v>
      </c>
      <c r="E572" s="299">
        <v>15.9</v>
      </c>
      <c r="F572" s="299">
        <f t="shared" si="110"/>
        <v>-975.11200799999187</v>
      </c>
      <c r="G572" s="299">
        <f t="shared" si="111"/>
        <v>131005.31200799999</v>
      </c>
      <c r="H572" s="300">
        <f t="shared" si="112"/>
        <v>-7.4433012910228059E-3</v>
      </c>
      <c r="I572" s="299" t="s">
        <v>280</v>
      </c>
    </row>
    <row r="573" spans="2:9" x14ac:dyDescent="0.25">
      <c r="B573" s="546">
        <v>42643</v>
      </c>
      <c r="C573" s="298">
        <v>8178</v>
      </c>
      <c r="D573" s="547">
        <v>16.019235999999999</v>
      </c>
      <c r="E573" s="299">
        <v>15.81</v>
      </c>
      <c r="F573" s="299">
        <f>C573*(E573-D573)</f>
        <v>-1711.1320079999907</v>
      </c>
      <c r="G573" s="299">
        <f>IF(C573=0, 0,D573*C573)</f>
        <v>131005.31200799999</v>
      </c>
      <c r="H573" s="300">
        <f>IF(C573=0, D573, (E573-D573)/D573)</f>
        <v>-1.3061546755413234E-2</v>
      </c>
      <c r="I573" s="299"/>
    </row>
    <row r="574" spans="2:9" x14ac:dyDescent="0.25">
      <c r="B574" s="546">
        <v>42646</v>
      </c>
      <c r="C574" s="298">
        <v>8178</v>
      </c>
      <c r="D574" s="547">
        <v>16.019235999999999</v>
      </c>
      <c r="E574" s="299">
        <v>15.98</v>
      </c>
      <c r="F574" s="299">
        <f t="shared" ref="F574:F583" si="113">C574*(E574-D574)</f>
        <v>-320.8720079999913</v>
      </c>
      <c r="G574" s="299">
        <f t="shared" ref="G574:G583" si="114">IF(C574=0, 0,D574*C574)</f>
        <v>131005.31200799999</v>
      </c>
      <c r="H574" s="300">
        <f t="shared" ref="H574:H583" si="115">IF(C574=0, D574, (E574-D574)/D574)</f>
        <v>-2.4493053226757469E-3</v>
      </c>
      <c r="I574" s="299"/>
    </row>
    <row r="575" spans="2:9" x14ac:dyDescent="0.25">
      <c r="B575" s="546">
        <v>42647</v>
      </c>
      <c r="C575" s="298">
        <v>8678</v>
      </c>
      <c r="D575" s="547">
        <v>16.010061</v>
      </c>
      <c r="E575" s="299">
        <v>15.63</v>
      </c>
      <c r="F575" s="299">
        <f t="shared" si="113"/>
        <v>-3298.169357999996</v>
      </c>
      <c r="G575" s="299">
        <f t="shared" si="114"/>
        <v>138935.309358</v>
      </c>
      <c r="H575" s="300">
        <f t="shared" si="115"/>
        <v>-2.3738885192255015E-2</v>
      </c>
      <c r="I575" s="299"/>
    </row>
    <row r="576" spans="2:9" x14ac:dyDescent="0.25">
      <c r="B576" s="546">
        <v>42647</v>
      </c>
      <c r="C576" s="298">
        <v>9178</v>
      </c>
      <c r="D576" s="547">
        <v>15.988811</v>
      </c>
      <c r="E576" s="299">
        <v>15.63</v>
      </c>
      <c r="F576" s="299">
        <f t="shared" si="113"/>
        <v>-3293.1673579999938</v>
      </c>
      <c r="G576" s="299">
        <f t="shared" si="114"/>
        <v>146745.30735799999</v>
      </c>
      <c r="H576" s="300">
        <f t="shared" si="115"/>
        <v>-2.2441381038277287E-2</v>
      </c>
      <c r="I576" s="299"/>
    </row>
    <row r="577" spans="2:9" x14ac:dyDescent="0.25">
      <c r="B577" s="546">
        <v>42648</v>
      </c>
      <c r="C577" s="298">
        <v>8178</v>
      </c>
      <c r="D577" s="547">
        <v>15.977725</v>
      </c>
      <c r="E577" s="299">
        <v>16.12</v>
      </c>
      <c r="F577" s="299">
        <f t="shared" si="113"/>
        <v>1163.524950000012</v>
      </c>
      <c r="G577" s="299">
        <f t="shared" si="114"/>
        <v>130665.83504999999</v>
      </c>
      <c r="H577" s="300">
        <f t="shared" si="115"/>
        <v>8.904584351026288E-3</v>
      </c>
      <c r="I577" s="299">
        <v>15.75</v>
      </c>
    </row>
    <row r="578" spans="2:9" x14ac:dyDescent="0.25">
      <c r="B578" s="546">
        <v>42648</v>
      </c>
      <c r="C578" s="319">
        <v>7678</v>
      </c>
      <c r="D578" s="548">
        <v>15.951529000000001</v>
      </c>
      <c r="E578" s="299">
        <v>16.12</v>
      </c>
      <c r="F578" s="299">
        <f t="shared" si="113"/>
        <v>1293.5203380000021</v>
      </c>
      <c r="G578" s="299">
        <f t="shared" si="114"/>
        <v>122475.839662</v>
      </c>
      <c r="H578" s="300">
        <f t="shared" si="115"/>
        <v>1.0561432700275958E-2</v>
      </c>
      <c r="I578" s="299" t="s">
        <v>284</v>
      </c>
    </row>
    <row r="579" spans="2:9" x14ac:dyDescent="0.25">
      <c r="B579" s="546">
        <v>42649</v>
      </c>
      <c r="C579" s="298">
        <v>8678</v>
      </c>
      <c r="D579" s="547">
        <v>15.941579000000001</v>
      </c>
      <c r="E579" s="299">
        <v>16.079999999999998</v>
      </c>
      <c r="F579" s="299">
        <f t="shared" si="113"/>
        <v>1201.2174379999781</v>
      </c>
      <c r="G579" s="299">
        <f t="shared" si="114"/>
        <v>138341.022562</v>
      </c>
      <c r="H579" s="300">
        <f t="shared" si="115"/>
        <v>8.683016908174369E-3</v>
      </c>
      <c r="I579" s="299"/>
    </row>
    <row r="580" spans="2:9" x14ac:dyDescent="0.25">
      <c r="B580" s="546">
        <v>42650</v>
      </c>
      <c r="C580" s="298">
        <v>8978</v>
      </c>
      <c r="D580" s="547">
        <v>15.935176999999999</v>
      </c>
      <c r="E580" s="299">
        <v>15.56</v>
      </c>
      <c r="F580" s="299">
        <f t="shared" si="113"/>
        <v>-3368.3391059999908</v>
      </c>
      <c r="G580" s="299">
        <f t="shared" si="114"/>
        <v>143066.01910599999</v>
      </c>
      <c r="H580" s="300">
        <f t="shared" si="115"/>
        <v>-2.354394933925108E-2</v>
      </c>
      <c r="I580" s="299"/>
    </row>
    <row r="581" spans="2:9" x14ac:dyDescent="0.25">
      <c r="B581" s="546">
        <v>42650</v>
      </c>
      <c r="C581" s="298">
        <v>9278</v>
      </c>
      <c r="D581" s="547">
        <v>15.923692000000001</v>
      </c>
      <c r="E581" s="299">
        <v>15.56</v>
      </c>
      <c r="F581" s="299">
        <f t="shared" si="113"/>
        <v>-3374.3343760000034</v>
      </c>
      <c r="G581" s="299">
        <f t="shared" si="114"/>
        <v>147740.01437600001</v>
      </c>
      <c r="H581" s="300">
        <f t="shared" si="115"/>
        <v>-2.2839678134945106E-2</v>
      </c>
      <c r="I581" s="299">
        <v>15.8</v>
      </c>
    </row>
    <row r="582" spans="2:9" x14ac:dyDescent="0.25">
      <c r="B582" s="546">
        <v>42653</v>
      </c>
      <c r="C582" s="319">
        <v>9678</v>
      </c>
      <c r="D582" s="548">
        <v>15.9153</v>
      </c>
      <c r="E582" s="299">
        <v>15.72</v>
      </c>
      <c r="F582" s="299">
        <f t="shared" si="113"/>
        <v>-1890.1133999999961</v>
      </c>
      <c r="G582" s="299">
        <f t="shared" si="114"/>
        <v>154028.27340000001</v>
      </c>
      <c r="H582" s="300">
        <f t="shared" si="115"/>
        <v>-1.2271210721758281E-2</v>
      </c>
      <c r="I582" s="299"/>
    </row>
    <row r="583" spans="2:9" x14ac:dyDescent="0.25">
      <c r="B583" s="546">
        <v>42661</v>
      </c>
      <c r="C583" s="319">
        <v>10000</v>
      </c>
      <c r="D583" s="548">
        <v>15.901258</v>
      </c>
      <c r="E583" s="299">
        <v>14.2</v>
      </c>
      <c r="F583" s="299">
        <f t="shared" si="113"/>
        <v>-17012.580000000009</v>
      </c>
      <c r="G583" s="299">
        <f t="shared" si="114"/>
        <v>159012.58000000002</v>
      </c>
      <c r="H583" s="300">
        <f t="shared" si="115"/>
        <v>-0.10698889358313669</v>
      </c>
      <c r="I583" s="299"/>
    </row>
    <row r="584" spans="2:9" x14ac:dyDescent="0.25">
      <c r="B584" s="546">
        <v>42663</v>
      </c>
      <c r="C584" s="298">
        <v>10000</v>
      </c>
      <c r="D584" s="547">
        <v>15.901258</v>
      </c>
      <c r="E584" s="299">
        <v>14.7</v>
      </c>
      <c r="F584" s="299">
        <f>C584*(E584-D584)</f>
        <v>-12012.580000000011</v>
      </c>
      <c r="G584" s="299">
        <f>IF(C584=0, 0,D584*C584)</f>
        <v>159012.58000000002</v>
      </c>
      <c r="H584" s="301">
        <f>IF(C584=0, D584, (E584-D584)/D584)</f>
        <v>-7.5544840540289399E-2</v>
      </c>
      <c r="I584" s="299"/>
    </row>
    <row r="585" spans="2:9" x14ac:dyDescent="0.25">
      <c r="B585" s="546">
        <v>42668</v>
      </c>
      <c r="C585" s="298">
        <v>11000</v>
      </c>
      <c r="D585" s="547">
        <v>15.74728</v>
      </c>
      <c r="E585" s="299">
        <v>14.18</v>
      </c>
      <c r="F585" s="299">
        <f>C585*(E585-D585)</f>
        <v>-17240.080000000002</v>
      </c>
      <c r="G585" s="299">
        <f>IF(C585=0, 0,D585*C585)</f>
        <v>173220.08</v>
      </c>
      <c r="H585" s="301">
        <f>IF(C585=0, D585, (E585-D585)/D585)</f>
        <v>-9.9527029429844413E-2</v>
      </c>
      <c r="I585" s="299"/>
    </row>
    <row r="586" spans="2:9" x14ac:dyDescent="0.25">
      <c r="B586" s="546">
        <v>42670</v>
      </c>
      <c r="C586" s="298">
        <v>11500</v>
      </c>
      <c r="D586" s="547">
        <v>15.679137000000001</v>
      </c>
      <c r="E586" s="299">
        <v>13.95</v>
      </c>
      <c r="F586" s="299">
        <f>C586*(E586-D586)</f>
        <v>-19885.075500000017</v>
      </c>
      <c r="G586" s="299">
        <f>IF(C586=0, 0,D586*C586)</f>
        <v>180310.07550000001</v>
      </c>
      <c r="H586" s="301">
        <f>IF(C586=0, D586, (E586-D586)/D586)</f>
        <v>-0.11028266415428357</v>
      </c>
      <c r="I586" s="299"/>
    </row>
    <row r="587" spans="2:9" x14ac:dyDescent="0.25">
      <c r="B587" s="546">
        <v>42670</v>
      </c>
      <c r="C587" s="298">
        <v>12000</v>
      </c>
      <c r="D587" s="547">
        <v>15.6113</v>
      </c>
      <c r="E587" s="299">
        <v>13.95</v>
      </c>
      <c r="F587" s="299">
        <f t="shared" ref="F587:F594" si="116">C587*(E587-D587)</f>
        <v>-19935.600000000009</v>
      </c>
      <c r="G587" s="299">
        <f t="shared" ref="G587:G594" si="117">IF(C587=0, 0,D587*C587)</f>
        <v>187335.6</v>
      </c>
      <c r="H587" s="301">
        <f t="shared" ref="H587:H594" si="118">IF(C587=0, D587, (E587-D587)/D587)</f>
        <v>-0.10641650599245422</v>
      </c>
      <c r="I587" s="299"/>
    </row>
    <row r="588" spans="2:9" x14ac:dyDescent="0.25">
      <c r="B588" s="546">
        <v>42670</v>
      </c>
      <c r="C588" s="298">
        <v>12500</v>
      </c>
      <c r="D588" s="547">
        <v>15.542006000000001</v>
      </c>
      <c r="E588" s="299">
        <v>13.95</v>
      </c>
      <c r="F588" s="299">
        <f t="shared" si="116"/>
        <v>-19900.075000000015</v>
      </c>
      <c r="G588" s="299">
        <f t="shared" si="117"/>
        <v>194275.07500000001</v>
      </c>
      <c r="H588" s="301">
        <f t="shared" si="118"/>
        <v>-0.10243246592492637</v>
      </c>
      <c r="I588" s="299"/>
    </row>
    <row r="589" spans="2:9" x14ac:dyDescent="0.25">
      <c r="B589" s="546">
        <v>42671</v>
      </c>
      <c r="C589" s="298">
        <v>12500</v>
      </c>
      <c r="D589" s="547">
        <v>15.536431</v>
      </c>
      <c r="E589" s="299">
        <v>13.72</v>
      </c>
      <c r="F589" s="299">
        <f t="shared" si="116"/>
        <v>-22705.387499999997</v>
      </c>
      <c r="G589" s="299">
        <f t="shared" si="117"/>
        <v>194205.38750000001</v>
      </c>
      <c r="H589" s="301">
        <f t="shared" si="118"/>
        <v>-0.11691430290521676</v>
      </c>
      <c r="I589" s="299"/>
    </row>
    <row r="590" spans="2:9" x14ac:dyDescent="0.25">
      <c r="B590" s="546">
        <v>42674</v>
      </c>
      <c r="C590" s="298">
        <v>12500</v>
      </c>
      <c r="D590" s="547">
        <v>15.5313</v>
      </c>
      <c r="E590" s="299">
        <v>13.18</v>
      </c>
      <c r="F590" s="299">
        <f t="shared" si="116"/>
        <v>-29391.250000000004</v>
      </c>
      <c r="G590" s="299">
        <f t="shared" si="117"/>
        <v>194141.25</v>
      </c>
      <c r="H590" s="301">
        <f t="shared" si="118"/>
        <v>-0.15139106192012261</v>
      </c>
      <c r="I590" s="299"/>
    </row>
    <row r="591" spans="2:9" x14ac:dyDescent="0.25">
      <c r="B591" s="546">
        <v>42676</v>
      </c>
      <c r="C591" s="298">
        <v>12500</v>
      </c>
      <c r="D591" s="547">
        <v>15.528746</v>
      </c>
      <c r="E591" s="299">
        <v>12.78</v>
      </c>
      <c r="F591" s="299">
        <f t="shared" si="116"/>
        <v>-34359.325000000004</v>
      </c>
      <c r="G591" s="299">
        <f t="shared" si="117"/>
        <v>194109.32500000001</v>
      </c>
      <c r="H591" s="300">
        <f t="shared" si="118"/>
        <v>-0.17701017197396368</v>
      </c>
      <c r="I591" s="299"/>
    </row>
    <row r="592" spans="2:9" x14ac:dyDescent="0.25">
      <c r="B592" s="546">
        <v>42677</v>
      </c>
      <c r="C592" s="298">
        <v>10000</v>
      </c>
      <c r="D592" s="547">
        <v>15.813000000000001</v>
      </c>
      <c r="E592" s="299">
        <v>14.15</v>
      </c>
      <c r="F592" s="299">
        <f t="shared" si="116"/>
        <v>-16630.000000000004</v>
      </c>
      <c r="G592" s="299">
        <f t="shared" si="117"/>
        <v>158130</v>
      </c>
      <c r="H592" s="300">
        <f t="shared" si="118"/>
        <v>-0.10516663504711314</v>
      </c>
      <c r="I592" s="299"/>
    </row>
    <row r="593" spans="2:10" x14ac:dyDescent="0.25">
      <c r="B593" s="546">
        <v>42678</v>
      </c>
      <c r="C593" s="298">
        <v>11000</v>
      </c>
      <c r="D593" s="547">
        <v>15.62</v>
      </c>
      <c r="E593" s="299">
        <v>13.69</v>
      </c>
      <c r="F593" s="299">
        <f t="shared" si="116"/>
        <v>-21229.999999999996</v>
      </c>
      <c r="G593" s="299">
        <f t="shared" si="117"/>
        <v>171820</v>
      </c>
      <c r="H593" s="300">
        <f t="shared" si="118"/>
        <v>-0.12355953905249678</v>
      </c>
      <c r="I593" s="299"/>
    </row>
    <row r="594" spans="2:10" x14ac:dyDescent="0.25">
      <c r="B594" s="546">
        <v>42701</v>
      </c>
      <c r="C594" s="298">
        <v>7678</v>
      </c>
      <c r="D594" s="547">
        <v>15.484220000000001</v>
      </c>
      <c r="E594" s="299">
        <v>16.28</v>
      </c>
      <c r="F594" s="299">
        <f t="shared" si="116"/>
        <v>6109.9988400000047</v>
      </c>
      <c r="G594" s="299">
        <f t="shared" si="117"/>
        <v>118887.84116000001</v>
      </c>
      <c r="H594" s="300">
        <f t="shared" si="118"/>
        <v>5.1392966516879801E-2</v>
      </c>
      <c r="I594" s="299" t="s">
        <v>295</v>
      </c>
    </row>
    <row r="595" spans="2:10" x14ac:dyDescent="0.25">
      <c r="B595" s="546">
        <v>42702</v>
      </c>
      <c r="C595" s="298">
        <v>8178</v>
      </c>
      <c r="D595" s="547">
        <v>15.519399999999999</v>
      </c>
      <c r="E595" s="299">
        <v>15.62</v>
      </c>
      <c r="F595" s="299">
        <f t="shared" ref="F595:F612" si="119">C595*(E595-D595)</f>
        <v>822.70680000000016</v>
      </c>
      <c r="G595" s="299">
        <f t="shared" ref="G595:G612" si="120">IF(C595=0, 0,D595*C595)</f>
        <v>126917.6532</v>
      </c>
      <c r="H595" s="300">
        <f t="shared" ref="H595:H612" si="121">IF(C595=0, D595, (E595-D595)/D595)</f>
        <v>6.4822093637640649E-3</v>
      </c>
      <c r="I595" s="299" t="s">
        <v>299</v>
      </c>
    </row>
    <row r="596" spans="2:10" x14ac:dyDescent="0.25">
      <c r="B596" s="546">
        <v>42702</v>
      </c>
      <c r="C596" s="298">
        <v>8678</v>
      </c>
      <c r="D596" s="547">
        <v>15.5304</v>
      </c>
      <c r="E596" s="299">
        <v>15.54</v>
      </c>
      <c r="F596" s="299">
        <f t="shared" si="119"/>
        <v>83.308799999990825</v>
      </c>
      <c r="G596" s="299">
        <f t="shared" si="120"/>
        <v>134772.8112</v>
      </c>
      <c r="H596" s="300">
        <f t="shared" si="121"/>
        <v>6.1814248184199655E-4</v>
      </c>
      <c r="I596" s="299"/>
    </row>
    <row r="597" spans="2:10" x14ac:dyDescent="0.25">
      <c r="B597" s="546">
        <v>42703</v>
      </c>
      <c r="C597" s="298">
        <v>8978</v>
      </c>
      <c r="D597" s="547">
        <v>15.5053</v>
      </c>
      <c r="E597" s="299">
        <v>14.95</v>
      </c>
      <c r="F597" s="299">
        <f t="shared" si="119"/>
        <v>-4985.4834000000074</v>
      </c>
      <c r="G597" s="299">
        <f t="shared" si="120"/>
        <v>139206.5834</v>
      </c>
      <c r="H597" s="300">
        <f t="shared" si="121"/>
        <v>-3.5813560524465882E-2</v>
      </c>
      <c r="I597" s="299"/>
    </row>
    <row r="598" spans="2:10" x14ac:dyDescent="0.25">
      <c r="B598" s="546">
        <v>42704</v>
      </c>
      <c r="C598" s="298">
        <v>5178</v>
      </c>
      <c r="D598" s="547">
        <v>14.3947</v>
      </c>
      <c r="E598" s="299">
        <v>18.059999999999999</v>
      </c>
      <c r="F598" s="299">
        <f t="shared" si="119"/>
        <v>18978.923399999992</v>
      </c>
      <c r="G598" s="299">
        <f t="shared" si="120"/>
        <v>74535.756600000008</v>
      </c>
      <c r="H598" s="300">
        <f t="shared" si="121"/>
        <v>0.25462843963403187</v>
      </c>
      <c r="I598" s="299"/>
    </row>
    <row r="599" spans="2:10" x14ac:dyDescent="0.25">
      <c r="B599" s="546">
        <v>42705</v>
      </c>
      <c r="C599" s="298">
        <v>4678</v>
      </c>
      <c r="D599" s="547">
        <v>13.905799999999999</v>
      </c>
      <c r="E599" s="299">
        <v>17.89</v>
      </c>
      <c r="F599" s="299">
        <f t="shared" si="119"/>
        <v>18638.087600000006</v>
      </c>
      <c r="G599" s="299">
        <f t="shared" si="120"/>
        <v>65051.332399999999</v>
      </c>
      <c r="H599" s="300">
        <f t="shared" si="121"/>
        <v>0.28651354111234173</v>
      </c>
      <c r="I599" s="299"/>
    </row>
    <row r="600" spans="2:10" x14ac:dyDescent="0.25">
      <c r="B600" s="546">
        <v>42705</v>
      </c>
      <c r="C600" s="298">
        <v>5000</v>
      </c>
      <c r="D600" s="547">
        <v>14.1645</v>
      </c>
      <c r="E600" s="299">
        <v>17.89</v>
      </c>
      <c r="F600" s="299">
        <f t="shared" si="119"/>
        <v>18627.5</v>
      </c>
      <c r="G600" s="299">
        <f t="shared" si="120"/>
        <v>70822.5</v>
      </c>
      <c r="H600" s="300">
        <f t="shared" si="121"/>
        <v>0.2630166966712556</v>
      </c>
      <c r="I600" s="299"/>
    </row>
    <row r="601" spans="2:10" x14ac:dyDescent="0.25">
      <c r="B601" s="546">
        <v>42708</v>
      </c>
      <c r="C601" s="298">
        <v>5000</v>
      </c>
      <c r="D601" s="547">
        <v>14.1645</v>
      </c>
      <c r="E601" s="299">
        <v>18.2</v>
      </c>
      <c r="F601" s="299">
        <f t="shared" si="119"/>
        <v>20177.499999999996</v>
      </c>
      <c r="G601" s="299">
        <f t="shared" si="120"/>
        <v>70822.5</v>
      </c>
      <c r="H601" s="300">
        <f t="shared" si="121"/>
        <v>0.28490239683716323</v>
      </c>
      <c r="I601" s="299"/>
    </row>
    <row r="602" spans="2:10" x14ac:dyDescent="0.25">
      <c r="B602" s="546">
        <v>42711</v>
      </c>
      <c r="C602" s="298">
        <v>5000</v>
      </c>
      <c r="D602" s="547">
        <v>14.143514</v>
      </c>
      <c r="E602" s="299">
        <v>18.420000000000002</v>
      </c>
      <c r="F602" s="299">
        <f t="shared" si="119"/>
        <v>21382.430000000011</v>
      </c>
      <c r="G602" s="299">
        <f t="shared" si="120"/>
        <v>70717.569999999992</v>
      </c>
      <c r="H602" s="300">
        <f t="shared" si="121"/>
        <v>0.3023637548631834</v>
      </c>
      <c r="I602" s="299"/>
    </row>
    <row r="603" spans="2:10" x14ac:dyDescent="0.25">
      <c r="B603" s="546">
        <v>42713</v>
      </c>
      <c r="C603" s="298">
        <v>5000</v>
      </c>
      <c r="D603" s="547">
        <v>14.127554</v>
      </c>
      <c r="E603" s="299">
        <v>18.25</v>
      </c>
      <c r="F603" s="299">
        <f t="shared" si="119"/>
        <v>20612.23</v>
      </c>
      <c r="G603" s="299">
        <f t="shared" si="120"/>
        <v>70637.77</v>
      </c>
      <c r="H603" s="300">
        <f t="shared" si="121"/>
        <v>0.29180182216964096</v>
      </c>
      <c r="I603" s="299"/>
    </row>
    <row r="604" spans="2:10" x14ac:dyDescent="0.25">
      <c r="B604" s="546">
        <v>42716</v>
      </c>
      <c r="C604" s="298">
        <v>5000</v>
      </c>
      <c r="D604" s="547">
        <v>14.0276</v>
      </c>
      <c r="E604" s="299">
        <v>18.489999999999998</v>
      </c>
      <c r="F604" s="299">
        <f t="shared" si="119"/>
        <v>22311.999999999993</v>
      </c>
      <c r="G604" s="299">
        <f t="shared" si="120"/>
        <v>70138</v>
      </c>
      <c r="H604" s="300">
        <f t="shared" si="121"/>
        <v>0.3181157147338104</v>
      </c>
      <c r="I604" s="299" t="s">
        <v>184</v>
      </c>
    </row>
    <row r="605" spans="2:10" x14ac:dyDescent="0.25">
      <c r="B605" s="546">
        <v>42718</v>
      </c>
      <c r="C605" s="298">
        <v>5000</v>
      </c>
      <c r="D605" s="547">
        <v>14.025399999999999</v>
      </c>
      <c r="E605" s="299">
        <v>18.2</v>
      </c>
      <c r="F605" s="299">
        <f t="shared" si="119"/>
        <v>20873</v>
      </c>
      <c r="G605" s="299">
        <f t="shared" si="120"/>
        <v>70127</v>
      </c>
      <c r="H605" s="300">
        <f t="shared" si="121"/>
        <v>0.29764569994438661</v>
      </c>
      <c r="I605" s="299">
        <v>13.8</v>
      </c>
    </row>
    <row r="606" spans="2:10" x14ac:dyDescent="0.25">
      <c r="B606" s="546">
        <v>42726</v>
      </c>
      <c r="C606" s="298">
        <v>5000</v>
      </c>
      <c r="D606" s="547">
        <v>14.025399999999999</v>
      </c>
      <c r="E606" s="299">
        <v>18.04</v>
      </c>
      <c r="F606" s="299">
        <f t="shared" si="119"/>
        <v>20073</v>
      </c>
      <c r="G606" s="299">
        <f t="shared" si="120"/>
        <v>70127</v>
      </c>
      <c r="H606" s="300">
        <f t="shared" si="121"/>
        <v>0.28623782565916123</v>
      </c>
      <c r="I606" s="299"/>
    </row>
    <row r="607" spans="2:10" x14ac:dyDescent="0.25">
      <c r="B607" s="546">
        <v>42733</v>
      </c>
      <c r="C607" s="298">
        <v>6000</v>
      </c>
      <c r="D607" s="547">
        <v>14.627558000000001</v>
      </c>
      <c r="E607" s="299">
        <v>17.57</v>
      </c>
      <c r="F607" s="377">
        <f t="shared" si="119"/>
        <v>17654.651999999998</v>
      </c>
      <c r="G607" s="299">
        <f t="shared" si="120"/>
        <v>87765.347999999998</v>
      </c>
      <c r="H607" s="301">
        <f t="shared" si="121"/>
        <v>0.20115743174629694</v>
      </c>
      <c r="I607" s="299"/>
      <c r="J607" s="3"/>
    </row>
    <row r="608" spans="2:10" x14ac:dyDescent="0.25">
      <c r="B608" s="546">
        <v>42734</v>
      </c>
      <c r="C608" s="298">
        <v>6000</v>
      </c>
      <c r="D608" s="547">
        <v>14.562623</v>
      </c>
      <c r="E608" s="299">
        <v>17.309999999999999</v>
      </c>
      <c r="F608" s="377">
        <f t="shared" si="119"/>
        <v>16484.261999999992</v>
      </c>
      <c r="G608" s="299">
        <f t="shared" si="120"/>
        <v>87375.737999999998</v>
      </c>
      <c r="H608" s="301">
        <f t="shared" si="121"/>
        <v>0.18865948806063293</v>
      </c>
      <c r="I608" s="299"/>
    </row>
    <row r="609" spans="1:9" x14ac:dyDescent="0.25">
      <c r="B609" s="546">
        <v>42739</v>
      </c>
      <c r="C609" s="298">
        <v>5500</v>
      </c>
      <c r="D609" s="547">
        <v>14.242898</v>
      </c>
      <c r="E609" s="299">
        <v>18.05</v>
      </c>
      <c r="F609" s="377">
        <f t="shared" si="119"/>
        <v>20939.061000000002</v>
      </c>
      <c r="G609" s="299">
        <f t="shared" si="120"/>
        <v>78335.938999999998</v>
      </c>
      <c r="H609" s="301">
        <f t="shared" si="121"/>
        <v>0.26729827033796072</v>
      </c>
      <c r="I609" s="299"/>
    </row>
    <row r="610" spans="1:9" x14ac:dyDescent="0.25">
      <c r="B610" s="546">
        <v>42741</v>
      </c>
      <c r="C610" s="298">
        <v>6000</v>
      </c>
      <c r="D610" s="547">
        <v>14.54599</v>
      </c>
      <c r="E610" s="299">
        <v>17.98</v>
      </c>
      <c r="F610" s="377">
        <f t="shared" si="119"/>
        <v>20604.060000000005</v>
      </c>
      <c r="G610" s="299">
        <f t="shared" si="120"/>
        <v>87275.94</v>
      </c>
      <c r="H610" s="301">
        <f t="shared" si="121"/>
        <v>0.23607949682352322</v>
      </c>
      <c r="I610" s="299"/>
    </row>
    <row r="611" spans="1:9" x14ac:dyDescent="0.25">
      <c r="B611" s="546">
        <v>42748</v>
      </c>
      <c r="C611" s="298">
        <v>6000</v>
      </c>
      <c r="D611" s="547">
        <v>14.527687999999999</v>
      </c>
      <c r="E611" s="299">
        <v>17.46</v>
      </c>
      <c r="F611" s="377">
        <f t="shared" si="119"/>
        <v>17593.872000000007</v>
      </c>
      <c r="G611" s="299">
        <f t="shared" si="120"/>
        <v>87166.127999999997</v>
      </c>
      <c r="H611" s="301">
        <f t="shared" si="121"/>
        <v>0.20184299112150547</v>
      </c>
      <c r="I611" s="299"/>
    </row>
    <row r="612" spans="1:9" x14ac:dyDescent="0.25">
      <c r="A612" s="183" t="s">
        <v>322</v>
      </c>
      <c r="B612" s="546">
        <v>42754</v>
      </c>
      <c r="C612" s="298">
        <v>6000</v>
      </c>
      <c r="D612" s="547">
        <v>14.527687999999999</v>
      </c>
      <c r="E612" s="299">
        <v>17.27</v>
      </c>
      <c r="F612" s="377">
        <f t="shared" si="119"/>
        <v>16453.871999999999</v>
      </c>
      <c r="G612" s="299">
        <f t="shared" si="120"/>
        <v>87166.127999999997</v>
      </c>
      <c r="H612" s="301">
        <f t="shared" si="121"/>
        <v>0.1887645164185795</v>
      </c>
      <c r="I612" s="299"/>
    </row>
    <row r="613" spans="1:9" x14ac:dyDescent="0.25">
      <c r="A613" t="s">
        <v>322</v>
      </c>
      <c r="B613" s="546">
        <v>42760</v>
      </c>
      <c r="C613" s="298">
        <v>6000</v>
      </c>
      <c r="D613" s="547">
        <v>14.527687999999999</v>
      </c>
      <c r="E613" s="299">
        <v>17.75</v>
      </c>
      <c r="F613" s="377">
        <f t="shared" ref="F613:F627" si="122">C613*(E613-D613)</f>
        <v>19333.872000000003</v>
      </c>
      <c r="G613" s="299">
        <f t="shared" ref="G613:G627" si="123">IF(C613=0, 0,D613*C613)</f>
        <v>87166.127999999997</v>
      </c>
      <c r="H613" s="301">
        <f t="shared" ref="H613:H627" si="124">IF(C613=0, D613, (E613-D613)/D613)</f>
        <v>0.22180487356281334</v>
      </c>
      <c r="I613" s="299"/>
    </row>
    <row r="614" spans="1:9" x14ac:dyDescent="0.25">
      <c r="A614" t="s">
        <v>354</v>
      </c>
      <c r="B614" s="546">
        <v>42761</v>
      </c>
      <c r="C614" s="298">
        <v>6000</v>
      </c>
      <c r="D614" s="547">
        <v>14.50817</v>
      </c>
      <c r="E614" s="299">
        <v>17.75</v>
      </c>
      <c r="F614" s="377">
        <f t="shared" si="122"/>
        <v>19450.98</v>
      </c>
      <c r="G614" s="299">
        <f t="shared" si="123"/>
        <v>87049.02</v>
      </c>
      <c r="H614" s="301">
        <f t="shared" si="124"/>
        <v>0.22344858104088938</v>
      </c>
      <c r="I614" s="299"/>
    </row>
    <row r="615" spans="1:9" x14ac:dyDescent="0.25">
      <c r="A615" t="s">
        <v>357</v>
      </c>
      <c r="B615" s="546">
        <v>42762</v>
      </c>
      <c r="C615" s="298">
        <v>6100</v>
      </c>
      <c r="D615" s="547">
        <v>14.553610000000001</v>
      </c>
      <c r="E615" s="299">
        <v>17.41</v>
      </c>
      <c r="F615" s="377">
        <f t="shared" si="122"/>
        <v>17423.978999999996</v>
      </c>
      <c r="G615" s="299">
        <f t="shared" si="123"/>
        <v>88777.021000000008</v>
      </c>
      <c r="H615" s="301">
        <f t="shared" si="124"/>
        <v>0.19626676817641803</v>
      </c>
      <c r="I615" s="299"/>
    </row>
    <row r="616" spans="1:9" x14ac:dyDescent="0.25">
      <c r="A616" t="s">
        <v>367</v>
      </c>
      <c r="B616" s="546">
        <v>42765</v>
      </c>
      <c r="C616" s="298">
        <v>6900</v>
      </c>
      <c r="D616" s="547">
        <v>14.793915999999999</v>
      </c>
      <c r="E616" s="299">
        <v>16.53</v>
      </c>
      <c r="F616" s="377">
        <f t="shared" si="122"/>
        <v>11978.979600000011</v>
      </c>
      <c r="G616" s="299">
        <f t="shared" si="123"/>
        <v>102078.02039999999</v>
      </c>
      <c r="H616" s="301">
        <f t="shared" si="124"/>
        <v>0.11735121383682331</v>
      </c>
      <c r="I616" s="299"/>
    </row>
    <row r="617" spans="1:9" x14ac:dyDescent="0.25">
      <c r="A617" t="s">
        <v>368</v>
      </c>
      <c r="B617" s="546">
        <v>42766</v>
      </c>
      <c r="C617" s="298">
        <v>6900</v>
      </c>
      <c r="D617" s="547">
        <v>14.783497000000001</v>
      </c>
      <c r="E617" s="299">
        <v>16.75</v>
      </c>
      <c r="F617" s="377">
        <f t="shared" si="122"/>
        <v>13568.870699999996</v>
      </c>
      <c r="G617" s="299">
        <f t="shared" si="123"/>
        <v>102006.1293</v>
      </c>
      <c r="H617" s="301">
        <f t="shared" si="124"/>
        <v>0.13302015078029233</v>
      </c>
      <c r="I617" s="299"/>
    </row>
    <row r="618" spans="1:9" x14ac:dyDescent="0.25">
      <c r="B618" s="546">
        <v>42767</v>
      </c>
      <c r="C618" s="298">
        <v>6000</v>
      </c>
      <c r="D618" s="547">
        <v>14.442175000000001</v>
      </c>
      <c r="E618" s="299">
        <v>16.59</v>
      </c>
      <c r="F618" s="377">
        <f t="shared" si="122"/>
        <v>12886.949999999995</v>
      </c>
      <c r="G618" s="299">
        <f t="shared" si="123"/>
        <v>86653.05</v>
      </c>
      <c r="H618" s="301">
        <f t="shared" si="124"/>
        <v>0.14871894295699914</v>
      </c>
      <c r="I618" s="299"/>
    </row>
    <row r="619" spans="1:9" x14ac:dyDescent="0.25">
      <c r="B619" s="546">
        <v>42767</v>
      </c>
      <c r="C619" s="298">
        <v>7000</v>
      </c>
      <c r="D619" s="547">
        <v>14.725436</v>
      </c>
      <c r="E619" s="299">
        <v>16.59</v>
      </c>
      <c r="F619" s="377">
        <f t="shared" si="122"/>
        <v>13051.947999999999</v>
      </c>
      <c r="G619" s="299">
        <f t="shared" si="123"/>
        <v>103078.052</v>
      </c>
      <c r="H619" s="301">
        <f t="shared" si="124"/>
        <v>0.1266219893251378</v>
      </c>
      <c r="I619" s="299"/>
    </row>
    <row r="620" spans="1:9" x14ac:dyDescent="0.25">
      <c r="B620" s="546">
        <v>42767</v>
      </c>
      <c r="C620" s="298">
        <v>7200</v>
      </c>
      <c r="D620" s="547">
        <v>14.771951</v>
      </c>
      <c r="E620" s="299">
        <v>16.59</v>
      </c>
      <c r="F620" s="377">
        <f t="shared" si="122"/>
        <v>13089.952800000001</v>
      </c>
      <c r="G620" s="299">
        <f t="shared" si="123"/>
        <v>106358.0472</v>
      </c>
      <c r="H620" s="301">
        <f t="shared" si="124"/>
        <v>0.12307439958337259</v>
      </c>
      <c r="I620" s="299"/>
    </row>
    <row r="621" spans="1:9" x14ac:dyDescent="0.25">
      <c r="A621" t="s">
        <v>372</v>
      </c>
      <c r="B621" s="546">
        <v>42767</v>
      </c>
      <c r="C621" s="298">
        <v>6500</v>
      </c>
      <c r="D621" s="547">
        <v>14.578353999999999</v>
      </c>
      <c r="E621" s="299">
        <v>16.59</v>
      </c>
      <c r="F621" s="377">
        <f t="shared" si="122"/>
        <v>13075.699000000004</v>
      </c>
      <c r="G621" s="299">
        <f t="shared" si="123"/>
        <v>94759.300999999992</v>
      </c>
      <c r="H621" s="301">
        <f t="shared" si="124"/>
        <v>0.13798855481215511</v>
      </c>
      <c r="I621" s="299"/>
    </row>
    <row r="622" spans="1:9" x14ac:dyDescent="0.25">
      <c r="A622" t="s">
        <v>374</v>
      </c>
      <c r="B622" s="546">
        <v>42768</v>
      </c>
      <c r="C622" s="298">
        <v>6000</v>
      </c>
      <c r="D622" s="547">
        <v>14.368788</v>
      </c>
      <c r="E622" s="299">
        <v>16.68</v>
      </c>
      <c r="F622" s="377">
        <f t="shared" si="122"/>
        <v>13867.271999999995</v>
      </c>
      <c r="G622" s="299">
        <f>IF(C622=0, 0,D622*C622)</f>
        <v>86212.728000000003</v>
      </c>
      <c r="H622" s="301">
        <f t="shared" si="124"/>
        <v>0.16084947456946261</v>
      </c>
      <c r="I622" s="299"/>
    </row>
    <row r="623" spans="1:9" x14ac:dyDescent="0.25">
      <c r="A623" t="s">
        <v>381</v>
      </c>
      <c r="B623" s="546">
        <v>42769</v>
      </c>
      <c r="C623" s="298">
        <v>5300</v>
      </c>
      <c r="D623" s="547">
        <v>14.006677</v>
      </c>
      <c r="E623" s="299">
        <v>17.23</v>
      </c>
      <c r="F623" s="377">
        <f t="shared" si="122"/>
        <v>17083.611900000004</v>
      </c>
      <c r="G623" s="299">
        <f t="shared" si="123"/>
        <v>74235.388099999996</v>
      </c>
      <c r="H623" s="301">
        <f t="shared" si="124"/>
        <v>0.2301276027140485</v>
      </c>
      <c r="I623" s="299"/>
    </row>
    <row r="624" spans="1:9" x14ac:dyDescent="0.25">
      <c r="A624" t="s">
        <v>391</v>
      </c>
      <c r="B624" s="546">
        <v>42772</v>
      </c>
      <c r="C624" s="298">
        <v>6000</v>
      </c>
      <c r="D624" s="547">
        <v>14.311230999999999</v>
      </c>
      <c r="E624" s="299">
        <v>16.52</v>
      </c>
      <c r="F624" s="377">
        <f t="shared" si="122"/>
        <v>13252.614000000001</v>
      </c>
      <c r="G624" s="299">
        <f t="shared" si="123"/>
        <v>85867.385999999999</v>
      </c>
      <c r="H624" s="301">
        <f t="shared" si="124"/>
        <v>0.15433815581622576</v>
      </c>
      <c r="I624" s="299"/>
    </row>
    <row r="625" spans="1:13" x14ac:dyDescent="0.25">
      <c r="A625" t="s">
        <v>396</v>
      </c>
      <c r="B625" s="546">
        <v>42773</v>
      </c>
      <c r="C625" s="298">
        <v>6600</v>
      </c>
      <c r="D625" s="547">
        <v>14.461574000000001</v>
      </c>
      <c r="E625" s="299">
        <v>16.03</v>
      </c>
      <c r="F625" s="377">
        <f t="shared" si="122"/>
        <v>10351.611600000004</v>
      </c>
      <c r="G625" s="299">
        <f t="shared" si="123"/>
        <v>95446.388400000011</v>
      </c>
      <c r="H625" s="301">
        <f t="shared" si="124"/>
        <v>0.10845472283998965</v>
      </c>
      <c r="I625" s="299"/>
    </row>
    <row r="626" spans="1:13" x14ac:dyDescent="0.25">
      <c r="A626" t="s">
        <v>419</v>
      </c>
      <c r="B626" s="546">
        <v>42781</v>
      </c>
      <c r="C626" s="298">
        <v>5700</v>
      </c>
      <c r="D626" s="547">
        <v>14.140828000000001</v>
      </c>
      <c r="E626" s="299">
        <v>16.3</v>
      </c>
      <c r="F626" s="377">
        <f t="shared" si="122"/>
        <v>12307.2804</v>
      </c>
      <c r="G626" s="299">
        <f t="shared" si="123"/>
        <v>80602.719600000011</v>
      </c>
      <c r="H626" s="301">
        <f t="shared" si="124"/>
        <v>0.1526906345229572</v>
      </c>
      <c r="I626" s="299"/>
    </row>
    <row r="627" spans="1:13" x14ac:dyDescent="0.25">
      <c r="A627" t="s">
        <v>421</v>
      </c>
      <c r="B627" s="546">
        <v>42782</v>
      </c>
      <c r="C627" s="298">
        <v>5700</v>
      </c>
      <c r="D627" s="547">
        <v>14.103</v>
      </c>
      <c r="E627" s="299">
        <v>16.170000000000002</v>
      </c>
      <c r="F627" s="377">
        <f t="shared" si="122"/>
        <v>11781.900000000011</v>
      </c>
      <c r="G627" s="299">
        <f t="shared" si="123"/>
        <v>80387.100000000006</v>
      </c>
      <c r="H627" s="301">
        <f t="shared" si="124"/>
        <v>0.14656456073175933</v>
      </c>
      <c r="I627" s="299"/>
    </row>
    <row r="628" spans="1:13" x14ac:dyDescent="0.25">
      <c r="B628" s="546"/>
      <c r="C628" s="298"/>
      <c r="D628" s="547"/>
      <c r="E628" s="299"/>
      <c r="F628" s="377"/>
      <c r="G628" s="299"/>
      <c r="H628" s="301"/>
      <c r="I628" s="299"/>
    </row>
    <row r="629" spans="1:13" x14ac:dyDescent="0.25">
      <c r="B629" s="546"/>
      <c r="C629" s="298"/>
      <c r="D629" s="547"/>
      <c r="E629" s="299"/>
      <c r="F629" s="377"/>
      <c r="G629" s="299"/>
      <c r="H629" s="301"/>
      <c r="I629" s="299"/>
    </row>
    <row r="630" spans="1:13" x14ac:dyDescent="0.25">
      <c r="B630" s="546"/>
      <c r="C630" s="298"/>
      <c r="D630" s="547"/>
      <c r="E630" s="299"/>
      <c r="F630" s="377"/>
      <c r="G630" s="299"/>
      <c r="H630" s="301"/>
      <c r="I630" s="299"/>
    </row>
    <row r="631" spans="1:13" x14ac:dyDescent="0.25">
      <c r="B631" s="546"/>
      <c r="C631" s="298"/>
      <c r="D631" s="547"/>
      <c r="E631" s="299"/>
      <c r="F631" s="377"/>
      <c r="G631" s="299"/>
      <c r="H631" s="301"/>
      <c r="I631" s="299"/>
    </row>
    <row r="635" spans="1:13" x14ac:dyDescent="0.25">
      <c r="L635" t="s">
        <v>65</v>
      </c>
      <c r="M635" s="184">
        <f>K898+M898-F898</f>
        <v>14615.571000001626</v>
      </c>
    </row>
    <row r="636" spans="1:13" x14ac:dyDescent="0.25">
      <c r="A636" s="440" t="s">
        <v>1</v>
      </c>
      <c r="B636" s="513" t="s">
        <v>2</v>
      </c>
      <c r="C636" s="440" t="s">
        <v>4</v>
      </c>
      <c r="D636" s="514" t="s">
        <v>5</v>
      </c>
      <c r="E636" s="441" t="s">
        <v>90</v>
      </c>
      <c r="F636" s="441" t="s">
        <v>60</v>
      </c>
      <c r="G636" s="440" t="s">
        <v>3</v>
      </c>
      <c r="H636" s="515" t="s">
        <v>6</v>
      </c>
      <c r="I636" s="514" t="s">
        <v>7</v>
      </c>
      <c r="J636" s="441" t="s">
        <v>89</v>
      </c>
      <c r="K636" s="441" t="s">
        <v>61</v>
      </c>
      <c r="L636" s="440" t="s">
        <v>37</v>
      </c>
      <c r="M636" s="441" t="s">
        <v>38</v>
      </c>
    </row>
    <row r="637" spans="1:13" x14ac:dyDescent="0.25">
      <c r="A637" s="442" t="s">
        <v>50</v>
      </c>
      <c r="B637" s="473">
        <v>42187</v>
      </c>
      <c r="C637" s="427">
        <v>1000</v>
      </c>
      <c r="D637" s="428">
        <v>27.25</v>
      </c>
      <c r="E637" s="429">
        <v>0</v>
      </c>
      <c r="F637" s="429">
        <f>C637*D637+E637</f>
        <v>27250</v>
      </c>
      <c r="G637" s="426">
        <v>42187</v>
      </c>
      <c r="H637" s="443">
        <v>2000</v>
      </c>
      <c r="I637" s="428">
        <v>27.34</v>
      </c>
      <c r="J637" s="429">
        <v>-5.49</v>
      </c>
      <c r="K637" s="429">
        <f>H637*I637-J637</f>
        <v>54685.49</v>
      </c>
      <c r="L637" s="426">
        <v>42257</v>
      </c>
      <c r="M637" s="429">
        <v>850.5</v>
      </c>
    </row>
    <row r="638" spans="1:13" x14ac:dyDescent="0.25">
      <c r="A638" s="444" t="s">
        <v>71</v>
      </c>
      <c r="B638" s="473">
        <v>42187</v>
      </c>
      <c r="C638" s="427">
        <v>80</v>
      </c>
      <c r="D638" s="428">
        <v>27.152249999999999</v>
      </c>
      <c r="E638" s="429">
        <v>0</v>
      </c>
      <c r="F638" s="429">
        <f t="shared" ref="F638:F701" si="125">C638*D638+E638</f>
        <v>2172.1799999999998</v>
      </c>
      <c r="G638" s="426">
        <v>42199</v>
      </c>
      <c r="H638" s="443">
        <v>102</v>
      </c>
      <c r="I638" s="428">
        <v>25.28</v>
      </c>
      <c r="J638" s="429">
        <v>0.05</v>
      </c>
      <c r="K638" s="429">
        <f t="shared" ref="K638:K665" si="126">H638*I638-J638</f>
        <v>2578.5099999999998</v>
      </c>
      <c r="L638" s="426">
        <v>42439</v>
      </c>
      <c r="M638" s="429">
        <v>483.9</v>
      </c>
    </row>
    <row r="639" spans="1:13" x14ac:dyDescent="0.25">
      <c r="A639" s="427"/>
      <c r="B639" s="473">
        <v>42187</v>
      </c>
      <c r="C639" s="427">
        <v>1000</v>
      </c>
      <c r="D639" s="428">
        <v>27.1</v>
      </c>
      <c r="E639" s="429">
        <v>0</v>
      </c>
      <c r="F639" s="429">
        <f t="shared" si="125"/>
        <v>27100</v>
      </c>
      <c r="G639" s="426">
        <v>42227</v>
      </c>
      <c r="H639" s="443">
        <v>200</v>
      </c>
      <c r="I639" s="428">
        <v>19.649999999999999</v>
      </c>
      <c r="J639" s="429">
        <v>7.0000000000000007E-2</v>
      </c>
      <c r="K639" s="429">
        <f t="shared" si="126"/>
        <v>3929.9299999999994</v>
      </c>
      <c r="L639" s="426">
        <v>42531</v>
      </c>
      <c r="M639" s="429">
        <v>483.9</v>
      </c>
    </row>
    <row r="640" spans="1:13" x14ac:dyDescent="0.25">
      <c r="A640" s="427"/>
      <c r="B640" s="534">
        <v>42187</v>
      </c>
      <c r="C640" s="427">
        <v>500</v>
      </c>
      <c r="D640" s="428">
        <v>27.039332999999999</v>
      </c>
      <c r="E640" s="429">
        <v>0</v>
      </c>
      <c r="F640" s="429">
        <f t="shared" si="125"/>
        <v>13519.666499999999</v>
      </c>
      <c r="G640" s="426">
        <v>42227</v>
      </c>
      <c r="H640" s="443">
        <v>200</v>
      </c>
      <c r="I640" s="428">
        <v>18.7</v>
      </c>
      <c r="J640" s="429">
        <v>7.0000000000000007E-2</v>
      </c>
      <c r="K640" s="429">
        <f t="shared" si="126"/>
        <v>3739.93</v>
      </c>
      <c r="L640" s="426">
        <v>42625</v>
      </c>
      <c r="M640" s="429">
        <v>433.9</v>
      </c>
    </row>
    <row r="641" spans="1:13" x14ac:dyDescent="0.25">
      <c r="A641" s="427"/>
      <c r="B641" s="534"/>
      <c r="C641" s="427">
        <v>500</v>
      </c>
      <c r="D641" s="428">
        <v>27.039332999999999</v>
      </c>
      <c r="E641" s="429">
        <v>0</v>
      </c>
      <c r="F641" s="429">
        <f t="shared" si="125"/>
        <v>13519.666499999999</v>
      </c>
      <c r="G641" s="426">
        <v>42257</v>
      </c>
      <c r="H641" s="443">
        <v>1600</v>
      </c>
      <c r="I641" s="428">
        <v>16.445</v>
      </c>
      <c r="J641" s="429">
        <v>0.48</v>
      </c>
      <c r="K641" s="429">
        <f t="shared" si="126"/>
        <v>26311.52</v>
      </c>
      <c r="L641" s="426">
        <v>42716</v>
      </c>
      <c r="M641" s="429">
        <v>500</v>
      </c>
    </row>
    <row r="642" spans="1:13" x14ac:dyDescent="0.25">
      <c r="A642" s="427"/>
      <c r="B642" s="534"/>
      <c r="C642" s="427">
        <v>500</v>
      </c>
      <c r="D642" s="428">
        <v>27.039332999999999</v>
      </c>
      <c r="E642" s="429">
        <v>0</v>
      </c>
      <c r="F642" s="429">
        <f t="shared" si="125"/>
        <v>13519.666499999999</v>
      </c>
      <c r="G642" s="535">
        <v>42265</v>
      </c>
      <c r="H642" s="443">
        <v>200</v>
      </c>
      <c r="I642" s="428">
        <v>15.65</v>
      </c>
      <c r="J642" s="429">
        <v>0.05</v>
      </c>
      <c r="K642" s="429">
        <f t="shared" si="126"/>
        <v>3129.95</v>
      </c>
      <c r="L642" s="427"/>
      <c r="M642" s="429"/>
    </row>
    <row r="643" spans="1:13" x14ac:dyDescent="0.25">
      <c r="A643" s="427"/>
      <c r="B643" s="534"/>
      <c r="C643" s="427">
        <v>500</v>
      </c>
      <c r="D643" s="428">
        <v>27.039332999999999</v>
      </c>
      <c r="E643" s="429">
        <v>0</v>
      </c>
      <c r="F643" s="429">
        <f t="shared" si="125"/>
        <v>13519.666499999999</v>
      </c>
      <c r="G643" s="535"/>
      <c r="H643" s="443">
        <v>2400</v>
      </c>
      <c r="I643" s="428">
        <v>15.7</v>
      </c>
      <c r="J643" s="429">
        <v>0.7</v>
      </c>
      <c r="K643" s="429">
        <f t="shared" si="126"/>
        <v>37679.300000000003</v>
      </c>
      <c r="L643" s="427"/>
      <c r="M643" s="429"/>
    </row>
    <row r="644" spans="1:13" x14ac:dyDescent="0.25">
      <c r="A644" s="427"/>
      <c r="B644" s="534"/>
      <c r="C644" s="427">
        <v>1000</v>
      </c>
      <c r="D644" s="428">
        <v>27.039332999999999</v>
      </c>
      <c r="E644" s="429">
        <v>0</v>
      </c>
      <c r="F644" s="429">
        <f t="shared" si="125"/>
        <v>27039.332999999999</v>
      </c>
      <c r="G644" s="426">
        <v>42271</v>
      </c>
      <c r="H644" s="516">
        <v>918</v>
      </c>
      <c r="I644" s="517">
        <v>16.45</v>
      </c>
      <c r="J644" s="518">
        <v>0.28000000000000003</v>
      </c>
      <c r="K644" s="518">
        <f t="shared" si="126"/>
        <v>15100.819999999998</v>
      </c>
      <c r="L644" s="427"/>
      <c r="M644" s="429"/>
    </row>
    <row r="645" spans="1:13" ht="60" x14ac:dyDescent="0.25">
      <c r="A645" s="427"/>
      <c r="B645" s="473">
        <v>42198</v>
      </c>
      <c r="C645" s="427">
        <v>100</v>
      </c>
      <c r="D645" s="428">
        <v>24.77</v>
      </c>
      <c r="E645" s="429">
        <v>0</v>
      </c>
      <c r="F645" s="429">
        <f t="shared" si="125"/>
        <v>2477</v>
      </c>
      <c r="G645" s="536" t="s">
        <v>139</v>
      </c>
      <c r="H645" s="443">
        <v>500</v>
      </c>
      <c r="I645" s="428">
        <v>15.95</v>
      </c>
      <c r="J645" s="429">
        <v>0.15</v>
      </c>
      <c r="K645" s="518">
        <f t="shared" si="126"/>
        <v>7974.85</v>
      </c>
      <c r="L645" s="427"/>
      <c r="M645" s="429"/>
    </row>
    <row r="646" spans="1:13" x14ac:dyDescent="0.25">
      <c r="A646" s="427"/>
      <c r="B646" s="473">
        <v>42205</v>
      </c>
      <c r="C646" s="427">
        <v>50</v>
      </c>
      <c r="D646" s="428">
        <v>24.35</v>
      </c>
      <c r="E646" s="429">
        <v>0</v>
      </c>
      <c r="F646" s="429">
        <f t="shared" si="125"/>
        <v>1217.5</v>
      </c>
      <c r="G646" s="536"/>
      <c r="H646" s="443">
        <v>500</v>
      </c>
      <c r="I646" s="428">
        <v>16.100000000000001</v>
      </c>
      <c r="J646" s="429">
        <v>0.15</v>
      </c>
      <c r="K646" s="518">
        <f t="shared" si="126"/>
        <v>8049.8500000000013</v>
      </c>
      <c r="L646" s="427"/>
      <c r="M646" s="429"/>
    </row>
    <row r="647" spans="1:13" x14ac:dyDescent="0.25">
      <c r="A647" s="427"/>
      <c r="B647" s="473">
        <v>42207</v>
      </c>
      <c r="C647" s="427">
        <v>20</v>
      </c>
      <c r="D647" s="428">
        <v>24.02</v>
      </c>
      <c r="E647" s="429">
        <v>0</v>
      </c>
      <c r="F647" s="429">
        <f t="shared" si="125"/>
        <v>480.4</v>
      </c>
      <c r="G647" s="536"/>
      <c r="H647" s="443">
        <v>500</v>
      </c>
      <c r="I647" s="428">
        <v>16.170000000000002</v>
      </c>
      <c r="J647" s="429">
        <v>0.15</v>
      </c>
      <c r="K647" s="518">
        <f t="shared" si="126"/>
        <v>8084.8500000000013</v>
      </c>
      <c r="L647" s="427"/>
      <c r="M647" s="429"/>
    </row>
    <row r="648" spans="1:13" x14ac:dyDescent="0.25">
      <c r="A648" s="427"/>
      <c r="B648" s="473">
        <v>42207</v>
      </c>
      <c r="C648" s="427">
        <v>20</v>
      </c>
      <c r="D648" s="428">
        <v>23.91</v>
      </c>
      <c r="E648" s="429">
        <v>0</v>
      </c>
      <c r="F648" s="429">
        <f t="shared" si="125"/>
        <v>478.2</v>
      </c>
      <c r="G648" s="536"/>
      <c r="H648" s="443">
        <v>500</v>
      </c>
      <c r="I648" s="428">
        <v>16.28</v>
      </c>
      <c r="J648" s="429">
        <v>0.15</v>
      </c>
      <c r="K648" s="518">
        <f t="shared" si="126"/>
        <v>8139.8500000000013</v>
      </c>
      <c r="L648" s="429"/>
      <c r="M648" s="429"/>
    </row>
    <row r="649" spans="1:13" x14ac:dyDescent="0.25">
      <c r="A649" s="427"/>
      <c r="B649" s="473">
        <v>42207</v>
      </c>
      <c r="C649" s="427">
        <v>20</v>
      </c>
      <c r="D649" s="428">
        <v>23.7</v>
      </c>
      <c r="E649" s="429">
        <v>0</v>
      </c>
      <c r="F649" s="429">
        <f t="shared" si="125"/>
        <v>474</v>
      </c>
      <c r="G649" s="536"/>
      <c r="H649" s="443">
        <v>500</v>
      </c>
      <c r="I649" s="428">
        <v>16.39</v>
      </c>
      <c r="J649" s="429">
        <v>0.15</v>
      </c>
      <c r="K649" s="518">
        <f t="shared" si="126"/>
        <v>8194.85</v>
      </c>
      <c r="L649" s="427"/>
      <c r="M649" s="429"/>
    </row>
    <row r="650" spans="1:13" x14ac:dyDescent="0.25">
      <c r="A650" s="427"/>
      <c r="B650" s="473">
        <v>42207</v>
      </c>
      <c r="C650" s="427">
        <v>20</v>
      </c>
      <c r="D650" s="428">
        <v>23.6</v>
      </c>
      <c r="E650" s="429">
        <v>0</v>
      </c>
      <c r="F650" s="429">
        <f t="shared" si="125"/>
        <v>472</v>
      </c>
      <c r="G650" s="536"/>
      <c r="H650" s="443">
        <v>500</v>
      </c>
      <c r="I650" s="428">
        <v>16.55</v>
      </c>
      <c r="J650" s="429">
        <v>0.17</v>
      </c>
      <c r="K650" s="518">
        <f t="shared" si="126"/>
        <v>8274.83</v>
      </c>
      <c r="L650" s="427"/>
      <c r="M650" s="429"/>
    </row>
    <row r="651" spans="1:13" x14ac:dyDescent="0.25">
      <c r="A651" s="427"/>
      <c r="B651" s="473">
        <v>42209</v>
      </c>
      <c r="C651" s="427">
        <v>40</v>
      </c>
      <c r="D651" s="428">
        <v>22.3</v>
      </c>
      <c r="E651" s="429">
        <v>0</v>
      </c>
      <c r="F651" s="429">
        <f t="shared" si="125"/>
        <v>892</v>
      </c>
      <c r="G651" s="536"/>
      <c r="H651" s="443">
        <v>50</v>
      </c>
      <c r="I651" s="428">
        <v>16.55</v>
      </c>
      <c r="J651" s="429">
        <v>0</v>
      </c>
      <c r="K651" s="518">
        <f t="shared" si="126"/>
        <v>827.5</v>
      </c>
      <c r="L651" s="427"/>
      <c r="M651" s="429"/>
    </row>
    <row r="652" spans="1:13" x14ac:dyDescent="0.25">
      <c r="A652" s="429"/>
      <c r="B652" s="473">
        <v>42221</v>
      </c>
      <c r="C652" s="427">
        <v>12</v>
      </c>
      <c r="D652" s="428">
        <v>20.95</v>
      </c>
      <c r="E652" s="429">
        <v>0</v>
      </c>
      <c r="F652" s="429">
        <f t="shared" si="125"/>
        <v>251.39999999999998</v>
      </c>
      <c r="G652" s="536"/>
      <c r="H652" s="443">
        <v>28</v>
      </c>
      <c r="I652" s="428">
        <v>16.68</v>
      </c>
      <c r="J652" s="429">
        <v>0.01</v>
      </c>
      <c r="K652" s="518">
        <f t="shared" si="126"/>
        <v>467.03</v>
      </c>
      <c r="L652" s="443"/>
      <c r="M652" s="429"/>
    </row>
    <row r="653" spans="1:13" x14ac:dyDescent="0.25">
      <c r="A653" s="427"/>
      <c r="B653" s="473">
        <v>42223</v>
      </c>
      <c r="C653" s="427">
        <v>100</v>
      </c>
      <c r="D653" s="428">
        <v>20.399999999999999</v>
      </c>
      <c r="E653" s="429">
        <v>0</v>
      </c>
      <c r="F653" s="429">
        <f t="shared" si="125"/>
        <v>2039.9999999999998</v>
      </c>
      <c r="G653" s="426">
        <v>42285</v>
      </c>
      <c r="H653" s="443">
        <v>632</v>
      </c>
      <c r="I653" s="428">
        <v>17.850000000000001</v>
      </c>
      <c r="J653" s="429">
        <v>0.21</v>
      </c>
      <c r="K653" s="518">
        <f t="shared" si="126"/>
        <v>11280.990000000002</v>
      </c>
      <c r="L653" s="429"/>
      <c r="M653" s="429"/>
    </row>
    <row r="654" spans="1:13" x14ac:dyDescent="0.25">
      <c r="A654" s="429"/>
      <c r="B654" s="473">
        <v>42226</v>
      </c>
      <c r="C654" s="427">
        <v>200</v>
      </c>
      <c r="D654" s="428">
        <v>19.95</v>
      </c>
      <c r="E654" s="429">
        <v>0</v>
      </c>
      <c r="F654" s="429">
        <f t="shared" si="125"/>
        <v>3990</v>
      </c>
      <c r="G654" s="426">
        <v>42297</v>
      </c>
      <c r="H654" s="443">
        <v>500</v>
      </c>
      <c r="I654" s="428">
        <v>19.149999999999999</v>
      </c>
      <c r="J654" s="429">
        <v>0.18</v>
      </c>
      <c r="K654" s="518">
        <f t="shared" si="126"/>
        <v>9574.82</v>
      </c>
      <c r="L654" s="427"/>
      <c r="M654" s="429"/>
    </row>
    <row r="655" spans="1:13" x14ac:dyDescent="0.25">
      <c r="A655" s="427"/>
      <c r="B655" s="473">
        <v>42226</v>
      </c>
      <c r="C655" s="427">
        <v>50</v>
      </c>
      <c r="D655" s="428">
        <v>20.010000000000002</v>
      </c>
      <c r="E655" s="429">
        <v>0</v>
      </c>
      <c r="F655" s="429">
        <f t="shared" si="125"/>
        <v>1000.5000000000001</v>
      </c>
      <c r="G655" s="426">
        <v>42300</v>
      </c>
      <c r="H655" s="443">
        <v>1000</v>
      </c>
      <c r="I655" s="428">
        <v>18.62</v>
      </c>
      <c r="J655" s="429">
        <v>0.34</v>
      </c>
      <c r="K655" s="518">
        <f t="shared" si="126"/>
        <v>18619.66</v>
      </c>
      <c r="L655" s="427"/>
      <c r="M655" s="429"/>
    </row>
    <row r="656" spans="1:13" x14ac:dyDescent="0.25">
      <c r="A656" s="427"/>
      <c r="B656" s="473">
        <v>42226</v>
      </c>
      <c r="C656" s="427">
        <v>100</v>
      </c>
      <c r="D656" s="428">
        <v>20.2</v>
      </c>
      <c r="E656" s="429">
        <v>0</v>
      </c>
      <c r="F656" s="429">
        <f t="shared" si="125"/>
        <v>2020</v>
      </c>
      <c r="G656" s="426">
        <v>42312</v>
      </c>
      <c r="H656" s="443">
        <v>2500</v>
      </c>
      <c r="I656" s="428">
        <v>18.48</v>
      </c>
      <c r="J656" s="429">
        <v>7.8</v>
      </c>
      <c r="K656" s="429">
        <f t="shared" si="126"/>
        <v>46192.2</v>
      </c>
      <c r="L656" s="427"/>
      <c r="M656" s="429"/>
    </row>
    <row r="657" spans="1:13" x14ac:dyDescent="0.25">
      <c r="A657" s="427"/>
      <c r="B657" s="473">
        <v>42227</v>
      </c>
      <c r="C657" s="427">
        <v>200</v>
      </c>
      <c r="D657" s="428">
        <v>18.399999999999999</v>
      </c>
      <c r="E657" s="429">
        <v>0</v>
      </c>
      <c r="F657" s="429">
        <f t="shared" si="125"/>
        <v>3679.9999999999995</v>
      </c>
      <c r="G657" s="426">
        <v>42313</v>
      </c>
      <c r="H657" s="443">
        <v>3000</v>
      </c>
      <c r="I657" s="428">
        <v>19.059999999999999</v>
      </c>
      <c r="J657" s="429">
        <v>1.05</v>
      </c>
      <c r="K657" s="429">
        <f t="shared" si="126"/>
        <v>57178.94999999999</v>
      </c>
      <c r="L657" s="427"/>
      <c r="M657" s="429"/>
    </row>
    <row r="658" spans="1:13" x14ac:dyDescent="0.25">
      <c r="A658" s="427"/>
      <c r="B658" s="473">
        <v>42227</v>
      </c>
      <c r="C658" s="427">
        <v>200</v>
      </c>
      <c r="D658" s="428">
        <v>19.55</v>
      </c>
      <c r="E658" s="429">
        <v>0</v>
      </c>
      <c r="F658" s="429">
        <f t="shared" si="125"/>
        <v>3910</v>
      </c>
      <c r="G658" s="426">
        <v>42324</v>
      </c>
      <c r="H658" s="443">
        <v>2500</v>
      </c>
      <c r="I658" s="428">
        <v>18.8</v>
      </c>
      <c r="J658" s="429">
        <v>0.86</v>
      </c>
      <c r="K658" s="429">
        <f t="shared" si="126"/>
        <v>46999.14</v>
      </c>
      <c r="L658" s="429"/>
      <c r="M658" s="429"/>
    </row>
    <row r="659" spans="1:13" x14ac:dyDescent="0.25">
      <c r="A659" s="427"/>
      <c r="B659" s="473">
        <v>42234</v>
      </c>
      <c r="C659" s="427">
        <v>40</v>
      </c>
      <c r="D659" s="428">
        <v>18.149999999999999</v>
      </c>
      <c r="E659" s="429">
        <v>0</v>
      </c>
      <c r="F659" s="429">
        <f t="shared" si="125"/>
        <v>726</v>
      </c>
      <c r="G659" s="426">
        <v>42335</v>
      </c>
      <c r="H659" s="443">
        <v>3078</v>
      </c>
      <c r="I659" s="428">
        <v>17.649999999999999</v>
      </c>
      <c r="J659" s="429">
        <v>1</v>
      </c>
      <c r="K659" s="429">
        <f t="shared" si="126"/>
        <v>54325.7</v>
      </c>
      <c r="L659" s="427"/>
      <c r="M659" s="429"/>
    </row>
    <row r="660" spans="1:13" x14ac:dyDescent="0.25">
      <c r="A660" s="427"/>
      <c r="B660" s="473">
        <v>42234</v>
      </c>
      <c r="C660" s="427">
        <v>100</v>
      </c>
      <c r="D660" s="428">
        <v>18</v>
      </c>
      <c r="E660" s="429">
        <v>0</v>
      </c>
      <c r="F660" s="429">
        <f t="shared" si="125"/>
        <v>1800</v>
      </c>
      <c r="G660" s="426">
        <v>42347</v>
      </c>
      <c r="H660" s="443">
        <v>500</v>
      </c>
      <c r="I660" s="428">
        <v>16.149999999999999</v>
      </c>
      <c r="J660" s="429">
        <v>0.15</v>
      </c>
      <c r="K660" s="429">
        <f t="shared" si="126"/>
        <v>8074.8499999999995</v>
      </c>
      <c r="L660" s="427"/>
      <c r="M660" s="429"/>
    </row>
    <row r="661" spans="1:13" x14ac:dyDescent="0.25">
      <c r="A661" s="427"/>
      <c r="B661" s="473">
        <v>42235</v>
      </c>
      <c r="C661" s="427">
        <v>100</v>
      </c>
      <c r="D661" s="428">
        <v>17.78</v>
      </c>
      <c r="E661" s="429">
        <v>0</v>
      </c>
      <c r="F661" s="429">
        <f t="shared" si="125"/>
        <v>1778</v>
      </c>
      <c r="G661" s="426">
        <v>42353</v>
      </c>
      <c r="H661" s="443">
        <v>600</v>
      </c>
      <c r="I661" s="428">
        <v>14.95</v>
      </c>
      <c r="J661" s="429">
        <v>0.17</v>
      </c>
      <c r="K661" s="429">
        <f t="shared" si="126"/>
        <v>8969.83</v>
      </c>
      <c r="L661" s="427"/>
      <c r="M661" s="429"/>
    </row>
    <row r="662" spans="1:13" x14ac:dyDescent="0.25">
      <c r="A662" s="427"/>
      <c r="B662" s="473">
        <v>42235</v>
      </c>
      <c r="C662" s="427">
        <v>100</v>
      </c>
      <c r="D662" s="428">
        <v>17.68</v>
      </c>
      <c r="E662" s="429">
        <v>0</v>
      </c>
      <c r="F662" s="429">
        <f t="shared" si="125"/>
        <v>1768</v>
      </c>
      <c r="G662" s="426">
        <v>42354</v>
      </c>
      <c r="H662" s="443">
        <v>500</v>
      </c>
      <c r="I662" s="428">
        <v>14.32</v>
      </c>
      <c r="J662" s="429">
        <v>0.13</v>
      </c>
      <c r="K662" s="429">
        <f t="shared" si="126"/>
        <v>7159.87</v>
      </c>
      <c r="L662" s="427"/>
      <c r="M662" s="429"/>
    </row>
    <row r="663" spans="1:13" x14ac:dyDescent="0.25">
      <c r="A663" s="427"/>
      <c r="B663" s="473">
        <v>42240</v>
      </c>
      <c r="C663" s="427">
        <v>100</v>
      </c>
      <c r="D663" s="428">
        <v>16.649999999999999</v>
      </c>
      <c r="E663" s="429">
        <v>0</v>
      </c>
      <c r="F663" s="429">
        <f t="shared" si="125"/>
        <v>1664.9999999999998</v>
      </c>
      <c r="G663" s="426">
        <v>42361</v>
      </c>
      <c r="H663" s="443">
        <v>500</v>
      </c>
      <c r="I663" s="428">
        <v>12.83</v>
      </c>
      <c r="J663" s="429">
        <v>0.12</v>
      </c>
      <c r="K663" s="429">
        <f t="shared" si="126"/>
        <v>6414.88</v>
      </c>
      <c r="L663" s="427"/>
      <c r="M663" s="429"/>
    </row>
    <row r="664" spans="1:13" x14ac:dyDescent="0.25">
      <c r="A664" s="427"/>
      <c r="B664" s="473">
        <v>42240</v>
      </c>
      <c r="C664" s="427">
        <v>100</v>
      </c>
      <c r="D664" s="428">
        <v>16.100000000000001</v>
      </c>
      <c r="E664" s="429">
        <v>0</v>
      </c>
      <c r="F664" s="429">
        <f t="shared" si="125"/>
        <v>1610.0000000000002</v>
      </c>
      <c r="G664" s="426">
        <v>42362</v>
      </c>
      <c r="H664" s="443">
        <v>1222</v>
      </c>
      <c r="I664" s="428">
        <v>12.75</v>
      </c>
      <c r="J664" s="429">
        <v>0.28999999999999998</v>
      </c>
      <c r="K664" s="429">
        <f t="shared" si="126"/>
        <v>15580.21</v>
      </c>
      <c r="L664" s="427"/>
      <c r="M664" s="429"/>
    </row>
    <row r="665" spans="1:13" x14ac:dyDescent="0.25">
      <c r="A665" s="427"/>
      <c r="B665" s="473">
        <v>42257</v>
      </c>
      <c r="C665" s="427">
        <v>1500</v>
      </c>
      <c r="D665" s="428">
        <v>16.350000000000001</v>
      </c>
      <c r="E665" s="429">
        <v>0</v>
      </c>
      <c r="F665" s="429">
        <f t="shared" si="125"/>
        <v>24525.000000000004</v>
      </c>
      <c r="G665" s="426">
        <v>42367</v>
      </c>
      <c r="H665" s="443">
        <v>1000</v>
      </c>
      <c r="I665" s="428">
        <v>13.15</v>
      </c>
      <c r="J665" s="429">
        <v>0.24</v>
      </c>
      <c r="K665" s="429">
        <f t="shared" si="126"/>
        <v>13149.76</v>
      </c>
      <c r="L665" s="427"/>
      <c r="M665" s="429"/>
    </row>
    <row r="666" spans="1:13" x14ac:dyDescent="0.25">
      <c r="A666" s="427"/>
      <c r="B666" s="473">
        <v>42258</v>
      </c>
      <c r="C666" s="427">
        <v>100</v>
      </c>
      <c r="D666" s="428">
        <v>16.100000000000001</v>
      </c>
      <c r="E666" s="429">
        <v>0</v>
      </c>
      <c r="F666" s="429">
        <f t="shared" si="125"/>
        <v>1610.0000000000002</v>
      </c>
      <c r="G666" s="426">
        <v>42367</v>
      </c>
      <c r="H666" s="443">
        <v>2178</v>
      </c>
      <c r="I666" s="428">
        <v>13.75</v>
      </c>
      <c r="J666" s="429">
        <v>0.55000000000000004</v>
      </c>
      <c r="K666" s="429">
        <f>H666*I666-J666</f>
        <v>29946.95</v>
      </c>
      <c r="L666" s="427"/>
      <c r="M666" s="429"/>
    </row>
    <row r="667" spans="1:13" x14ac:dyDescent="0.25">
      <c r="A667" s="427"/>
      <c r="B667" s="473">
        <v>42261</v>
      </c>
      <c r="C667" s="427">
        <v>1000</v>
      </c>
      <c r="D667" s="428">
        <v>15.416</v>
      </c>
      <c r="E667" s="429">
        <v>0</v>
      </c>
      <c r="F667" s="429">
        <f t="shared" si="125"/>
        <v>15416</v>
      </c>
      <c r="G667" s="426">
        <v>42010</v>
      </c>
      <c r="H667" s="443">
        <v>1000</v>
      </c>
      <c r="I667" s="428">
        <v>12.63</v>
      </c>
      <c r="J667" s="429">
        <v>0.23</v>
      </c>
      <c r="K667" s="429">
        <f>H667*I667-J667</f>
        <v>12629.77</v>
      </c>
      <c r="L667" s="427"/>
      <c r="M667" s="429"/>
    </row>
    <row r="668" spans="1:13" x14ac:dyDescent="0.25">
      <c r="A668" s="427"/>
      <c r="B668" s="473">
        <v>42261</v>
      </c>
      <c r="C668" s="427">
        <v>1000</v>
      </c>
      <c r="D668" s="428">
        <v>15.1</v>
      </c>
      <c r="E668" s="429">
        <v>0</v>
      </c>
      <c r="F668" s="429">
        <f t="shared" si="125"/>
        <v>15100</v>
      </c>
      <c r="G668" s="519">
        <v>42374</v>
      </c>
      <c r="H668" s="443">
        <v>2000</v>
      </c>
      <c r="I668" s="428">
        <v>12.81</v>
      </c>
      <c r="J668" s="429">
        <v>0.47</v>
      </c>
      <c r="K668" s="429">
        <f t="shared" ref="K668:K680" si="127">H668*I668-J668</f>
        <v>25619.53</v>
      </c>
      <c r="L668" s="427"/>
      <c r="M668" s="429"/>
    </row>
    <row r="669" spans="1:13" x14ac:dyDescent="0.25">
      <c r="A669" s="427"/>
      <c r="B669" s="473">
        <v>42261</v>
      </c>
      <c r="C669" s="427">
        <v>200</v>
      </c>
      <c r="D669" s="428">
        <v>14.87</v>
      </c>
      <c r="E669" s="429">
        <v>0</v>
      </c>
      <c r="F669" s="429">
        <f t="shared" si="125"/>
        <v>2974</v>
      </c>
      <c r="G669" s="426">
        <v>42374</v>
      </c>
      <c r="H669" s="443">
        <v>1000</v>
      </c>
      <c r="I669" s="428">
        <v>12.82</v>
      </c>
      <c r="J669" s="429">
        <v>0.24</v>
      </c>
      <c r="K669" s="429">
        <f t="shared" si="127"/>
        <v>12819.76</v>
      </c>
      <c r="L669" s="427"/>
      <c r="M669" s="429"/>
    </row>
    <row r="670" spans="1:13" x14ac:dyDescent="0.25">
      <c r="A670" s="427"/>
      <c r="B670" s="473">
        <v>42261</v>
      </c>
      <c r="C670" s="427">
        <v>300</v>
      </c>
      <c r="D670" s="428">
        <v>14.87</v>
      </c>
      <c r="E670" s="429">
        <v>0</v>
      </c>
      <c r="F670" s="429">
        <f t="shared" si="125"/>
        <v>4461</v>
      </c>
      <c r="G670" s="426">
        <v>42398</v>
      </c>
      <c r="H670" s="443">
        <v>400</v>
      </c>
      <c r="I670" s="428">
        <v>9.5500000000000007</v>
      </c>
      <c r="J670" s="429">
        <v>7.0000000000000007E-2</v>
      </c>
      <c r="K670" s="429">
        <f t="shared" si="127"/>
        <v>3819.9300000000003</v>
      </c>
      <c r="L670" s="427"/>
      <c r="M670" s="429"/>
    </row>
    <row r="671" spans="1:13" x14ac:dyDescent="0.25">
      <c r="A671" s="427"/>
      <c r="B671" s="473">
        <v>42270</v>
      </c>
      <c r="C671" s="427">
        <v>478</v>
      </c>
      <c r="D671" s="428">
        <v>15.85</v>
      </c>
      <c r="E671" s="429">
        <v>0</v>
      </c>
      <c r="F671" s="429">
        <f t="shared" si="125"/>
        <v>7576.3</v>
      </c>
      <c r="G671" s="426">
        <v>42411</v>
      </c>
      <c r="H671" s="443">
        <v>500</v>
      </c>
      <c r="I671" s="428">
        <v>6.97</v>
      </c>
      <c r="J671" s="429">
        <v>0.08</v>
      </c>
      <c r="K671" s="429">
        <f t="shared" si="127"/>
        <v>3484.92</v>
      </c>
      <c r="L671" s="427"/>
      <c r="M671" s="429"/>
    </row>
    <row r="672" spans="1:13" x14ac:dyDescent="0.25">
      <c r="A672" s="427"/>
      <c r="B672" s="473">
        <v>42292</v>
      </c>
      <c r="C672" s="427">
        <v>500</v>
      </c>
      <c r="D672" s="428">
        <v>18.55</v>
      </c>
      <c r="E672" s="429">
        <v>0</v>
      </c>
      <c r="F672" s="429">
        <f t="shared" si="125"/>
        <v>9275</v>
      </c>
      <c r="G672" s="426">
        <v>42412</v>
      </c>
      <c r="H672" s="443">
        <v>200</v>
      </c>
      <c r="I672" s="428">
        <v>7.45</v>
      </c>
      <c r="J672" s="429">
        <v>0.03</v>
      </c>
      <c r="K672" s="429">
        <f t="shared" si="127"/>
        <v>1489.97</v>
      </c>
      <c r="L672" s="427"/>
      <c r="M672" s="429"/>
    </row>
    <row r="673" spans="1:13" x14ac:dyDescent="0.25">
      <c r="A673" s="427"/>
      <c r="B673" s="473">
        <v>42299</v>
      </c>
      <c r="C673" s="427">
        <v>500</v>
      </c>
      <c r="D673" s="428">
        <v>18.55</v>
      </c>
      <c r="E673" s="429">
        <v>0</v>
      </c>
      <c r="F673" s="429">
        <f t="shared" si="125"/>
        <v>9275</v>
      </c>
      <c r="G673" s="426">
        <v>42416</v>
      </c>
      <c r="H673" s="443">
        <v>500</v>
      </c>
      <c r="I673" s="428">
        <v>7.75</v>
      </c>
      <c r="J673" s="429">
        <v>0.08</v>
      </c>
      <c r="K673" s="429">
        <f t="shared" si="127"/>
        <v>3874.92</v>
      </c>
      <c r="L673" s="427"/>
      <c r="M673" s="429"/>
    </row>
    <row r="674" spans="1:13" x14ac:dyDescent="0.25">
      <c r="A674" s="427"/>
      <c r="B674" s="473">
        <v>42299</v>
      </c>
      <c r="C674" s="427">
        <v>500</v>
      </c>
      <c r="D674" s="428">
        <v>18.28</v>
      </c>
      <c r="E674" s="429">
        <v>0</v>
      </c>
      <c r="F674" s="429">
        <f t="shared" si="125"/>
        <v>9140</v>
      </c>
      <c r="G674" s="426">
        <v>42422</v>
      </c>
      <c r="H674" s="443">
        <v>2500</v>
      </c>
      <c r="I674" s="428">
        <v>7.47</v>
      </c>
      <c r="J674" s="429">
        <v>0.41</v>
      </c>
      <c r="K674" s="429">
        <f t="shared" si="127"/>
        <v>18674.59</v>
      </c>
      <c r="L674" s="427"/>
      <c r="M674" s="429"/>
    </row>
    <row r="675" spans="1:13" x14ac:dyDescent="0.25">
      <c r="A675" s="427"/>
      <c r="B675" s="473">
        <v>42299</v>
      </c>
      <c r="C675" s="427">
        <v>1000</v>
      </c>
      <c r="D675" s="428">
        <v>18.100000000000001</v>
      </c>
      <c r="E675" s="429">
        <v>0</v>
      </c>
      <c r="F675" s="429">
        <f t="shared" si="125"/>
        <v>18100</v>
      </c>
      <c r="G675" s="426">
        <v>42422</v>
      </c>
      <c r="H675" s="443">
        <v>1000</v>
      </c>
      <c r="I675" s="428">
        <v>7.49</v>
      </c>
      <c r="J675" s="429">
        <v>0.16</v>
      </c>
      <c r="K675" s="429">
        <f t="shared" si="127"/>
        <v>7489.84</v>
      </c>
      <c r="L675" s="427"/>
      <c r="M675" s="429"/>
    </row>
    <row r="676" spans="1:13" x14ac:dyDescent="0.25">
      <c r="A676" s="427"/>
      <c r="B676" s="534">
        <v>42306</v>
      </c>
      <c r="C676" s="427">
        <v>660</v>
      </c>
      <c r="D676" s="428">
        <v>17.8</v>
      </c>
      <c r="E676" s="429">
        <v>0</v>
      </c>
      <c r="F676" s="429">
        <f t="shared" si="125"/>
        <v>11748</v>
      </c>
      <c r="G676" s="426">
        <v>42426</v>
      </c>
      <c r="H676" s="443">
        <v>900</v>
      </c>
      <c r="I676" s="428">
        <v>7.7</v>
      </c>
      <c r="J676" s="429">
        <v>0.15</v>
      </c>
      <c r="K676" s="429">
        <f t="shared" si="127"/>
        <v>6929.85</v>
      </c>
      <c r="L676" s="427"/>
      <c r="M676" s="429"/>
    </row>
    <row r="677" spans="1:13" ht="30" x14ac:dyDescent="0.25">
      <c r="A677" s="427"/>
      <c r="B677" s="534"/>
      <c r="C677" s="427">
        <v>340</v>
      </c>
      <c r="D677" s="428">
        <v>17.8</v>
      </c>
      <c r="E677" s="429">
        <v>0</v>
      </c>
      <c r="F677" s="429">
        <f t="shared" si="125"/>
        <v>6052</v>
      </c>
      <c r="G677" s="537" t="s">
        <v>180</v>
      </c>
      <c r="H677" s="443">
        <v>500</v>
      </c>
      <c r="I677" s="428">
        <v>7.73</v>
      </c>
      <c r="J677" s="429">
        <v>0.08</v>
      </c>
      <c r="K677" s="429">
        <f t="shared" si="127"/>
        <v>3864.92</v>
      </c>
      <c r="L677" s="427"/>
      <c r="M677" s="429"/>
    </row>
    <row r="678" spans="1:13" x14ac:dyDescent="0.25">
      <c r="A678" s="427"/>
      <c r="B678" s="473">
        <v>42312</v>
      </c>
      <c r="C678" s="520">
        <v>500</v>
      </c>
      <c r="D678" s="517">
        <v>17.559999999999999</v>
      </c>
      <c r="E678" s="518">
        <v>6.95</v>
      </c>
      <c r="F678" s="518">
        <f t="shared" si="125"/>
        <v>8786.9500000000007</v>
      </c>
      <c r="G678" s="537"/>
      <c r="H678" s="443">
        <v>500</v>
      </c>
      <c r="I678" s="428">
        <v>7.96</v>
      </c>
      <c r="J678" s="429">
        <v>0.09</v>
      </c>
      <c r="K678" s="429">
        <f t="shared" si="127"/>
        <v>3979.91</v>
      </c>
      <c r="L678" s="427"/>
      <c r="M678" s="429"/>
    </row>
    <row r="679" spans="1:13" x14ac:dyDescent="0.25">
      <c r="A679" s="427"/>
      <c r="B679" s="473">
        <v>42313</v>
      </c>
      <c r="C679" s="427">
        <v>3000</v>
      </c>
      <c r="D679" s="428">
        <v>19.05</v>
      </c>
      <c r="E679" s="429">
        <v>0</v>
      </c>
      <c r="F679" s="429">
        <f t="shared" si="125"/>
        <v>57150</v>
      </c>
      <c r="G679" s="537"/>
      <c r="H679" s="443">
        <v>500</v>
      </c>
      <c r="I679" s="428">
        <v>8.0299999999999994</v>
      </c>
      <c r="J679" s="429">
        <v>0.09</v>
      </c>
      <c r="K679" s="429">
        <f t="shared" si="127"/>
        <v>4014.9099999999994</v>
      </c>
      <c r="L679" s="427"/>
      <c r="M679" s="428"/>
    </row>
    <row r="680" spans="1:13" x14ac:dyDescent="0.25">
      <c r="A680" s="427"/>
      <c r="B680" s="473">
        <v>42320</v>
      </c>
      <c r="C680" s="427">
        <v>500</v>
      </c>
      <c r="D680" s="428">
        <v>18.079999999999998</v>
      </c>
      <c r="E680" s="429">
        <v>0</v>
      </c>
      <c r="F680" s="429">
        <f t="shared" si="125"/>
        <v>9040</v>
      </c>
      <c r="G680" s="537"/>
      <c r="H680" s="443">
        <v>1500</v>
      </c>
      <c r="I680" s="428">
        <v>8.1</v>
      </c>
      <c r="J680" s="429">
        <v>0.26</v>
      </c>
      <c r="K680" s="429">
        <f t="shared" si="127"/>
        <v>12149.74</v>
      </c>
      <c r="L680" s="427"/>
      <c r="M680" s="429"/>
    </row>
    <row r="681" spans="1:13" x14ac:dyDescent="0.25">
      <c r="A681" s="427"/>
      <c r="B681" s="473">
        <v>42320</v>
      </c>
      <c r="C681" s="427">
        <v>1000</v>
      </c>
      <c r="D681" s="428">
        <v>18.05</v>
      </c>
      <c r="E681" s="429">
        <v>0</v>
      </c>
      <c r="F681" s="429">
        <f t="shared" si="125"/>
        <v>18050</v>
      </c>
      <c r="G681" s="426">
        <v>42429</v>
      </c>
      <c r="H681" s="443">
        <v>1000</v>
      </c>
      <c r="I681" s="428">
        <v>8.5399999999999991</v>
      </c>
      <c r="J681" s="429">
        <v>0.19</v>
      </c>
      <c r="K681" s="429">
        <f>H681*I681-J681</f>
        <v>8539.81</v>
      </c>
      <c r="L681" s="427"/>
      <c r="M681" s="521"/>
    </row>
    <row r="682" spans="1:13" x14ac:dyDescent="0.25">
      <c r="A682" s="427"/>
      <c r="B682" s="473">
        <v>42320</v>
      </c>
      <c r="C682" s="427">
        <v>1000</v>
      </c>
      <c r="D682" s="428">
        <v>17.82</v>
      </c>
      <c r="E682" s="429">
        <v>0</v>
      </c>
      <c r="F682" s="429">
        <f t="shared" si="125"/>
        <v>17820</v>
      </c>
      <c r="G682" s="426">
        <v>42429</v>
      </c>
      <c r="H682" s="443">
        <v>500</v>
      </c>
      <c r="I682" s="428">
        <v>7.95</v>
      </c>
      <c r="J682" s="429">
        <v>0.09</v>
      </c>
      <c r="K682" s="429">
        <f>H682*I682-J682</f>
        <v>3974.91</v>
      </c>
      <c r="L682" s="427"/>
      <c r="M682" s="429"/>
    </row>
    <row r="683" spans="1:13" x14ac:dyDescent="0.25">
      <c r="A683" s="427"/>
      <c r="B683" s="473">
        <v>42328</v>
      </c>
      <c r="C683" s="427">
        <v>3078</v>
      </c>
      <c r="D683" s="428">
        <v>17.47</v>
      </c>
      <c r="E683" s="429">
        <v>0</v>
      </c>
      <c r="F683" s="429">
        <f t="shared" si="125"/>
        <v>53772.659999999996</v>
      </c>
      <c r="G683" s="426">
        <v>42429</v>
      </c>
      <c r="H683" s="443">
        <v>500</v>
      </c>
      <c r="I683" s="428">
        <v>7.97</v>
      </c>
      <c r="J683" s="429">
        <v>0.09</v>
      </c>
      <c r="K683" s="429">
        <f t="shared" ref="K683:K742" si="128">H683*I683-J683</f>
        <v>3984.91</v>
      </c>
      <c r="L683" s="427"/>
      <c r="M683" s="429"/>
    </row>
    <row r="684" spans="1:13" x14ac:dyDescent="0.25">
      <c r="A684" s="427"/>
      <c r="B684" s="473">
        <v>42340</v>
      </c>
      <c r="C684" s="427">
        <v>3078</v>
      </c>
      <c r="D684" s="428">
        <v>17.739999999999998</v>
      </c>
      <c r="E684" s="429">
        <v>0</v>
      </c>
      <c r="F684" s="429">
        <f t="shared" si="125"/>
        <v>54603.719999999994</v>
      </c>
      <c r="G684" s="426">
        <v>42430</v>
      </c>
      <c r="H684" s="443">
        <v>500</v>
      </c>
      <c r="I684" s="428">
        <v>7.85</v>
      </c>
      <c r="J684" s="429">
        <v>0.09</v>
      </c>
      <c r="K684" s="429">
        <f t="shared" si="128"/>
        <v>3924.91</v>
      </c>
      <c r="L684" s="427"/>
      <c r="M684" s="429"/>
    </row>
    <row r="685" spans="1:13" x14ac:dyDescent="0.25">
      <c r="A685" s="427"/>
      <c r="B685" s="473">
        <v>42340</v>
      </c>
      <c r="C685" s="427">
        <v>500</v>
      </c>
      <c r="D685" s="428">
        <v>17.5</v>
      </c>
      <c r="E685" s="429">
        <v>0</v>
      </c>
      <c r="F685" s="429">
        <f t="shared" si="125"/>
        <v>8750</v>
      </c>
      <c r="G685" s="426">
        <v>42430</v>
      </c>
      <c r="H685" s="443">
        <v>500</v>
      </c>
      <c r="I685" s="428">
        <v>8.0299999999999994</v>
      </c>
      <c r="J685" s="429">
        <v>0.09</v>
      </c>
      <c r="K685" s="429">
        <f t="shared" si="128"/>
        <v>4014.9099999999994</v>
      </c>
      <c r="L685" s="429"/>
      <c r="M685" s="429"/>
    </row>
    <row r="686" spans="1:13" x14ac:dyDescent="0.25">
      <c r="A686" s="427"/>
      <c r="B686" s="473">
        <v>42345</v>
      </c>
      <c r="C686" s="427">
        <v>100</v>
      </c>
      <c r="D686" s="428">
        <v>16.7</v>
      </c>
      <c r="E686" s="429">
        <v>0</v>
      </c>
      <c r="F686" s="429">
        <f t="shared" si="125"/>
        <v>1670</v>
      </c>
      <c r="G686" s="426">
        <v>42431</v>
      </c>
      <c r="H686" s="443">
        <v>500</v>
      </c>
      <c r="I686" s="428">
        <v>8.3800000000000008</v>
      </c>
      <c r="J686" s="429">
        <v>0.09</v>
      </c>
      <c r="K686" s="429">
        <f t="shared" si="128"/>
        <v>4189.91</v>
      </c>
      <c r="L686" s="429"/>
      <c r="M686" s="429"/>
    </row>
    <row r="687" spans="1:13" x14ac:dyDescent="0.25">
      <c r="A687" s="427"/>
      <c r="B687" s="473">
        <v>42345</v>
      </c>
      <c r="C687" s="427">
        <v>500</v>
      </c>
      <c r="D687" s="428">
        <v>16.850000000000001</v>
      </c>
      <c r="E687" s="429">
        <v>0</v>
      </c>
      <c r="F687" s="429">
        <f t="shared" si="125"/>
        <v>8425</v>
      </c>
      <c r="G687" s="426">
        <v>42431</v>
      </c>
      <c r="H687" s="443">
        <v>500</v>
      </c>
      <c r="I687" s="428">
        <v>8.58</v>
      </c>
      <c r="J687" s="429">
        <v>0.09</v>
      </c>
      <c r="K687" s="429">
        <f t="shared" si="128"/>
        <v>4289.91</v>
      </c>
      <c r="L687" s="427"/>
      <c r="M687" s="429"/>
    </row>
    <row r="688" spans="1:13" ht="30" x14ac:dyDescent="0.25">
      <c r="A688" s="427"/>
      <c r="B688" s="473">
        <v>42347</v>
      </c>
      <c r="C688" s="427">
        <v>500</v>
      </c>
      <c r="D688" s="428">
        <v>15.84</v>
      </c>
      <c r="E688" s="429">
        <v>0</v>
      </c>
      <c r="F688" s="429">
        <f t="shared" si="125"/>
        <v>7920</v>
      </c>
      <c r="G688" s="536" t="s">
        <v>182</v>
      </c>
      <c r="H688" s="443">
        <v>400</v>
      </c>
      <c r="I688" s="428">
        <v>9.09</v>
      </c>
      <c r="J688" s="429">
        <v>0.1</v>
      </c>
      <c r="K688" s="429">
        <f t="shared" si="128"/>
        <v>3635.9</v>
      </c>
      <c r="L688" s="427"/>
      <c r="M688" s="429"/>
    </row>
    <row r="689" spans="1:13" x14ac:dyDescent="0.25">
      <c r="A689" s="427"/>
      <c r="B689" s="473">
        <v>42348</v>
      </c>
      <c r="C689" s="427">
        <v>500</v>
      </c>
      <c r="D689" s="428">
        <v>14.78</v>
      </c>
      <c r="E689" s="429">
        <v>0</v>
      </c>
      <c r="F689" s="429">
        <f t="shared" si="125"/>
        <v>7390</v>
      </c>
      <c r="G689" s="536"/>
      <c r="H689" s="443">
        <v>100</v>
      </c>
      <c r="I689" s="428">
        <v>9.09</v>
      </c>
      <c r="J689" s="429">
        <v>0</v>
      </c>
      <c r="K689" s="429">
        <f t="shared" si="128"/>
        <v>909</v>
      </c>
      <c r="L689" s="427"/>
      <c r="M689" s="429"/>
    </row>
    <row r="690" spans="1:13" x14ac:dyDescent="0.25">
      <c r="A690" s="427"/>
      <c r="B690" s="473">
        <v>42352</v>
      </c>
      <c r="C690" s="427">
        <v>100</v>
      </c>
      <c r="D690" s="428">
        <v>14.57</v>
      </c>
      <c r="E690" s="429">
        <v>0</v>
      </c>
      <c r="F690" s="429">
        <f t="shared" si="125"/>
        <v>1457</v>
      </c>
      <c r="G690" s="536"/>
      <c r="H690" s="443">
        <v>500</v>
      </c>
      <c r="I690" s="428">
        <v>8.81</v>
      </c>
      <c r="J690" s="429">
        <v>0.1</v>
      </c>
      <c r="K690" s="429">
        <f t="shared" si="128"/>
        <v>4404.8999999999996</v>
      </c>
      <c r="L690" s="427"/>
      <c r="M690" s="429"/>
    </row>
    <row r="691" spans="1:13" x14ac:dyDescent="0.25">
      <c r="A691" s="427"/>
      <c r="B691" s="473">
        <v>42355</v>
      </c>
      <c r="C691" s="427">
        <v>500</v>
      </c>
      <c r="D691" s="428">
        <v>13.89</v>
      </c>
      <c r="E691" s="429">
        <v>0</v>
      </c>
      <c r="F691" s="429">
        <f t="shared" si="125"/>
        <v>6945</v>
      </c>
      <c r="G691" s="426">
        <v>42432</v>
      </c>
      <c r="H691" s="443">
        <v>600</v>
      </c>
      <c r="I691" s="428">
        <v>9.65</v>
      </c>
      <c r="J691" s="429">
        <v>0.13</v>
      </c>
      <c r="K691" s="429">
        <f t="shared" si="128"/>
        <v>5789.87</v>
      </c>
      <c r="L691" s="427"/>
      <c r="M691" s="429"/>
    </row>
    <row r="692" spans="1:13" x14ac:dyDescent="0.25">
      <c r="A692" s="427"/>
      <c r="B692" s="473">
        <v>42360</v>
      </c>
      <c r="C692" s="427">
        <v>500</v>
      </c>
      <c r="D692" s="428">
        <v>12.95</v>
      </c>
      <c r="E692" s="429">
        <v>0</v>
      </c>
      <c r="F692" s="429">
        <f t="shared" si="125"/>
        <v>6475</v>
      </c>
      <c r="G692" s="426">
        <v>42433</v>
      </c>
      <c r="H692" s="443">
        <v>600</v>
      </c>
      <c r="I692" s="428">
        <v>10.45</v>
      </c>
      <c r="J692" s="429">
        <v>0.14000000000000001</v>
      </c>
      <c r="K692" s="429">
        <f t="shared" si="128"/>
        <v>6269.86</v>
      </c>
      <c r="L692" s="427"/>
      <c r="M692" s="429"/>
    </row>
    <row r="693" spans="1:13" x14ac:dyDescent="0.25">
      <c r="A693" s="427"/>
      <c r="B693" s="473">
        <v>42361</v>
      </c>
      <c r="C693" s="427">
        <v>500</v>
      </c>
      <c r="D693" s="428">
        <v>12.75</v>
      </c>
      <c r="E693" s="429">
        <v>0</v>
      </c>
      <c r="F693" s="429">
        <f t="shared" si="125"/>
        <v>6375</v>
      </c>
      <c r="G693" s="426">
        <v>42440</v>
      </c>
      <c r="H693" s="443">
        <v>400</v>
      </c>
      <c r="I693" s="428">
        <v>11.25</v>
      </c>
      <c r="J693" s="429">
        <v>0.1</v>
      </c>
      <c r="K693" s="429">
        <f t="shared" si="128"/>
        <v>4499.8999999999996</v>
      </c>
      <c r="L693" s="427"/>
      <c r="M693" s="429"/>
    </row>
    <row r="694" spans="1:13" x14ac:dyDescent="0.25">
      <c r="A694" s="427"/>
      <c r="B694" s="473">
        <v>42361</v>
      </c>
      <c r="C694" s="427">
        <v>500</v>
      </c>
      <c r="D694" s="428">
        <v>12.8</v>
      </c>
      <c r="E694" s="429">
        <v>0</v>
      </c>
      <c r="F694" s="429">
        <f t="shared" si="125"/>
        <v>6400</v>
      </c>
      <c r="G694" s="426">
        <v>42446</v>
      </c>
      <c r="H694" s="443">
        <v>1500</v>
      </c>
      <c r="I694" s="428">
        <v>11.49</v>
      </c>
      <c r="J694" s="429">
        <v>0.38</v>
      </c>
      <c r="K694" s="429">
        <f t="shared" si="128"/>
        <v>17234.62</v>
      </c>
      <c r="L694" s="427"/>
      <c r="M694" s="429"/>
    </row>
    <row r="695" spans="1:13" x14ac:dyDescent="0.25">
      <c r="A695" s="427"/>
      <c r="B695" s="473">
        <v>42361</v>
      </c>
      <c r="C695" s="427">
        <v>1000</v>
      </c>
      <c r="D695" s="428">
        <v>12.67</v>
      </c>
      <c r="E695" s="429">
        <v>0</v>
      </c>
      <c r="F695" s="429">
        <f t="shared" si="125"/>
        <v>12670</v>
      </c>
      <c r="G695" s="426">
        <v>42447</v>
      </c>
      <c r="H695" s="443">
        <v>1500</v>
      </c>
      <c r="I695" s="428">
        <v>11.44</v>
      </c>
      <c r="J695" s="429">
        <v>0.37</v>
      </c>
      <c r="K695" s="429">
        <f t="shared" si="128"/>
        <v>17159.63</v>
      </c>
      <c r="L695" s="427"/>
      <c r="M695" s="429"/>
    </row>
    <row r="696" spans="1:13" x14ac:dyDescent="0.25">
      <c r="A696" s="427"/>
      <c r="B696" s="473">
        <v>42361</v>
      </c>
      <c r="C696" s="427">
        <v>222</v>
      </c>
      <c r="D696" s="428">
        <v>12.44</v>
      </c>
      <c r="E696" s="429">
        <v>0</v>
      </c>
      <c r="F696" s="429">
        <f t="shared" si="125"/>
        <v>2761.68</v>
      </c>
      <c r="G696" s="426">
        <v>42447</v>
      </c>
      <c r="H696" s="443">
        <v>500</v>
      </c>
      <c r="I696" s="428">
        <v>11.484999999999999</v>
      </c>
      <c r="J696" s="429">
        <v>0.13</v>
      </c>
      <c r="K696" s="429">
        <f t="shared" si="128"/>
        <v>5742.37</v>
      </c>
      <c r="L696" s="427"/>
      <c r="M696" s="429"/>
    </row>
    <row r="697" spans="1:13" x14ac:dyDescent="0.25">
      <c r="A697" s="427"/>
      <c r="B697" s="473">
        <v>42367</v>
      </c>
      <c r="C697" s="427">
        <v>2178</v>
      </c>
      <c r="D697" s="428">
        <v>13.68</v>
      </c>
      <c r="E697" s="429">
        <v>0</v>
      </c>
      <c r="F697" s="429">
        <f t="shared" si="125"/>
        <v>29795.040000000001</v>
      </c>
      <c r="G697" s="535">
        <v>42447</v>
      </c>
      <c r="H697" s="443">
        <v>650</v>
      </c>
      <c r="I697" s="428">
        <v>11.56</v>
      </c>
      <c r="J697" s="429">
        <v>0.25</v>
      </c>
      <c r="K697" s="429">
        <f t="shared" si="128"/>
        <v>7513.75</v>
      </c>
      <c r="L697" s="427"/>
      <c r="M697" s="429"/>
    </row>
    <row r="698" spans="1:13" x14ac:dyDescent="0.25">
      <c r="A698" s="427"/>
      <c r="B698" s="473">
        <v>42369</v>
      </c>
      <c r="C698" s="427">
        <v>2500</v>
      </c>
      <c r="D698" s="428">
        <v>13.04</v>
      </c>
      <c r="E698" s="429">
        <v>0</v>
      </c>
      <c r="F698" s="429">
        <f t="shared" si="125"/>
        <v>32599.999999999996</v>
      </c>
      <c r="G698" s="535"/>
      <c r="H698" s="443">
        <v>350</v>
      </c>
      <c r="I698" s="428">
        <v>11.56</v>
      </c>
      <c r="J698" s="429">
        <v>0</v>
      </c>
      <c r="K698" s="429">
        <f t="shared" si="128"/>
        <v>4046</v>
      </c>
      <c r="L698" s="427"/>
      <c r="M698" s="429"/>
    </row>
    <row r="699" spans="1:13" x14ac:dyDescent="0.25">
      <c r="A699" s="427"/>
      <c r="B699" s="473">
        <v>42008</v>
      </c>
      <c r="C699" s="427">
        <v>2000</v>
      </c>
      <c r="D699" s="428">
        <v>13.01</v>
      </c>
      <c r="E699" s="429">
        <v>0</v>
      </c>
      <c r="F699" s="429">
        <f t="shared" si="125"/>
        <v>26020</v>
      </c>
      <c r="G699" s="426">
        <v>42447</v>
      </c>
      <c r="H699" s="443">
        <v>1000</v>
      </c>
      <c r="I699" s="428">
        <v>11.62</v>
      </c>
      <c r="J699" s="429">
        <v>0.25</v>
      </c>
      <c r="K699" s="429">
        <f t="shared" si="128"/>
        <v>11619.75</v>
      </c>
      <c r="L699" s="427"/>
      <c r="M699" s="429"/>
    </row>
    <row r="700" spans="1:13" x14ac:dyDescent="0.25">
      <c r="A700" s="427"/>
      <c r="B700" s="473">
        <v>42009</v>
      </c>
      <c r="C700" s="427">
        <v>500</v>
      </c>
      <c r="D700" s="428">
        <v>12.62</v>
      </c>
      <c r="E700" s="429">
        <v>0</v>
      </c>
      <c r="F700" s="429">
        <f t="shared" si="125"/>
        <v>6310</v>
      </c>
      <c r="G700" s="426">
        <v>42451</v>
      </c>
      <c r="H700" s="443">
        <v>1000</v>
      </c>
      <c r="I700" s="428">
        <v>11.45</v>
      </c>
      <c r="J700" s="429">
        <v>0.25</v>
      </c>
      <c r="K700" s="429">
        <f t="shared" si="128"/>
        <v>11449.75</v>
      </c>
      <c r="L700" s="427"/>
      <c r="M700" s="429"/>
    </row>
    <row r="701" spans="1:13" x14ac:dyDescent="0.25">
      <c r="A701" s="427"/>
      <c r="B701" s="473">
        <v>42009</v>
      </c>
      <c r="C701" s="427">
        <v>500</v>
      </c>
      <c r="D701" s="428">
        <v>12.45</v>
      </c>
      <c r="E701" s="429">
        <v>0</v>
      </c>
      <c r="F701" s="429">
        <f t="shared" si="125"/>
        <v>6225</v>
      </c>
      <c r="G701" s="426">
        <v>42451</v>
      </c>
      <c r="H701" s="443">
        <v>50</v>
      </c>
      <c r="I701" s="428">
        <v>11.28</v>
      </c>
      <c r="J701" s="429">
        <v>0.01</v>
      </c>
      <c r="K701" s="429">
        <f t="shared" si="128"/>
        <v>563.99</v>
      </c>
      <c r="L701" s="427"/>
      <c r="M701" s="429"/>
    </row>
    <row r="702" spans="1:13" x14ac:dyDescent="0.25">
      <c r="A702" s="427"/>
      <c r="B702" s="522">
        <v>42374</v>
      </c>
      <c r="C702" s="427">
        <v>2000</v>
      </c>
      <c r="D702" s="428">
        <v>12.73</v>
      </c>
      <c r="E702" s="429">
        <v>0</v>
      </c>
      <c r="F702" s="429">
        <f t="shared" ref="F702:F765" si="129">C702*D702+E702</f>
        <v>25460</v>
      </c>
      <c r="G702" s="426">
        <v>42459</v>
      </c>
      <c r="H702" s="443">
        <v>2000</v>
      </c>
      <c r="I702" s="428">
        <v>10.75</v>
      </c>
      <c r="J702" s="429">
        <v>0.47</v>
      </c>
      <c r="K702" s="429">
        <f t="shared" si="128"/>
        <v>21499.53</v>
      </c>
      <c r="L702" s="427"/>
      <c r="M702" s="429"/>
    </row>
    <row r="703" spans="1:13" x14ac:dyDescent="0.25">
      <c r="A703" s="427"/>
      <c r="B703" s="473">
        <v>42375</v>
      </c>
      <c r="C703" s="427">
        <v>1000</v>
      </c>
      <c r="D703" s="428">
        <v>12.5</v>
      </c>
      <c r="E703" s="429">
        <v>0</v>
      </c>
      <c r="F703" s="429">
        <f t="shared" si="129"/>
        <v>12500</v>
      </c>
      <c r="G703" s="426">
        <v>42460</v>
      </c>
      <c r="H703" s="443">
        <v>1600</v>
      </c>
      <c r="I703" s="428">
        <v>10.95</v>
      </c>
      <c r="J703" s="429">
        <v>2.88</v>
      </c>
      <c r="K703" s="429">
        <f t="shared" si="128"/>
        <v>17517.12</v>
      </c>
      <c r="L703" s="427"/>
      <c r="M703" s="429"/>
    </row>
    <row r="704" spans="1:13" x14ac:dyDescent="0.25">
      <c r="A704" s="427"/>
      <c r="B704" s="473">
        <v>42375</v>
      </c>
      <c r="C704" s="427">
        <v>1000</v>
      </c>
      <c r="D704" s="428">
        <v>11.7</v>
      </c>
      <c r="E704" s="429">
        <v>0</v>
      </c>
      <c r="F704" s="429">
        <f t="shared" si="129"/>
        <v>11700</v>
      </c>
      <c r="G704" s="426">
        <v>42461</v>
      </c>
      <c r="H704" s="443">
        <v>2000</v>
      </c>
      <c r="I704" s="428">
        <v>10.52</v>
      </c>
      <c r="J704" s="429">
        <v>0.46</v>
      </c>
      <c r="K704" s="429">
        <f t="shared" si="128"/>
        <v>21039.54</v>
      </c>
      <c r="L704" s="427"/>
      <c r="M704" s="429"/>
    </row>
    <row r="705" spans="1:13" x14ac:dyDescent="0.25">
      <c r="A705" s="427"/>
      <c r="B705" s="473">
        <v>42402</v>
      </c>
      <c r="C705" s="427">
        <v>400</v>
      </c>
      <c r="D705" s="428">
        <v>9.1</v>
      </c>
      <c r="E705" s="429">
        <v>0</v>
      </c>
      <c r="F705" s="429">
        <f t="shared" si="129"/>
        <v>3640</v>
      </c>
      <c r="G705" s="426">
        <v>42461</v>
      </c>
      <c r="H705" s="443">
        <v>2000</v>
      </c>
      <c r="I705" s="428">
        <v>10.55</v>
      </c>
      <c r="J705" s="429">
        <v>0.46</v>
      </c>
      <c r="K705" s="429">
        <f t="shared" si="128"/>
        <v>21099.54</v>
      </c>
      <c r="L705" s="427"/>
      <c r="M705" s="429"/>
    </row>
    <row r="706" spans="1:13" x14ac:dyDescent="0.25">
      <c r="A706" s="427"/>
      <c r="B706" s="473">
        <v>42411</v>
      </c>
      <c r="C706" s="427">
        <v>500</v>
      </c>
      <c r="D706" s="428">
        <v>6.835</v>
      </c>
      <c r="E706" s="429">
        <v>0</v>
      </c>
      <c r="F706" s="429">
        <f t="shared" si="129"/>
        <v>3417.5</v>
      </c>
      <c r="G706" s="426">
        <v>42465</v>
      </c>
      <c r="H706" s="443">
        <v>100</v>
      </c>
      <c r="I706" s="428">
        <v>10.75</v>
      </c>
      <c r="J706" s="429">
        <v>0.02</v>
      </c>
      <c r="K706" s="429">
        <f t="shared" si="128"/>
        <v>1074.98</v>
      </c>
      <c r="L706" s="427"/>
      <c r="M706" s="429"/>
    </row>
    <row r="707" spans="1:13" x14ac:dyDescent="0.25">
      <c r="A707" s="427"/>
      <c r="B707" s="473">
        <v>42412</v>
      </c>
      <c r="C707" s="427">
        <v>200</v>
      </c>
      <c r="D707" s="428">
        <v>7.23</v>
      </c>
      <c r="E707" s="429">
        <v>0</v>
      </c>
      <c r="F707" s="429">
        <f t="shared" si="129"/>
        <v>1446</v>
      </c>
      <c r="G707" s="426">
        <v>42468</v>
      </c>
      <c r="H707" s="443">
        <v>1000</v>
      </c>
      <c r="I707" s="428">
        <v>11.77</v>
      </c>
      <c r="J707" s="429">
        <v>0.26</v>
      </c>
      <c r="K707" s="429">
        <f t="shared" si="128"/>
        <v>11769.74</v>
      </c>
      <c r="L707" s="427"/>
      <c r="M707" s="429"/>
    </row>
    <row r="708" spans="1:13" x14ac:dyDescent="0.25">
      <c r="A708" s="427"/>
      <c r="B708" s="473">
        <v>42416</v>
      </c>
      <c r="C708" s="427">
        <v>500</v>
      </c>
      <c r="D708" s="428">
        <v>7.5</v>
      </c>
      <c r="E708" s="429">
        <v>0</v>
      </c>
      <c r="F708" s="429">
        <f t="shared" si="129"/>
        <v>3750</v>
      </c>
      <c r="G708" s="535">
        <v>42472</v>
      </c>
      <c r="H708" s="443">
        <v>420</v>
      </c>
      <c r="I708" s="428">
        <v>13.35</v>
      </c>
      <c r="J708" s="429">
        <v>0.15</v>
      </c>
      <c r="K708" s="429">
        <f t="shared" si="128"/>
        <v>5606.85</v>
      </c>
      <c r="L708" s="427"/>
      <c r="M708" s="429"/>
    </row>
    <row r="709" spans="1:13" ht="30" x14ac:dyDescent="0.25">
      <c r="A709" s="427"/>
      <c r="B709" s="538" t="s">
        <v>178</v>
      </c>
      <c r="C709" s="427">
        <v>3000</v>
      </c>
      <c r="D709" s="428">
        <v>7.55</v>
      </c>
      <c r="E709" s="429">
        <v>0</v>
      </c>
      <c r="F709" s="429">
        <f t="shared" si="129"/>
        <v>22650</v>
      </c>
      <c r="G709" s="535"/>
      <c r="H709" s="443">
        <v>80</v>
      </c>
      <c r="I709" s="428">
        <v>13.35</v>
      </c>
      <c r="J709" s="429">
        <v>0</v>
      </c>
      <c r="K709" s="429">
        <f t="shared" si="128"/>
        <v>1068</v>
      </c>
      <c r="L709" s="427"/>
      <c r="M709" s="429"/>
    </row>
    <row r="710" spans="1:13" x14ac:dyDescent="0.25">
      <c r="A710" s="427"/>
      <c r="B710" s="538"/>
      <c r="C710" s="427">
        <v>500</v>
      </c>
      <c r="D710" s="428">
        <v>6.75</v>
      </c>
      <c r="E710" s="429">
        <v>0</v>
      </c>
      <c r="F710" s="429">
        <f t="shared" si="129"/>
        <v>3375</v>
      </c>
      <c r="G710" s="426">
        <v>42472</v>
      </c>
      <c r="H710" s="443">
        <v>500</v>
      </c>
      <c r="I710" s="428">
        <v>13.15</v>
      </c>
      <c r="J710" s="429">
        <v>0.14000000000000001</v>
      </c>
      <c r="K710" s="429">
        <f t="shared" si="128"/>
        <v>6574.86</v>
      </c>
      <c r="L710" s="427"/>
      <c r="M710" s="429"/>
    </row>
    <row r="711" spans="1:13" x14ac:dyDescent="0.25">
      <c r="A711" s="427"/>
      <c r="B711" s="538"/>
      <c r="C711" s="427">
        <v>300</v>
      </c>
      <c r="D711" s="428">
        <v>6.75</v>
      </c>
      <c r="E711" s="429">
        <v>0</v>
      </c>
      <c r="F711" s="429">
        <f t="shared" si="129"/>
        <v>2025</v>
      </c>
      <c r="G711" s="426">
        <v>42472</v>
      </c>
      <c r="H711" s="443">
        <v>500</v>
      </c>
      <c r="I711" s="428">
        <v>12.92</v>
      </c>
      <c r="J711" s="429">
        <v>0.14000000000000001</v>
      </c>
      <c r="K711" s="429">
        <f t="shared" si="128"/>
        <v>6459.86</v>
      </c>
      <c r="L711" s="427"/>
      <c r="M711" s="429"/>
    </row>
    <row r="712" spans="1:13" x14ac:dyDescent="0.25">
      <c r="A712" s="427"/>
      <c r="B712" s="473">
        <v>42426</v>
      </c>
      <c r="C712" s="427">
        <v>600</v>
      </c>
      <c r="D712" s="428">
        <v>7.63</v>
      </c>
      <c r="E712" s="429">
        <v>0</v>
      </c>
      <c r="F712" s="429">
        <f t="shared" si="129"/>
        <v>4578</v>
      </c>
      <c r="G712" s="426">
        <v>42472</v>
      </c>
      <c r="H712" s="443">
        <v>500</v>
      </c>
      <c r="I712" s="428">
        <v>12.59</v>
      </c>
      <c r="J712" s="429">
        <v>0.14000000000000001</v>
      </c>
      <c r="K712" s="429">
        <f t="shared" si="128"/>
        <v>6294.86</v>
      </c>
      <c r="L712" s="427"/>
      <c r="M712" s="429"/>
    </row>
    <row r="713" spans="1:13" x14ac:dyDescent="0.25">
      <c r="A713" s="427"/>
      <c r="B713" s="473">
        <v>42426</v>
      </c>
      <c r="C713" s="427">
        <v>2000</v>
      </c>
      <c r="D713" s="428">
        <v>7.95</v>
      </c>
      <c r="E713" s="429">
        <v>0</v>
      </c>
      <c r="F713" s="429">
        <f t="shared" si="129"/>
        <v>15900</v>
      </c>
      <c r="G713" s="426">
        <v>42474</v>
      </c>
      <c r="H713" s="443">
        <v>500</v>
      </c>
      <c r="I713" s="428">
        <v>13.18</v>
      </c>
      <c r="J713" s="429">
        <v>0.14000000000000001</v>
      </c>
      <c r="K713" s="429">
        <f t="shared" si="128"/>
        <v>6589.86</v>
      </c>
      <c r="L713" s="427"/>
      <c r="M713" s="429"/>
    </row>
    <row r="714" spans="1:13" x14ac:dyDescent="0.25">
      <c r="A714" s="427"/>
      <c r="B714" s="473">
        <v>42429</v>
      </c>
      <c r="C714" s="427">
        <v>2000</v>
      </c>
      <c r="D714" s="428">
        <v>8.1999999999999993</v>
      </c>
      <c r="E714" s="429">
        <v>0</v>
      </c>
      <c r="F714" s="429">
        <f t="shared" si="129"/>
        <v>16400</v>
      </c>
      <c r="G714" s="426">
        <v>42478</v>
      </c>
      <c r="H714" s="443">
        <v>500</v>
      </c>
      <c r="I714" s="428">
        <v>13.4</v>
      </c>
      <c r="J714" s="429">
        <v>0.15</v>
      </c>
      <c r="K714" s="429">
        <f t="shared" si="128"/>
        <v>6699.85</v>
      </c>
      <c r="L714" s="427"/>
      <c r="M714" s="429"/>
    </row>
    <row r="715" spans="1:13" x14ac:dyDescent="0.25">
      <c r="A715" s="429"/>
      <c r="B715" s="473">
        <v>42429</v>
      </c>
      <c r="C715" s="427">
        <v>500</v>
      </c>
      <c r="D715" s="428">
        <v>7.88</v>
      </c>
      <c r="E715" s="429">
        <v>0</v>
      </c>
      <c r="F715" s="429">
        <f t="shared" si="129"/>
        <v>3940</v>
      </c>
      <c r="G715" s="426">
        <v>42486</v>
      </c>
      <c r="H715" s="443">
        <v>500</v>
      </c>
      <c r="I715" s="428">
        <v>14.35</v>
      </c>
      <c r="J715" s="429">
        <v>0.16</v>
      </c>
      <c r="K715" s="429">
        <f t="shared" si="128"/>
        <v>7174.84</v>
      </c>
      <c r="L715" s="427"/>
      <c r="M715" s="429"/>
    </row>
    <row r="716" spans="1:13" x14ac:dyDescent="0.25">
      <c r="A716" s="427"/>
      <c r="B716" s="473">
        <v>42430</v>
      </c>
      <c r="C716" s="427">
        <v>1000</v>
      </c>
      <c r="D716" s="428">
        <v>7.77</v>
      </c>
      <c r="E716" s="429">
        <v>0</v>
      </c>
      <c r="F716" s="429">
        <f t="shared" si="129"/>
        <v>7770</v>
      </c>
      <c r="G716" s="426">
        <v>42487</v>
      </c>
      <c r="H716" s="443">
        <v>600</v>
      </c>
      <c r="I716" s="428">
        <v>14.85</v>
      </c>
      <c r="J716" s="429">
        <v>0.19</v>
      </c>
      <c r="K716" s="429">
        <f t="shared" si="128"/>
        <v>8909.81</v>
      </c>
      <c r="L716" s="427"/>
      <c r="M716" s="429"/>
    </row>
    <row r="717" spans="1:13" x14ac:dyDescent="0.25">
      <c r="A717" s="427"/>
      <c r="B717" s="473">
        <v>42430</v>
      </c>
      <c r="C717" s="427">
        <v>500</v>
      </c>
      <c r="D717" s="428">
        <v>7.94</v>
      </c>
      <c r="E717" s="429">
        <v>0</v>
      </c>
      <c r="F717" s="429">
        <f t="shared" si="129"/>
        <v>3970</v>
      </c>
      <c r="G717" s="426">
        <v>42489</v>
      </c>
      <c r="H717" s="443">
        <v>3000</v>
      </c>
      <c r="I717" s="428">
        <v>14.15</v>
      </c>
      <c r="J717" s="429">
        <v>0.93</v>
      </c>
      <c r="K717" s="429">
        <f t="shared" si="128"/>
        <v>42449.07</v>
      </c>
      <c r="L717" s="427"/>
      <c r="M717" s="429"/>
    </row>
    <row r="718" spans="1:13" x14ac:dyDescent="0.25">
      <c r="A718" s="427"/>
      <c r="B718" s="473">
        <v>42431</v>
      </c>
      <c r="C718" s="427">
        <v>1000</v>
      </c>
      <c r="D718" s="428">
        <v>8.3699999999999992</v>
      </c>
      <c r="E718" s="429">
        <v>0</v>
      </c>
      <c r="F718" s="429">
        <f t="shared" si="129"/>
        <v>8370</v>
      </c>
      <c r="G718" s="426">
        <v>42492</v>
      </c>
      <c r="H718" s="443">
        <v>1000</v>
      </c>
      <c r="I718" s="428">
        <v>13.48</v>
      </c>
      <c r="J718" s="429">
        <v>0.28999999999999998</v>
      </c>
      <c r="K718" s="429">
        <f t="shared" si="128"/>
        <v>13479.71</v>
      </c>
      <c r="L718" s="427"/>
      <c r="M718" s="429"/>
    </row>
    <row r="719" spans="1:13" x14ac:dyDescent="0.25">
      <c r="A719" s="427"/>
      <c r="B719" s="473">
        <v>42432</v>
      </c>
      <c r="C719" s="427">
        <v>600</v>
      </c>
      <c r="D719" s="428">
        <v>9.3699999999999992</v>
      </c>
      <c r="E719" s="429">
        <v>0</v>
      </c>
      <c r="F719" s="429">
        <f t="shared" si="129"/>
        <v>5621.9999999999991</v>
      </c>
      <c r="G719" s="426">
        <v>42492</v>
      </c>
      <c r="H719" s="443">
        <v>1000</v>
      </c>
      <c r="I719" s="428">
        <v>13.61</v>
      </c>
      <c r="J719" s="429">
        <v>0.3</v>
      </c>
      <c r="K719" s="429">
        <f t="shared" si="128"/>
        <v>13609.7</v>
      </c>
      <c r="L719" s="427"/>
      <c r="M719" s="429"/>
    </row>
    <row r="720" spans="1:13" x14ac:dyDescent="0.25">
      <c r="A720" s="427"/>
      <c r="B720" s="473">
        <v>42432</v>
      </c>
      <c r="C720" s="427">
        <v>600</v>
      </c>
      <c r="D720" s="428">
        <v>8.8800000000000008</v>
      </c>
      <c r="E720" s="429">
        <v>0</v>
      </c>
      <c r="F720" s="429">
        <f t="shared" si="129"/>
        <v>5328.0000000000009</v>
      </c>
      <c r="G720" s="426">
        <v>42493</v>
      </c>
      <c r="H720" s="443">
        <v>322</v>
      </c>
      <c r="I720" s="428">
        <v>13.28</v>
      </c>
      <c r="J720" s="429">
        <v>0.09</v>
      </c>
      <c r="K720" s="429">
        <f t="shared" si="128"/>
        <v>4276.07</v>
      </c>
      <c r="L720" s="427"/>
      <c r="M720" s="429"/>
    </row>
    <row r="721" spans="1:13" x14ac:dyDescent="0.25">
      <c r="A721" s="427"/>
      <c r="B721" s="473">
        <v>42433</v>
      </c>
      <c r="C721" s="427">
        <v>600</v>
      </c>
      <c r="D721" s="428">
        <v>10.42</v>
      </c>
      <c r="E721" s="429">
        <v>0</v>
      </c>
      <c r="F721" s="429">
        <f t="shared" si="129"/>
        <v>6252</v>
      </c>
      <c r="G721" s="426">
        <v>42495</v>
      </c>
      <c r="H721" s="443">
        <v>1000</v>
      </c>
      <c r="I721" s="428">
        <v>12.05</v>
      </c>
      <c r="J721" s="429">
        <v>0.26</v>
      </c>
      <c r="K721" s="429">
        <f t="shared" si="128"/>
        <v>12049.74</v>
      </c>
      <c r="L721" s="427"/>
      <c r="M721" s="429"/>
    </row>
    <row r="722" spans="1:13" x14ac:dyDescent="0.25">
      <c r="A722" s="427"/>
      <c r="B722" s="473">
        <v>42440</v>
      </c>
      <c r="C722" s="427">
        <v>400</v>
      </c>
      <c r="D722" s="428">
        <v>11.12</v>
      </c>
      <c r="E722" s="429">
        <v>0</v>
      </c>
      <c r="F722" s="429">
        <f t="shared" si="129"/>
        <v>4448</v>
      </c>
      <c r="G722" s="426">
        <v>42495</v>
      </c>
      <c r="H722" s="443">
        <v>2000</v>
      </c>
      <c r="I722" s="428">
        <v>12.63</v>
      </c>
      <c r="J722" s="429">
        <v>0.55000000000000004</v>
      </c>
      <c r="K722" s="429">
        <f t="shared" si="128"/>
        <v>25259.45</v>
      </c>
      <c r="L722" s="427"/>
      <c r="M722" s="429"/>
    </row>
    <row r="723" spans="1:13" x14ac:dyDescent="0.25">
      <c r="A723" s="427"/>
      <c r="B723" s="473">
        <v>42446</v>
      </c>
      <c r="C723" s="427">
        <v>1500</v>
      </c>
      <c r="D723" s="428">
        <v>11.445</v>
      </c>
      <c r="E723" s="429">
        <v>0</v>
      </c>
      <c r="F723" s="429">
        <f t="shared" si="129"/>
        <v>17167.5</v>
      </c>
      <c r="G723" s="426">
        <v>42500</v>
      </c>
      <c r="H723" s="443">
        <v>1000</v>
      </c>
      <c r="I723" s="428">
        <v>11.66</v>
      </c>
      <c r="J723" s="429">
        <v>5.25</v>
      </c>
      <c r="K723" s="429">
        <f t="shared" si="128"/>
        <v>11654.75</v>
      </c>
      <c r="L723" s="427"/>
      <c r="M723" s="429"/>
    </row>
    <row r="724" spans="1:13" x14ac:dyDescent="0.25">
      <c r="A724" s="427"/>
      <c r="B724" s="534">
        <v>42447</v>
      </c>
      <c r="C724" s="427">
        <v>1500</v>
      </c>
      <c r="D724" s="428">
        <v>11.42</v>
      </c>
      <c r="E724" s="429">
        <v>0</v>
      </c>
      <c r="F724" s="429">
        <f t="shared" si="129"/>
        <v>17130</v>
      </c>
      <c r="G724" s="426">
        <v>42502</v>
      </c>
      <c r="H724" s="443">
        <v>1500</v>
      </c>
      <c r="I724" s="428">
        <v>12.36</v>
      </c>
      <c r="J724" s="429">
        <v>0.4</v>
      </c>
      <c r="K724" s="429">
        <f t="shared" si="128"/>
        <v>18539.599999999999</v>
      </c>
      <c r="L724" s="427"/>
      <c r="M724" s="429"/>
    </row>
    <row r="725" spans="1:13" x14ac:dyDescent="0.25">
      <c r="A725" s="427"/>
      <c r="B725" s="539"/>
      <c r="C725" s="427">
        <v>500</v>
      </c>
      <c r="D725" s="428">
        <v>11.42</v>
      </c>
      <c r="E725" s="429">
        <v>0</v>
      </c>
      <c r="F725" s="429">
        <f t="shared" si="129"/>
        <v>5710</v>
      </c>
      <c r="G725" s="426">
        <v>42503</v>
      </c>
      <c r="H725" s="443">
        <v>500</v>
      </c>
      <c r="I725" s="428">
        <v>12.49</v>
      </c>
      <c r="J725" s="429">
        <v>0.14000000000000001</v>
      </c>
      <c r="K725" s="429">
        <f t="shared" si="128"/>
        <v>6244.86</v>
      </c>
      <c r="L725" s="427"/>
      <c r="M725" s="429"/>
    </row>
    <row r="726" spans="1:13" x14ac:dyDescent="0.25">
      <c r="A726" s="427"/>
      <c r="B726" s="473">
        <v>42447</v>
      </c>
      <c r="C726" s="427">
        <v>650</v>
      </c>
      <c r="D726" s="428">
        <v>11.545</v>
      </c>
      <c r="E726" s="429">
        <v>0.75</v>
      </c>
      <c r="F726" s="429">
        <f t="shared" si="129"/>
        <v>7505</v>
      </c>
      <c r="G726" s="426">
        <v>42506</v>
      </c>
      <c r="H726" s="443">
        <v>300</v>
      </c>
      <c r="I726" s="428">
        <v>12.85</v>
      </c>
      <c r="J726" s="429">
        <v>0.08</v>
      </c>
      <c r="K726" s="429">
        <f t="shared" si="128"/>
        <v>3854.92</v>
      </c>
      <c r="L726" s="427"/>
      <c r="M726" s="429"/>
    </row>
    <row r="727" spans="1:13" x14ac:dyDescent="0.25">
      <c r="A727" s="427"/>
      <c r="B727" s="473">
        <v>42450</v>
      </c>
      <c r="C727" s="427">
        <v>1350</v>
      </c>
      <c r="D727" s="428">
        <v>11.42</v>
      </c>
      <c r="E727" s="429">
        <v>0</v>
      </c>
      <c r="F727" s="429">
        <f t="shared" si="129"/>
        <v>15417</v>
      </c>
      <c r="G727" s="426">
        <v>42513</v>
      </c>
      <c r="H727" s="443">
        <v>500</v>
      </c>
      <c r="I727" s="428">
        <v>13.05</v>
      </c>
      <c r="J727" s="429">
        <v>0.14000000000000001</v>
      </c>
      <c r="K727" s="429">
        <f t="shared" si="128"/>
        <v>6524.86</v>
      </c>
      <c r="L727" s="427"/>
      <c r="M727" s="429"/>
    </row>
    <row r="728" spans="1:13" x14ac:dyDescent="0.25">
      <c r="A728" s="427"/>
      <c r="B728" s="473">
        <v>42451</v>
      </c>
      <c r="C728" s="427">
        <v>1000</v>
      </c>
      <c r="D728" s="428">
        <v>11.38</v>
      </c>
      <c r="E728" s="429">
        <v>0</v>
      </c>
      <c r="F728" s="429">
        <f t="shared" si="129"/>
        <v>11380</v>
      </c>
      <c r="G728" s="426">
        <v>42515</v>
      </c>
      <c r="H728" s="443">
        <v>500</v>
      </c>
      <c r="I728" s="428">
        <v>13.59</v>
      </c>
      <c r="J728" s="429">
        <v>0.15</v>
      </c>
      <c r="K728" s="429">
        <f t="shared" si="128"/>
        <v>6794.85</v>
      </c>
      <c r="L728" s="427"/>
      <c r="M728" s="429"/>
    </row>
    <row r="729" spans="1:13" x14ac:dyDescent="0.25">
      <c r="A729" s="427"/>
      <c r="B729" s="534">
        <v>42451</v>
      </c>
      <c r="C729" s="427">
        <v>50</v>
      </c>
      <c r="D729" s="428">
        <v>11.22</v>
      </c>
      <c r="E729" s="429">
        <v>0</v>
      </c>
      <c r="F729" s="429">
        <f t="shared" si="129"/>
        <v>561</v>
      </c>
      <c r="G729" s="426">
        <v>42515</v>
      </c>
      <c r="H729" s="443">
        <v>500</v>
      </c>
      <c r="I729" s="428">
        <v>13.57</v>
      </c>
      <c r="J729" s="429">
        <v>0.15</v>
      </c>
      <c r="K729" s="429">
        <f t="shared" si="128"/>
        <v>6784.85</v>
      </c>
      <c r="L729" s="427"/>
      <c r="M729" s="429"/>
    </row>
    <row r="730" spans="1:13" x14ac:dyDescent="0.25">
      <c r="A730" s="427"/>
      <c r="B730" s="534"/>
      <c r="C730" s="427">
        <v>350</v>
      </c>
      <c r="D730" s="428">
        <v>11.22</v>
      </c>
      <c r="E730" s="429">
        <v>0</v>
      </c>
      <c r="F730" s="429">
        <f t="shared" si="129"/>
        <v>3927</v>
      </c>
      <c r="G730" s="426">
        <v>42517</v>
      </c>
      <c r="H730" s="443">
        <v>500</v>
      </c>
      <c r="I730" s="428">
        <v>12.87</v>
      </c>
      <c r="J730" s="429">
        <v>0.14000000000000001</v>
      </c>
      <c r="K730" s="429">
        <f t="shared" si="128"/>
        <v>6434.86</v>
      </c>
      <c r="L730" s="427"/>
      <c r="M730" s="429"/>
    </row>
    <row r="731" spans="1:13" ht="45" x14ac:dyDescent="0.25">
      <c r="A731" s="427"/>
      <c r="B731" s="538" t="s">
        <v>190</v>
      </c>
      <c r="C731" s="427">
        <v>650</v>
      </c>
      <c r="D731" s="428">
        <v>11.22</v>
      </c>
      <c r="E731" s="429">
        <v>0</v>
      </c>
      <c r="F731" s="429">
        <f t="shared" si="129"/>
        <v>7293</v>
      </c>
      <c r="G731" s="426">
        <v>42524</v>
      </c>
      <c r="H731" s="443">
        <v>400</v>
      </c>
      <c r="I731" s="428">
        <v>13.38</v>
      </c>
      <c r="J731" s="429">
        <v>0.12</v>
      </c>
      <c r="K731" s="429">
        <f t="shared" si="128"/>
        <v>5351.88</v>
      </c>
      <c r="L731" s="427"/>
      <c r="M731" s="429"/>
    </row>
    <row r="732" spans="1:13" x14ac:dyDescent="0.25">
      <c r="A732" s="427"/>
      <c r="B732" s="538"/>
      <c r="C732" s="427">
        <v>500</v>
      </c>
      <c r="D732" s="428">
        <v>11.01</v>
      </c>
      <c r="E732" s="429">
        <v>0</v>
      </c>
      <c r="F732" s="429">
        <f t="shared" si="129"/>
        <v>5505</v>
      </c>
      <c r="G732" s="426">
        <v>42527</v>
      </c>
      <c r="H732" s="443">
        <v>1000</v>
      </c>
      <c r="I732" s="428">
        <v>13.82</v>
      </c>
      <c r="J732" s="429">
        <v>0.3</v>
      </c>
      <c r="K732" s="429">
        <f t="shared" si="128"/>
        <v>13819.7</v>
      </c>
      <c r="L732" s="427"/>
      <c r="M732" s="429"/>
    </row>
    <row r="733" spans="1:13" x14ac:dyDescent="0.25">
      <c r="A733" s="427"/>
      <c r="B733" s="538"/>
      <c r="C733" s="427">
        <v>500</v>
      </c>
      <c r="D733" s="428">
        <v>10.75</v>
      </c>
      <c r="E733" s="429">
        <v>0</v>
      </c>
      <c r="F733" s="429">
        <f t="shared" si="129"/>
        <v>5375</v>
      </c>
      <c r="G733" s="426">
        <v>42527</v>
      </c>
      <c r="H733" s="443">
        <v>500</v>
      </c>
      <c r="I733" s="428">
        <v>13.97</v>
      </c>
      <c r="J733" s="429">
        <v>1.1499999999999999</v>
      </c>
      <c r="K733" s="429">
        <f t="shared" si="128"/>
        <v>6983.85</v>
      </c>
      <c r="L733" s="427"/>
      <c r="M733" s="429"/>
    </row>
    <row r="734" spans="1:13" x14ac:dyDescent="0.25">
      <c r="A734" s="427"/>
      <c r="B734" s="538"/>
      <c r="C734" s="427">
        <v>1000</v>
      </c>
      <c r="D734" s="428">
        <v>10.4</v>
      </c>
      <c r="E734" s="429">
        <v>0</v>
      </c>
      <c r="F734" s="429">
        <f t="shared" si="129"/>
        <v>10400</v>
      </c>
      <c r="G734" s="426">
        <v>42528</v>
      </c>
      <c r="H734" s="443">
        <v>500</v>
      </c>
      <c r="I734" s="428">
        <v>14.65</v>
      </c>
      <c r="J734" s="429">
        <v>0.16</v>
      </c>
      <c r="K734" s="429">
        <f t="shared" si="128"/>
        <v>7324.84</v>
      </c>
      <c r="L734" s="427"/>
      <c r="M734" s="429"/>
    </row>
    <row r="735" spans="1:13" x14ac:dyDescent="0.25">
      <c r="A735" s="427"/>
      <c r="B735" s="538"/>
      <c r="C735" s="427">
        <v>1000</v>
      </c>
      <c r="D735" s="428">
        <v>10.185</v>
      </c>
      <c r="E735" s="429">
        <v>0</v>
      </c>
      <c r="F735" s="429">
        <f t="shared" si="129"/>
        <v>10185</v>
      </c>
      <c r="G735" s="426">
        <v>42536</v>
      </c>
      <c r="H735" s="443">
        <v>400</v>
      </c>
      <c r="I735" s="428">
        <v>13.43</v>
      </c>
      <c r="J735" s="429">
        <v>0.12</v>
      </c>
      <c r="K735" s="429">
        <f t="shared" si="128"/>
        <v>5371.88</v>
      </c>
      <c r="L735" s="427"/>
      <c r="M735" s="429"/>
    </row>
    <row r="736" spans="1:13" x14ac:dyDescent="0.25">
      <c r="A736" s="427"/>
      <c r="B736" s="473">
        <v>42461</v>
      </c>
      <c r="C736" s="427">
        <v>2000</v>
      </c>
      <c r="D736" s="428">
        <v>10.43</v>
      </c>
      <c r="E736" s="429">
        <v>0</v>
      </c>
      <c r="F736" s="429">
        <f t="shared" si="129"/>
        <v>20860</v>
      </c>
      <c r="G736" s="426">
        <v>42537</v>
      </c>
      <c r="H736" s="443">
        <v>400</v>
      </c>
      <c r="I736" s="428">
        <v>12.69</v>
      </c>
      <c r="J736" s="429">
        <v>0.11</v>
      </c>
      <c r="K736" s="429">
        <f t="shared" si="128"/>
        <v>5075.8900000000003</v>
      </c>
      <c r="L736" s="427"/>
      <c r="M736" s="429"/>
    </row>
    <row r="737" spans="1:13" x14ac:dyDescent="0.25">
      <c r="A737" s="427"/>
      <c r="B737" s="473">
        <v>42461</v>
      </c>
      <c r="C737" s="427">
        <v>2000</v>
      </c>
      <c r="D737" s="428">
        <v>10.42</v>
      </c>
      <c r="E737" s="429">
        <v>0</v>
      </c>
      <c r="F737" s="429">
        <f t="shared" si="129"/>
        <v>20840</v>
      </c>
      <c r="G737" s="426">
        <v>42538</v>
      </c>
      <c r="H737" s="443">
        <v>500</v>
      </c>
      <c r="I737" s="428">
        <v>13.34</v>
      </c>
      <c r="J737" s="429">
        <v>0.15</v>
      </c>
      <c r="K737" s="429">
        <f t="shared" si="128"/>
        <v>6669.85</v>
      </c>
      <c r="L737" s="427"/>
      <c r="M737" s="429"/>
    </row>
    <row r="738" spans="1:13" ht="45" x14ac:dyDescent="0.25">
      <c r="A738" s="427"/>
      <c r="B738" s="473">
        <v>42465</v>
      </c>
      <c r="C738" s="427">
        <v>100</v>
      </c>
      <c r="D738" s="428">
        <v>10.4</v>
      </c>
      <c r="E738" s="429">
        <v>0</v>
      </c>
      <c r="F738" s="429">
        <f t="shared" si="129"/>
        <v>1040</v>
      </c>
      <c r="G738" s="540" t="s">
        <v>214</v>
      </c>
      <c r="H738" s="443">
        <v>500</v>
      </c>
      <c r="I738" s="428">
        <v>13.91</v>
      </c>
      <c r="J738" s="429">
        <v>0.15</v>
      </c>
      <c r="K738" s="429">
        <f t="shared" si="128"/>
        <v>6954.85</v>
      </c>
      <c r="L738" s="427"/>
      <c r="M738" s="429"/>
    </row>
    <row r="739" spans="1:13" x14ac:dyDescent="0.25">
      <c r="A739" s="427"/>
      <c r="B739" s="473">
        <v>42471</v>
      </c>
      <c r="C739" s="427">
        <v>500</v>
      </c>
      <c r="D739" s="428">
        <v>11.77</v>
      </c>
      <c r="E739" s="429">
        <v>0</v>
      </c>
      <c r="F739" s="429">
        <f t="shared" si="129"/>
        <v>5885</v>
      </c>
      <c r="G739" s="540"/>
      <c r="H739" s="443">
        <v>600</v>
      </c>
      <c r="I739" s="428">
        <v>14.36</v>
      </c>
      <c r="J739" s="429">
        <v>0.19</v>
      </c>
      <c r="K739" s="429">
        <f t="shared" si="128"/>
        <v>8615.81</v>
      </c>
      <c r="L739" s="427"/>
      <c r="M739" s="429"/>
    </row>
    <row r="740" spans="1:13" x14ac:dyDescent="0.25">
      <c r="A740" s="427"/>
      <c r="B740" s="473">
        <v>42471</v>
      </c>
      <c r="C740" s="427">
        <v>500</v>
      </c>
      <c r="D740" s="428">
        <v>11.55</v>
      </c>
      <c r="E740" s="429">
        <v>0</v>
      </c>
      <c r="F740" s="429">
        <f t="shared" si="129"/>
        <v>5775</v>
      </c>
      <c r="G740" s="540"/>
      <c r="H740" s="443">
        <v>500</v>
      </c>
      <c r="I740" s="428">
        <v>14.65</v>
      </c>
      <c r="J740" s="429">
        <v>0.16</v>
      </c>
      <c r="K740" s="429">
        <f t="shared" si="128"/>
        <v>7324.84</v>
      </c>
      <c r="L740" s="427"/>
      <c r="M740" s="429"/>
    </row>
    <row r="741" spans="1:13" x14ac:dyDescent="0.25">
      <c r="A741" s="427"/>
      <c r="B741" s="473">
        <v>42472</v>
      </c>
      <c r="C741" s="427">
        <v>610</v>
      </c>
      <c r="D741" s="428">
        <v>12.95</v>
      </c>
      <c r="E741" s="429">
        <v>0</v>
      </c>
      <c r="F741" s="429">
        <f t="shared" si="129"/>
        <v>7899.5</v>
      </c>
      <c r="G741" s="426">
        <v>42542</v>
      </c>
      <c r="H741" s="443">
        <v>500</v>
      </c>
      <c r="I741" s="428">
        <v>14.95</v>
      </c>
      <c r="J741" s="429">
        <v>0.16</v>
      </c>
      <c r="K741" s="429">
        <f t="shared" si="128"/>
        <v>7474.84</v>
      </c>
      <c r="L741" s="427"/>
      <c r="M741" s="429"/>
    </row>
    <row r="742" spans="1:13" x14ac:dyDescent="0.25">
      <c r="A742" s="427"/>
      <c r="B742" s="473">
        <v>42473</v>
      </c>
      <c r="C742" s="427">
        <v>970</v>
      </c>
      <c r="D742" s="428">
        <v>12.76</v>
      </c>
      <c r="E742" s="429">
        <v>4.0999999999999996</v>
      </c>
      <c r="F742" s="429">
        <f t="shared" si="129"/>
        <v>12381.3</v>
      </c>
      <c r="G742" s="426">
        <v>42542</v>
      </c>
      <c r="H742" s="443">
        <v>378</v>
      </c>
      <c r="I742" s="428">
        <v>15.2</v>
      </c>
      <c r="J742" s="429">
        <v>0.13</v>
      </c>
      <c r="K742" s="429">
        <f t="shared" si="128"/>
        <v>5745.4699999999993</v>
      </c>
      <c r="L742" s="427"/>
      <c r="M742" s="429"/>
    </row>
    <row r="743" spans="1:13" x14ac:dyDescent="0.25">
      <c r="A743" s="427"/>
      <c r="B743" s="473">
        <v>42474</v>
      </c>
      <c r="C743" s="427">
        <v>420</v>
      </c>
      <c r="D743" s="428">
        <v>12.755000000000001</v>
      </c>
      <c r="E743" s="429">
        <v>0.34</v>
      </c>
      <c r="F743" s="429">
        <f t="shared" si="129"/>
        <v>5357.4400000000005</v>
      </c>
      <c r="G743" s="427"/>
      <c r="H743" s="443"/>
      <c r="I743" s="428"/>
      <c r="J743" s="429"/>
      <c r="K743" s="429"/>
      <c r="L743" s="427"/>
      <c r="M743" s="429"/>
    </row>
    <row r="744" spans="1:13" x14ac:dyDescent="0.25">
      <c r="A744" s="427"/>
      <c r="B744" s="473">
        <v>42475</v>
      </c>
      <c r="C744" s="427">
        <v>500</v>
      </c>
      <c r="D744" s="428">
        <v>13.02</v>
      </c>
      <c r="E744" s="429">
        <v>-1.75</v>
      </c>
      <c r="F744" s="429">
        <f t="shared" si="129"/>
        <v>6508.25</v>
      </c>
      <c r="G744" s="427"/>
      <c r="H744" s="443"/>
      <c r="I744" s="428"/>
      <c r="J744" s="429"/>
      <c r="K744" s="429"/>
      <c r="L744" s="427"/>
      <c r="M744" s="429"/>
    </row>
    <row r="745" spans="1:13" x14ac:dyDescent="0.25">
      <c r="A745" s="427"/>
      <c r="B745" s="473">
        <v>42485</v>
      </c>
      <c r="C745" s="427">
        <v>500</v>
      </c>
      <c r="D745" s="428">
        <v>13.95</v>
      </c>
      <c r="E745" s="429">
        <v>0</v>
      </c>
      <c r="F745" s="429">
        <f t="shared" si="129"/>
        <v>6975</v>
      </c>
      <c r="G745" s="427"/>
      <c r="H745" s="443"/>
      <c r="I745" s="428"/>
      <c r="J745" s="429"/>
      <c r="K745" s="429"/>
      <c r="L745" s="427"/>
      <c r="M745" s="429"/>
    </row>
    <row r="746" spans="1:13" x14ac:dyDescent="0.25">
      <c r="A746" s="427"/>
      <c r="B746" s="473">
        <v>42487</v>
      </c>
      <c r="C746" s="427">
        <v>600</v>
      </c>
      <c r="D746" s="428">
        <v>14.63</v>
      </c>
      <c r="E746" s="429">
        <v>0</v>
      </c>
      <c r="F746" s="429">
        <f t="shared" si="129"/>
        <v>8778</v>
      </c>
      <c r="G746" s="427"/>
      <c r="H746" s="443"/>
      <c r="I746" s="428"/>
      <c r="J746" s="429"/>
      <c r="K746" s="429"/>
      <c r="L746" s="427"/>
      <c r="M746" s="429"/>
    </row>
    <row r="747" spans="1:13" x14ac:dyDescent="0.25">
      <c r="A747" s="427"/>
      <c r="B747" s="473">
        <v>42488</v>
      </c>
      <c r="C747" s="427">
        <v>500</v>
      </c>
      <c r="D747" s="428">
        <v>14.52</v>
      </c>
      <c r="E747" s="429">
        <v>0</v>
      </c>
      <c r="F747" s="429">
        <f t="shared" si="129"/>
        <v>7260</v>
      </c>
      <c r="G747" s="427"/>
      <c r="H747" s="443"/>
      <c r="I747" s="428"/>
      <c r="J747" s="429"/>
      <c r="K747" s="429"/>
      <c r="L747" s="427"/>
      <c r="M747" s="429"/>
    </row>
    <row r="748" spans="1:13" ht="30" x14ac:dyDescent="0.25">
      <c r="A748" s="541" t="s">
        <v>195</v>
      </c>
      <c r="B748" s="473">
        <v>42489</v>
      </c>
      <c r="C748" s="427">
        <v>500</v>
      </c>
      <c r="D748" s="428">
        <v>14.35</v>
      </c>
      <c r="E748" s="429">
        <v>0</v>
      </c>
      <c r="F748" s="429">
        <f t="shared" si="129"/>
        <v>7175</v>
      </c>
      <c r="G748" s="427"/>
      <c r="H748" s="443"/>
      <c r="I748" s="428"/>
      <c r="J748" s="429"/>
      <c r="K748" s="429"/>
      <c r="L748" s="427"/>
      <c r="M748" s="429"/>
    </row>
    <row r="749" spans="1:13" x14ac:dyDescent="0.25">
      <c r="A749" s="541"/>
      <c r="B749" s="473">
        <v>42489</v>
      </c>
      <c r="C749" s="427">
        <v>500</v>
      </c>
      <c r="D749" s="428">
        <v>14.15</v>
      </c>
      <c r="E749" s="429">
        <v>0</v>
      </c>
      <c r="F749" s="429">
        <f t="shared" si="129"/>
        <v>7075</v>
      </c>
      <c r="G749" s="427"/>
      <c r="H749" s="443"/>
      <c r="I749" s="428"/>
      <c r="J749" s="429"/>
      <c r="K749" s="429"/>
      <c r="L749" s="427"/>
      <c r="M749" s="429"/>
    </row>
    <row r="750" spans="1:13" x14ac:dyDescent="0.25">
      <c r="A750" s="541"/>
      <c r="B750" s="473">
        <v>42489</v>
      </c>
      <c r="C750" s="427">
        <v>1000</v>
      </c>
      <c r="D750" s="428">
        <v>13.92</v>
      </c>
      <c r="E750" s="429">
        <v>0</v>
      </c>
      <c r="F750" s="429">
        <f t="shared" si="129"/>
        <v>13920</v>
      </c>
      <c r="G750" s="427"/>
      <c r="H750" s="443"/>
      <c r="I750" s="428"/>
      <c r="J750" s="429"/>
      <c r="K750" s="429"/>
      <c r="L750" s="427"/>
      <c r="M750" s="429"/>
    </row>
    <row r="751" spans="1:13" x14ac:dyDescent="0.25">
      <c r="A751" s="541"/>
      <c r="B751" s="473">
        <v>42489</v>
      </c>
      <c r="C751" s="427">
        <v>1000</v>
      </c>
      <c r="D751" s="428">
        <v>13.8</v>
      </c>
      <c r="E751" s="429">
        <v>0</v>
      </c>
      <c r="F751" s="429">
        <f t="shared" si="129"/>
        <v>13800</v>
      </c>
      <c r="G751" s="427"/>
      <c r="H751" s="443"/>
      <c r="I751" s="428"/>
      <c r="J751" s="429"/>
      <c r="K751" s="429"/>
      <c r="L751" s="427"/>
      <c r="M751" s="429"/>
    </row>
    <row r="752" spans="1:13" x14ac:dyDescent="0.25">
      <c r="A752" s="427"/>
      <c r="B752" s="473">
        <v>42492</v>
      </c>
      <c r="C752" s="427">
        <v>1500</v>
      </c>
      <c r="D752" s="428">
        <v>13.25</v>
      </c>
      <c r="E752" s="429">
        <v>0</v>
      </c>
      <c r="F752" s="429">
        <f t="shared" si="129"/>
        <v>19875</v>
      </c>
      <c r="G752" s="427"/>
      <c r="H752" s="443"/>
      <c r="I752" s="428"/>
      <c r="J752" s="429"/>
      <c r="K752" s="429"/>
      <c r="L752" s="427"/>
      <c r="M752" s="429"/>
    </row>
    <row r="753" spans="1:13" x14ac:dyDescent="0.25">
      <c r="A753" s="427"/>
      <c r="B753" s="473">
        <v>42492</v>
      </c>
      <c r="C753" s="427">
        <v>500</v>
      </c>
      <c r="D753" s="428">
        <v>13.6</v>
      </c>
      <c r="E753" s="429">
        <v>0</v>
      </c>
      <c r="F753" s="429">
        <f t="shared" si="129"/>
        <v>6800</v>
      </c>
      <c r="G753" s="427"/>
      <c r="H753" s="443"/>
      <c r="I753" s="428"/>
      <c r="J753" s="429"/>
      <c r="K753" s="429"/>
      <c r="L753" s="427"/>
      <c r="M753" s="429"/>
    </row>
    <row r="754" spans="1:13" x14ac:dyDescent="0.25">
      <c r="A754" s="427"/>
      <c r="B754" s="473">
        <v>42493</v>
      </c>
      <c r="C754" s="427">
        <v>322</v>
      </c>
      <c r="D754" s="428">
        <v>12.85</v>
      </c>
      <c r="E754" s="429">
        <v>0</v>
      </c>
      <c r="F754" s="429">
        <f t="shared" si="129"/>
        <v>4137.7</v>
      </c>
      <c r="G754" s="427"/>
      <c r="H754" s="443"/>
      <c r="I754" s="428"/>
      <c r="J754" s="429"/>
      <c r="K754" s="429"/>
      <c r="L754" s="427"/>
      <c r="M754" s="429"/>
    </row>
    <row r="755" spans="1:13" ht="30" x14ac:dyDescent="0.25">
      <c r="A755" s="525" t="s">
        <v>198</v>
      </c>
      <c r="B755" s="473">
        <v>42494</v>
      </c>
      <c r="C755" s="427">
        <v>1000</v>
      </c>
      <c r="D755" s="428">
        <v>12.25</v>
      </c>
      <c r="E755" s="429">
        <v>0</v>
      </c>
      <c r="F755" s="429">
        <f t="shared" si="129"/>
        <v>12250</v>
      </c>
      <c r="G755" s="427"/>
      <c r="H755" s="443"/>
      <c r="I755" s="428"/>
      <c r="J755" s="429"/>
      <c r="K755" s="429"/>
      <c r="L755" s="427"/>
      <c r="M755" s="429"/>
    </row>
    <row r="756" spans="1:13" x14ac:dyDescent="0.25">
      <c r="A756" s="525"/>
      <c r="B756" s="473">
        <v>42494</v>
      </c>
      <c r="C756" s="427">
        <v>500</v>
      </c>
      <c r="D756" s="428">
        <v>12.53</v>
      </c>
      <c r="E756" s="429">
        <v>0</v>
      </c>
      <c r="F756" s="429">
        <f t="shared" si="129"/>
        <v>6265</v>
      </c>
      <c r="G756" s="427"/>
      <c r="H756" s="443"/>
      <c r="I756" s="428"/>
      <c r="J756" s="429"/>
      <c r="K756" s="429"/>
      <c r="L756" s="427"/>
      <c r="M756" s="429"/>
    </row>
    <row r="757" spans="1:13" x14ac:dyDescent="0.25">
      <c r="A757" s="525"/>
      <c r="B757" s="473">
        <v>42494</v>
      </c>
      <c r="C757" s="427">
        <v>500</v>
      </c>
      <c r="D757" s="428">
        <v>12.65</v>
      </c>
      <c r="E757" s="429">
        <v>0</v>
      </c>
      <c r="F757" s="429">
        <f t="shared" si="129"/>
        <v>6325</v>
      </c>
      <c r="G757" s="427"/>
      <c r="H757" s="443"/>
      <c r="I757" s="428"/>
      <c r="J757" s="429"/>
      <c r="K757" s="429"/>
      <c r="L757" s="427"/>
      <c r="M757" s="429"/>
    </row>
    <row r="758" spans="1:13" x14ac:dyDescent="0.25">
      <c r="A758" s="427"/>
      <c r="B758" s="473">
        <v>42495</v>
      </c>
      <c r="C758" s="427">
        <v>1000</v>
      </c>
      <c r="D758" s="428">
        <v>11.95</v>
      </c>
      <c r="E758" s="429">
        <v>0</v>
      </c>
      <c r="F758" s="429">
        <f t="shared" si="129"/>
        <v>11950</v>
      </c>
      <c r="G758" s="427"/>
      <c r="H758" s="443"/>
      <c r="I758" s="428"/>
      <c r="J758" s="429"/>
      <c r="K758" s="429"/>
      <c r="L758" s="427"/>
      <c r="M758" s="429"/>
    </row>
    <row r="759" spans="1:13" x14ac:dyDescent="0.25">
      <c r="A759" s="427"/>
      <c r="B759" s="473">
        <v>42499</v>
      </c>
      <c r="C759" s="427">
        <v>500</v>
      </c>
      <c r="D759" s="428">
        <v>11.48</v>
      </c>
      <c r="E759" s="429">
        <v>0</v>
      </c>
      <c r="F759" s="429">
        <f t="shared" si="129"/>
        <v>5740</v>
      </c>
      <c r="G759" s="427"/>
      <c r="H759" s="443"/>
      <c r="I759" s="428"/>
      <c r="J759" s="429"/>
      <c r="K759" s="429"/>
      <c r="L759" s="427"/>
      <c r="M759" s="429"/>
    </row>
    <row r="760" spans="1:13" x14ac:dyDescent="0.25">
      <c r="A760" s="427"/>
      <c r="B760" s="473">
        <v>42499</v>
      </c>
      <c r="C760" s="427">
        <v>500</v>
      </c>
      <c r="D760" s="428">
        <v>11.32</v>
      </c>
      <c r="E760" s="429">
        <v>0</v>
      </c>
      <c r="F760" s="429">
        <f t="shared" si="129"/>
        <v>5660</v>
      </c>
      <c r="G760" s="427"/>
      <c r="H760" s="443"/>
      <c r="I760" s="428"/>
      <c r="J760" s="429"/>
      <c r="K760" s="429"/>
      <c r="L760" s="427"/>
      <c r="M760" s="429"/>
    </row>
    <row r="761" spans="1:13" ht="30" x14ac:dyDescent="0.25">
      <c r="A761" s="541" t="s">
        <v>201</v>
      </c>
      <c r="B761" s="473">
        <v>42502</v>
      </c>
      <c r="C761" s="427">
        <v>500</v>
      </c>
      <c r="D761" s="428">
        <v>12.38</v>
      </c>
      <c r="E761" s="429">
        <v>0</v>
      </c>
      <c r="F761" s="429">
        <f t="shared" si="129"/>
        <v>6190</v>
      </c>
      <c r="G761" s="427"/>
      <c r="H761" s="443"/>
      <c r="I761" s="428"/>
      <c r="J761" s="429"/>
      <c r="K761" s="429"/>
      <c r="L761" s="427"/>
      <c r="M761" s="429"/>
    </row>
    <row r="762" spans="1:13" x14ac:dyDescent="0.25">
      <c r="A762" s="541"/>
      <c r="B762" s="473">
        <v>42502</v>
      </c>
      <c r="C762" s="427">
        <v>500</v>
      </c>
      <c r="D762" s="428">
        <v>12.3</v>
      </c>
      <c r="E762" s="429">
        <v>0</v>
      </c>
      <c r="F762" s="429">
        <f t="shared" si="129"/>
        <v>6150</v>
      </c>
      <c r="G762" s="427"/>
      <c r="H762" s="443"/>
      <c r="I762" s="428"/>
      <c r="J762" s="429"/>
      <c r="K762" s="429"/>
      <c r="L762" s="427"/>
      <c r="M762" s="429"/>
    </row>
    <row r="763" spans="1:13" x14ac:dyDescent="0.25">
      <c r="A763" s="541"/>
      <c r="B763" s="473">
        <v>42502</v>
      </c>
      <c r="C763" s="427">
        <v>500</v>
      </c>
      <c r="D763" s="428">
        <v>12.23</v>
      </c>
      <c r="E763" s="429">
        <v>0</v>
      </c>
      <c r="F763" s="429">
        <f t="shared" si="129"/>
        <v>6115</v>
      </c>
      <c r="G763" s="427"/>
      <c r="H763" s="443"/>
      <c r="I763" s="428"/>
      <c r="J763" s="429"/>
      <c r="K763" s="429"/>
      <c r="L763" s="427"/>
      <c r="M763" s="429"/>
    </row>
    <row r="764" spans="1:13" x14ac:dyDescent="0.25">
      <c r="A764" s="427"/>
      <c r="B764" s="473">
        <v>42503</v>
      </c>
      <c r="C764" s="427">
        <v>500</v>
      </c>
      <c r="D764" s="428">
        <v>12.41</v>
      </c>
      <c r="E764" s="429">
        <v>0</v>
      </c>
      <c r="F764" s="429">
        <f t="shared" si="129"/>
        <v>6205</v>
      </c>
      <c r="G764" s="427"/>
      <c r="H764" s="443"/>
      <c r="I764" s="428"/>
      <c r="J764" s="429"/>
      <c r="K764" s="429"/>
      <c r="L764" s="427"/>
      <c r="M764" s="429"/>
    </row>
    <row r="765" spans="1:13" x14ac:dyDescent="0.25">
      <c r="A765" s="427"/>
      <c r="B765" s="473">
        <v>42506</v>
      </c>
      <c r="C765" s="427">
        <v>300</v>
      </c>
      <c r="D765" s="428">
        <v>12.8</v>
      </c>
      <c r="E765" s="429">
        <v>0</v>
      </c>
      <c r="F765" s="429">
        <f t="shared" si="129"/>
        <v>3840</v>
      </c>
      <c r="G765" s="427"/>
      <c r="H765" s="443"/>
      <c r="I765" s="428"/>
      <c r="J765" s="429"/>
      <c r="K765" s="429"/>
      <c r="L765" s="427"/>
      <c r="M765" s="429"/>
    </row>
    <row r="766" spans="1:13" x14ac:dyDescent="0.25">
      <c r="A766" s="427"/>
      <c r="B766" s="473">
        <v>42514</v>
      </c>
      <c r="C766" s="427">
        <v>500</v>
      </c>
      <c r="D766" s="428">
        <v>13.02</v>
      </c>
      <c r="E766" s="429">
        <v>-1.65</v>
      </c>
      <c r="F766" s="429">
        <f t="shared" ref="F766:F829" si="130">C766*D766+E766</f>
        <v>6508.35</v>
      </c>
      <c r="G766" s="427"/>
      <c r="H766" s="443"/>
      <c r="I766" s="428"/>
      <c r="J766" s="429"/>
      <c r="K766" s="429"/>
      <c r="L766" s="427"/>
      <c r="M766" s="429"/>
    </row>
    <row r="767" spans="1:13" x14ac:dyDescent="0.25">
      <c r="A767" s="427"/>
      <c r="B767" s="473">
        <v>42515</v>
      </c>
      <c r="C767" s="427">
        <v>500</v>
      </c>
      <c r="D767" s="428">
        <v>13.45</v>
      </c>
      <c r="E767" s="429">
        <v>1</v>
      </c>
      <c r="F767" s="429">
        <f t="shared" si="130"/>
        <v>6726</v>
      </c>
      <c r="G767" s="427"/>
      <c r="H767" s="443"/>
      <c r="I767" s="428"/>
      <c r="J767" s="429"/>
      <c r="K767" s="429"/>
      <c r="L767" s="427"/>
      <c r="M767" s="429"/>
    </row>
    <row r="768" spans="1:13" x14ac:dyDescent="0.25">
      <c r="A768" s="427"/>
      <c r="B768" s="473">
        <v>42516</v>
      </c>
      <c r="C768" s="427">
        <v>500</v>
      </c>
      <c r="D768" s="428">
        <v>13.28</v>
      </c>
      <c r="E768" s="429">
        <v>-1.04</v>
      </c>
      <c r="F768" s="429">
        <f t="shared" si="130"/>
        <v>6638.96</v>
      </c>
      <c r="G768" s="427"/>
      <c r="H768" s="443"/>
      <c r="I768" s="428"/>
      <c r="J768" s="429"/>
      <c r="K768" s="429"/>
      <c r="L768" s="427"/>
      <c r="M768" s="429"/>
    </row>
    <row r="769" spans="1:13" x14ac:dyDescent="0.25">
      <c r="A769" s="427"/>
      <c r="B769" s="473">
        <v>42517</v>
      </c>
      <c r="C769" s="427">
        <v>500</v>
      </c>
      <c r="D769" s="428">
        <v>12.79</v>
      </c>
      <c r="E769" s="429">
        <v>0</v>
      </c>
      <c r="F769" s="429">
        <f t="shared" si="130"/>
        <v>6395</v>
      </c>
      <c r="G769" s="427"/>
      <c r="H769" s="443"/>
      <c r="I769" s="428"/>
      <c r="J769" s="429"/>
      <c r="K769" s="429"/>
      <c r="L769" s="427"/>
      <c r="M769" s="429"/>
    </row>
    <row r="770" spans="1:13" x14ac:dyDescent="0.25">
      <c r="A770" s="427"/>
      <c r="B770" s="473">
        <v>42524</v>
      </c>
      <c r="C770" s="427">
        <v>400</v>
      </c>
      <c r="D770" s="428">
        <v>13.28</v>
      </c>
      <c r="E770" s="429">
        <v>0</v>
      </c>
      <c r="F770" s="429">
        <f t="shared" si="130"/>
        <v>5312</v>
      </c>
      <c r="G770" s="427"/>
      <c r="H770" s="443"/>
      <c r="I770" s="428"/>
      <c r="J770" s="429"/>
      <c r="K770" s="429"/>
      <c r="L770" s="427"/>
      <c r="M770" s="429"/>
    </row>
    <row r="771" spans="1:13" x14ac:dyDescent="0.25">
      <c r="A771" s="427"/>
      <c r="B771" s="473">
        <v>42529</v>
      </c>
      <c r="C771" s="427">
        <v>500</v>
      </c>
      <c r="D771" s="428">
        <v>14.59</v>
      </c>
      <c r="E771" s="429">
        <v>0</v>
      </c>
      <c r="F771" s="429">
        <f t="shared" si="130"/>
        <v>7295</v>
      </c>
      <c r="G771" s="427"/>
      <c r="H771" s="443"/>
      <c r="I771" s="428"/>
      <c r="J771" s="429"/>
      <c r="K771" s="429"/>
      <c r="L771" s="427"/>
      <c r="M771" s="429"/>
    </row>
    <row r="772" spans="1:13" x14ac:dyDescent="0.25">
      <c r="A772" s="427"/>
      <c r="B772" s="473">
        <v>42531</v>
      </c>
      <c r="C772" s="427">
        <v>800</v>
      </c>
      <c r="D772" s="428">
        <v>13.79</v>
      </c>
      <c r="E772" s="429">
        <v>0</v>
      </c>
      <c r="F772" s="429">
        <f t="shared" si="130"/>
        <v>11032</v>
      </c>
      <c r="G772" s="427"/>
      <c r="H772" s="443"/>
      <c r="I772" s="428"/>
      <c r="J772" s="429"/>
      <c r="K772" s="429"/>
      <c r="L772" s="427"/>
      <c r="M772" s="429"/>
    </row>
    <row r="773" spans="1:13" x14ac:dyDescent="0.25">
      <c r="A773" s="427"/>
      <c r="B773" s="473">
        <v>42531</v>
      </c>
      <c r="C773" s="427">
        <v>300</v>
      </c>
      <c r="D773" s="428">
        <v>13.4</v>
      </c>
      <c r="E773" s="429">
        <v>0</v>
      </c>
      <c r="F773" s="429">
        <f t="shared" si="130"/>
        <v>4020</v>
      </c>
      <c r="G773" s="427"/>
      <c r="H773" s="443"/>
      <c r="I773" s="428"/>
      <c r="J773" s="429"/>
      <c r="K773" s="429"/>
      <c r="L773" s="427"/>
      <c r="M773" s="429"/>
    </row>
    <row r="774" spans="1:13" x14ac:dyDescent="0.25">
      <c r="A774" s="427"/>
      <c r="B774" s="473">
        <v>42535</v>
      </c>
      <c r="C774" s="427">
        <v>400</v>
      </c>
      <c r="D774" s="428">
        <v>12.85</v>
      </c>
      <c r="E774" s="429">
        <v>0</v>
      </c>
      <c r="F774" s="429">
        <f t="shared" si="130"/>
        <v>5140</v>
      </c>
      <c r="G774" s="427"/>
      <c r="H774" s="443"/>
      <c r="I774" s="428"/>
      <c r="J774" s="429"/>
      <c r="K774" s="429"/>
      <c r="L774" s="427"/>
      <c r="M774" s="429"/>
    </row>
    <row r="775" spans="1:13" x14ac:dyDescent="0.25">
      <c r="A775" s="427"/>
      <c r="B775" s="473">
        <v>42537</v>
      </c>
      <c r="C775" s="427">
        <v>400</v>
      </c>
      <c r="D775" s="428">
        <v>12.43</v>
      </c>
      <c r="E775" s="429">
        <v>-0.04</v>
      </c>
      <c r="F775" s="429">
        <f t="shared" si="130"/>
        <v>4971.96</v>
      </c>
      <c r="G775" s="427"/>
      <c r="H775" s="443"/>
      <c r="I775" s="428"/>
      <c r="J775" s="429"/>
      <c r="K775" s="429"/>
      <c r="L775" s="427"/>
      <c r="M775" s="429"/>
    </row>
    <row r="776" spans="1:13" x14ac:dyDescent="0.25">
      <c r="A776" s="427"/>
      <c r="B776" s="473">
        <v>42538</v>
      </c>
      <c r="C776" s="427">
        <v>500</v>
      </c>
      <c r="D776" s="428">
        <v>13.14</v>
      </c>
      <c r="E776" s="429">
        <v>0</v>
      </c>
      <c r="F776" s="429">
        <f t="shared" si="130"/>
        <v>6570</v>
      </c>
      <c r="G776" s="427"/>
      <c r="H776" s="443"/>
      <c r="I776" s="428"/>
      <c r="J776" s="429"/>
      <c r="K776" s="429"/>
      <c r="L776" s="427"/>
      <c r="M776" s="429"/>
    </row>
    <row r="777" spans="1:13" x14ac:dyDescent="0.25">
      <c r="A777" s="427"/>
      <c r="B777" s="473">
        <v>42543</v>
      </c>
      <c r="C777" s="427">
        <v>500</v>
      </c>
      <c r="D777" s="428">
        <v>14.75</v>
      </c>
      <c r="E777" s="429">
        <v>0</v>
      </c>
      <c r="F777" s="429">
        <f t="shared" si="130"/>
        <v>7375</v>
      </c>
      <c r="G777" s="426">
        <v>42544</v>
      </c>
      <c r="H777" s="443">
        <v>500</v>
      </c>
      <c r="I777" s="428">
        <v>15.24</v>
      </c>
      <c r="J777" s="429">
        <v>0.17</v>
      </c>
      <c r="K777" s="429">
        <f>H777*I777-J777</f>
        <v>7619.83</v>
      </c>
      <c r="L777" s="427"/>
      <c r="M777" s="429"/>
    </row>
    <row r="778" spans="1:13" x14ac:dyDescent="0.25">
      <c r="A778" s="427"/>
      <c r="B778" s="473">
        <v>42545</v>
      </c>
      <c r="C778" s="427">
        <v>878</v>
      </c>
      <c r="D778" s="428">
        <v>14.41</v>
      </c>
      <c r="E778" s="429">
        <v>0</v>
      </c>
      <c r="F778" s="429">
        <f t="shared" si="130"/>
        <v>12651.98</v>
      </c>
      <c r="G778" s="427"/>
      <c r="H778" s="443"/>
      <c r="I778" s="428"/>
      <c r="J778" s="429"/>
      <c r="K778" s="429"/>
      <c r="L778" s="427"/>
      <c r="M778" s="429"/>
    </row>
    <row r="779" spans="1:13" x14ac:dyDescent="0.25">
      <c r="A779" s="427"/>
      <c r="B779" s="473">
        <v>42545</v>
      </c>
      <c r="C779" s="427">
        <v>335</v>
      </c>
      <c r="D779" s="428">
        <v>14.08</v>
      </c>
      <c r="E779" s="429">
        <v>0</v>
      </c>
      <c r="F779" s="429">
        <f t="shared" si="130"/>
        <v>4716.8</v>
      </c>
      <c r="G779" s="427"/>
      <c r="H779" s="443"/>
      <c r="I779" s="428"/>
      <c r="J779" s="429"/>
      <c r="K779" s="429"/>
      <c r="L779" s="427"/>
      <c r="M779" s="429"/>
    </row>
    <row r="780" spans="1:13" x14ac:dyDescent="0.25">
      <c r="A780" s="427"/>
      <c r="B780" s="473">
        <v>42548</v>
      </c>
      <c r="C780" s="427">
        <v>965</v>
      </c>
      <c r="D780" s="428">
        <v>13.81</v>
      </c>
      <c r="E780" s="429">
        <v>0</v>
      </c>
      <c r="F780" s="429">
        <f t="shared" si="130"/>
        <v>13326.65</v>
      </c>
      <c r="G780" s="427"/>
      <c r="H780" s="443"/>
      <c r="I780" s="428"/>
      <c r="J780" s="429"/>
      <c r="K780" s="429"/>
      <c r="L780" s="427"/>
      <c r="M780" s="429"/>
    </row>
    <row r="781" spans="1:13" x14ac:dyDescent="0.25">
      <c r="A781" s="427"/>
      <c r="B781" s="473">
        <v>42548</v>
      </c>
      <c r="C781" s="427">
        <v>300</v>
      </c>
      <c r="D781" s="428">
        <v>13.58</v>
      </c>
      <c r="E781" s="429">
        <v>0</v>
      </c>
      <c r="F781" s="429">
        <f t="shared" si="130"/>
        <v>4074</v>
      </c>
      <c r="G781" s="426">
        <v>42549</v>
      </c>
      <c r="H781" s="443">
        <v>1100</v>
      </c>
      <c r="I781" s="428">
        <v>14.68</v>
      </c>
      <c r="J781" s="429">
        <v>0.35</v>
      </c>
      <c r="K781" s="429">
        <f t="shared" ref="K781:K866" si="131">H781*I781-J781</f>
        <v>16147.65</v>
      </c>
      <c r="L781" s="427"/>
      <c r="M781" s="429"/>
    </row>
    <row r="782" spans="1:13" ht="45" x14ac:dyDescent="0.25">
      <c r="A782" s="427"/>
      <c r="B782" s="473">
        <v>42556</v>
      </c>
      <c r="C782" s="427">
        <v>2178</v>
      </c>
      <c r="D782" s="428">
        <v>15.08</v>
      </c>
      <c r="E782" s="429">
        <v>0</v>
      </c>
      <c r="F782" s="429">
        <f t="shared" si="130"/>
        <v>32844.239999999998</v>
      </c>
      <c r="G782" s="537" t="s">
        <v>222</v>
      </c>
      <c r="H782" s="443">
        <v>500</v>
      </c>
      <c r="I782" s="428">
        <v>15.48</v>
      </c>
      <c r="J782" s="429">
        <v>0.17</v>
      </c>
      <c r="K782" s="429">
        <f t="shared" si="131"/>
        <v>7739.83</v>
      </c>
      <c r="L782" s="427"/>
      <c r="M782" s="429"/>
    </row>
    <row r="783" spans="1:13" x14ac:dyDescent="0.25">
      <c r="A783" s="427"/>
      <c r="B783" s="473">
        <v>42556</v>
      </c>
      <c r="C783" s="427">
        <v>500</v>
      </c>
      <c r="D783" s="428">
        <v>14.62</v>
      </c>
      <c r="E783" s="429">
        <v>0</v>
      </c>
      <c r="F783" s="429">
        <f t="shared" si="130"/>
        <v>7310</v>
      </c>
      <c r="G783" s="537"/>
      <c r="H783" s="443">
        <v>378</v>
      </c>
      <c r="I783" s="428">
        <v>15.65</v>
      </c>
      <c r="J783" s="429">
        <v>0.13</v>
      </c>
      <c r="K783" s="429">
        <f t="shared" si="131"/>
        <v>5915.57</v>
      </c>
      <c r="L783" s="427"/>
      <c r="M783" s="429"/>
    </row>
    <row r="784" spans="1:13" x14ac:dyDescent="0.25">
      <c r="A784" s="427"/>
      <c r="B784" s="473">
        <v>42557</v>
      </c>
      <c r="C784" s="427">
        <v>500</v>
      </c>
      <c r="D784" s="428">
        <v>14.78</v>
      </c>
      <c r="E784" s="429">
        <v>0</v>
      </c>
      <c r="F784" s="429">
        <f t="shared" si="130"/>
        <v>7390</v>
      </c>
      <c r="G784" s="537"/>
      <c r="H784" s="443">
        <v>500</v>
      </c>
      <c r="I784" s="428">
        <v>15.51</v>
      </c>
      <c r="J784" s="429">
        <v>0.17</v>
      </c>
      <c r="K784" s="429">
        <f t="shared" si="131"/>
        <v>7754.83</v>
      </c>
      <c r="L784" s="427"/>
      <c r="M784" s="429"/>
    </row>
    <row r="785" spans="1:13" x14ac:dyDescent="0.25">
      <c r="A785" s="427"/>
      <c r="B785" s="523">
        <v>42564</v>
      </c>
      <c r="C785" s="427">
        <v>320</v>
      </c>
      <c r="D785" s="428">
        <v>15.48</v>
      </c>
      <c r="E785" s="429">
        <v>0</v>
      </c>
      <c r="F785" s="429">
        <f t="shared" si="130"/>
        <v>4953.6000000000004</v>
      </c>
      <c r="G785" s="537"/>
      <c r="H785" s="443">
        <v>800</v>
      </c>
      <c r="I785" s="428">
        <v>15.78</v>
      </c>
      <c r="J785" s="429">
        <v>0.28000000000000003</v>
      </c>
      <c r="K785" s="429">
        <f t="shared" si="131"/>
        <v>12623.72</v>
      </c>
      <c r="L785" s="427"/>
      <c r="M785" s="429"/>
    </row>
    <row r="786" spans="1:13" x14ac:dyDescent="0.25">
      <c r="A786" s="524"/>
      <c r="B786" s="523">
        <v>42564</v>
      </c>
      <c r="C786" s="427">
        <v>160</v>
      </c>
      <c r="D786" s="428">
        <v>15.48</v>
      </c>
      <c r="E786" s="429">
        <v>0</v>
      </c>
      <c r="F786" s="429">
        <f t="shared" si="130"/>
        <v>2476.8000000000002</v>
      </c>
      <c r="G786" s="426">
        <v>42557</v>
      </c>
      <c r="H786" s="443">
        <v>500</v>
      </c>
      <c r="I786" s="428">
        <v>14.92</v>
      </c>
      <c r="J786" s="429">
        <v>0.16</v>
      </c>
      <c r="K786" s="429">
        <f t="shared" si="131"/>
        <v>7459.84</v>
      </c>
      <c r="L786" s="427"/>
      <c r="M786" s="429"/>
    </row>
    <row r="787" spans="1:13" x14ac:dyDescent="0.25">
      <c r="A787" s="524"/>
      <c r="B787" s="473">
        <v>42570</v>
      </c>
      <c r="C787" s="427">
        <v>200</v>
      </c>
      <c r="D787" s="428">
        <v>15.18</v>
      </c>
      <c r="E787" s="429">
        <v>0</v>
      </c>
      <c r="F787" s="429">
        <f t="shared" si="130"/>
        <v>3036</v>
      </c>
      <c r="G787" s="426">
        <v>42564</v>
      </c>
      <c r="H787" s="443">
        <v>420</v>
      </c>
      <c r="I787" s="428">
        <v>15.68</v>
      </c>
      <c r="J787" s="429">
        <v>0.14000000000000001</v>
      </c>
      <c r="K787" s="429">
        <f t="shared" si="131"/>
        <v>6585.4599999999991</v>
      </c>
      <c r="L787" s="427"/>
      <c r="M787" s="429"/>
    </row>
    <row r="788" spans="1:13" x14ac:dyDescent="0.25">
      <c r="A788" s="524"/>
      <c r="B788" s="473">
        <v>42570</v>
      </c>
      <c r="C788" s="427">
        <v>200</v>
      </c>
      <c r="D788" s="428">
        <v>14.68</v>
      </c>
      <c r="E788" s="429">
        <v>0</v>
      </c>
      <c r="F788" s="429">
        <f t="shared" si="130"/>
        <v>2936</v>
      </c>
      <c r="G788" s="426">
        <v>42571</v>
      </c>
      <c r="H788" s="443">
        <v>200</v>
      </c>
      <c r="I788" s="428">
        <v>14.82</v>
      </c>
      <c r="J788" s="429">
        <v>0.06</v>
      </c>
      <c r="K788" s="429">
        <f t="shared" si="131"/>
        <v>2963.94</v>
      </c>
      <c r="L788" s="427"/>
      <c r="M788" s="429"/>
    </row>
    <row r="789" spans="1:13" x14ac:dyDescent="0.25">
      <c r="A789" s="427"/>
      <c r="B789" s="473">
        <v>42571</v>
      </c>
      <c r="C789" s="427">
        <v>200</v>
      </c>
      <c r="D789" s="428">
        <v>14.33</v>
      </c>
      <c r="E789" s="429">
        <v>-1</v>
      </c>
      <c r="F789" s="429">
        <f t="shared" si="130"/>
        <v>2865</v>
      </c>
      <c r="G789" s="426">
        <v>42572</v>
      </c>
      <c r="H789" s="443">
        <v>200</v>
      </c>
      <c r="I789" s="428">
        <v>14.8</v>
      </c>
      <c r="J789" s="429">
        <v>0.06</v>
      </c>
      <c r="K789" s="429">
        <f t="shared" si="131"/>
        <v>2959.94</v>
      </c>
      <c r="L789" s="427"/>
      <c r="M789" s="429"/>
    </row>
    <row r="790" spans="1:13" x14ac:dyDescent="0.25">
      <c r="A790" s="427"/>
      <c r="B790" s="473">
        <v>42572</v>
      </c>
      <c r="C790" s="427">
        <v>60</v>
      </c>
      <c r="D790" s="428">
        <v>14.58</v>
      </c>
      <c r="E790" s="429">
        <v>0</v>
      </c>
      <c r="F790" s="429">
        <f t="shared" si="130"/>
        <v>874.8</v>
      </c>
      <c r="G790" s="426">
        <v>42577</v>
      </c>
      <c r="H790" s="443">
        <v>200</v>
      </c>
      <c r="I790" s="428">
        <v>13.78</v>
      </c>
      <c r="J790" s="429">
        <v>0.06</v>
      </c>
      <c r="K790" s="429">
        <f t="shared" si="131"/>
        <v>2755.94</v>
      </c>
      <c r="L790" s="427"/>
      <c r="M790" s="429"/>
    </row>
    <row r="791" spans="1:13" x14ac:dyDescent="0.25">
      <c r="A791" s="427"/>
      <c r="B791" s="473">
        <v>42572</v>
      </c>
      <c r="C791" s="427">
        <v>140</v>
      </c>
      <c r="D791" s="428">
        <v>14.65</v>
      </c>
      <c r="E791" s="429">
        <v>0</v>
      </c>
      <c r="F791" s="429">
        <f t="shared" si="130"/>
        <v>2051</v>
      </c>
      <c r="G791" s="426">
        <v>42580</v>
      </c>
      <c r="H791" s="443">
        <v>200</v>
      </c>
      <c r="I791" s="428">
        <v>13.224</v>
      </c>
      <c r="J791" s="429">
        <v>0.08</v>
      </c>
      <c r="K791" s="429">
        <f t="shared" si="131"/>
        <v>2644.7200000000003</v>
      </c>
      <c r="L791" s="427"/>
      <c r="M791" s="429"/>
    </row>
    <row r="792" spans="1:13" x14ac:dyDescent="0.25">
      <c r="A792" s="427"/>
      <c r="B792" s="473">
        <v>42573</v>
      </c>
      <c r="C792" s="427">
        <v>140</v>
      </c>
      <c r="D792" s="428">
        <v>14.08</v>
      </c>
      <c r="E792" s="429">
        <v>0</v>
      </c>
      <c r="F792" s="429">
        <f t="shared" si="130"/>
        <v>1971.2</v>
      </c>
      <c r="G792" s="426">
        <v>42580</v>
      </c>
      <c r="H792" s="443">
        <v>200</v>
      </c>
      <c r="I792" s="428">
        <v>13.58</v>
      </c>
      <c r="J792" s="429">
        <v>0.06</v>
      </c>
      <c r="K792" s="429">
        <f t="shared" si="131"/>
        <v>2715.94</v>
      </c>
      <c r="L792" s="427"/>
      <c r="M792" s="429"/>
    </row>
    <row r="793" spans="1:13" x14ac:dyDescent="0.25">
      <c r="A793" s="427"/>
      <c r="B793" s="473">
        <v>42576</v>
      </c>
      <c r="C793" s="427">
        <v>200</v>
      </c>
      <c r="D793" s="428">
        <v>13.55</v>
      </c>
      <c r="E793" s="429">
        <v>0</v>
      </c>
      <c r="F793" s="429">
        <f t="shared" si="130"/>
        <v>2710</v>
      </c>
      <c r="G793" s="426">
        <v>42586</v>
      </c>
      <c r="H793" s="443">
        <v>400</v>
      </c>
      <c r="I793" s="428">
        <v>13.78</v>
      </c>
      <c r="J793" s="429">
        <v>0.12</v>
      </c>
      <c r="K793" s="429">
        <f t="shared" si="131"/>
        <v>5511.88</v>
      </c>
      <c r="L793" s="427"/>
      <c r="M793" s="429"/>
    </row>
    <row r="794" spans="1:13" x14ac:dyDescent="0.25">
      <c r="A794" s="427"/>
      <c r="B794" s="473">
        <v>42578</v>
      </c>
      <c r="C794" s="427">
        <v>200</v>
      </c>
      <c r="D794" s="428">
        <v>13.18</v>
      </c>
      <c r="E794" s="429">
        <v>0</v>
      </c>
      <c r="F794" s="429">
        <f t="shared" si="130"/>
        <v>2636</v>
      </c>
      <c r="G794" s="426">
        <v>42586</v>
      </c>
      <c r="H794" s="443">
        <v>400</v>
      </c>
      <c r="I794" s="428">
        <v>13.72</v>
      </c>
      <c r="J794" s="429">
        <v>0.12</v>
      </c>
      <c r="K794" s="429">
        <f t="shared" si="131"/>
        <v>5487.88</v>
      </c>
      <c r="L794" s="427"/>
      <c r="M794" s="429"/>
    </row>
    <row r="795" spans="1:13" x14ac:dyDescent="0.25">
      <c r="A795" s="427"/>
      <c r="B795" s="473">
        <v>42580</v>
      </c>
      <c r="C795" s="427">
        <v>200</v>
      </c>
      <c r="D795" s="428">
        <v>13.15</v>
      </c>
      <c r="E795" s="429">
        <v>0</v>
      </c>
      <c r="F795" s="429">
        <f t="shared" si="130"/>
        <v>2630</v>
      </c>
      <c r="G795" s="426">
        <v>42586</v>
      </c>
      <c r="H795" s="443">
        <v>140</v>
      </c>
      <c r="I795" s="428">
        <v>13.88</v>
      </c>
      <c r="J795" s="429">
        <v>0.04</v>
      </c>
      <c r="K795" s="429">
        <f t="shared" si="131"/>
        <v>1943.16</v>
      </c>
      <c r="L795" s="427"/>
      <c r="M795" s="429"/>
    </row>
    <row r="796" spans="1:13" x14ac:dyDescent="0.25">
      <c r="A796" s="427"/>
      <c r="B796" s="473">
        <v>42583</v>
      </c>
      <c r="C796" s="520">
        <v>20</v>
      </c>
      <c r="D796" s="428">
        <v>13.02</v>
      </c>
      <c r="E796" s="429">
        <v>0</v>
      </c>
      <c r="F796" s="429">
        <f t="shared" si="130"/>
        <v>260.39999999999998</v>
      </c>
      <c r="G796" s="426">
        <v>42593</v>
      </c>
      <c r="H796" s="443">
        <v>460</v>
      </c>
      <c r="I796" s="428">
        <v>14.59</v>
      </c>
      <c r="J796" s="429">
        <v>0.15</v>
      </c>
      <c r="K796" s="429">
        <f t="shared" si="131"/>
        <v>6711.25</v>
      </c>
      <c r="L796" s="427"/>
      <c r="M796" s="429"/>
    </row>
    <row r="797" spans="1:13" x14ac:dyDescent="0.25">
      <c r="A797" s="427"/>
      <c r="B797" s="473">
        <v>42583</v>
      </c>
      <c r="C797" s="427">
        <v>180</v>
      </c>
      <c r="D797" s="428">
        <v>13.02</v>
      </c>
      <c r="E797" s="429">
        <v>0</v>
      </c>
      <c r="F797" s="429">
        <f t="shared" si="130"/>
        <v>2343.6</v>
      </c>
      <c r="G797" s="426">
        <v>42594</v>
      </c>
      <c r="H797" s="443">
        <v>500</v>
      </c>
      <c r="I797" s="428">
        <v>14.88</v>
      </c>
      <c r="J797" s="429">
        <v>0.16</v>
      </c>
      <c r="K797" s="429">
        <f t="shared" si="131"/>
        <v>7439.84</v>
      </c>
      <c r="L797" s="427"/>
      <c r="M797" s="429"/>
    </row>
    <row r="798" spans="1:13" x14ac:dyDescent="0.25">
      <c r="A798" s="427"/>
      <c r="B798" s="473">
        <v>42584</v>
      </c>
      <c r="C798" s="427">
        <v>120</v>
      </c>
      <c r="D798" s="428">
        <v>12.68</v>
      </c>
      <c r="E798" s="429">
        <v>0</v>
      </c>
      <c r="F798" s="429">
        <f t="shared" si="130"/>
        <v>1521.6</v>
      </c>
      <c r="G798" s="426">
        <v>42598</v>
      </c>
      <c r="H798" s="443">
        <v>500</v>
      </c>
      <c r="I798" s="428">
        <v>15.18</v>
      </c>
      <c r="J798" s="429">
        <v>0.17</v>
      </c>
      <c r="K798" s="429">
        <f t="shared" si="131"/>
        <v>7589.83</v>
      </c>
      <c r="L798" s="427"/>
      <c r="M798" s="429"/>
    </row>
    <row r="799" spans="1:13" x14ac:dyDescent="0.25">
      <c r="A799" s="427"/>
      <c r="B799" s="473">
        <v>42584</v>
      </c>
      <c r="C799" s="427">
        <v>80</v>
      </c>
      <c r="D799" s="428">
        <v>12.68</v>
      </c>
      <c r="E799" s="429">
        <v>0</v>
      </c>
      <c r="F799" s="429">
        <f t="shared" si="130"/>
        <v>1014.4</v>
      </c>
      <c r="G799" s="426">
        <v>42599</v>
      </c>
      <c r="H799" s="443">
        <v>500</v>
      </c>
      <c r="I799" s="428">
        <v>15.18</v>
      </c>
      <c r="J799" s="429">
        <v>0.17</v>
      </c>
      <c r="K799" s="429">
        <f t="shared" si="131"/>
        <v>7589.83</v>
      </c>
      <c r="L799" s="427"/>
      <c r="M799" s="429"/>
    </row>
    <row r="800" spans="1:13" x14ac:dyDescent="0.25">
      <c r="A800" s="427"/>
      <c r="B800" s="473">
        <v>42585</v>
      </c>
      <c r="C800" s="427">
        <v>242</v>
      </c>
      <c r="D800" s="428">
        <v>13.38</v>
      </c>
      <c r="E800" s="429">
        <v>0</v>
      </c>
      <c r="F800" s="429">
        <f t="shared" si="130"/>
        <v>3237.96</v>
      </c>
      <c r="G800" s="426">
        <v>42599</v>
      </c>
      <c r="H800" s="443">
        <v>500</v>
      </c>
      <c r="I800" s="428">
        <v>15.41</v>
      </c>
      <c r="J800" s="429">
        <v>0.17</v>
      </c>
      <c r="K800" s="429">
        <f t="shared" si="131"/>
        <v>7704.83</v>
      </c>
      <c r="L800" s="427"/>
      <c r="M800" s="429"/>
    </row>
    <row r="801" spans="1:13" x14ac:dyDescent="0.25">
      <c r="A801" s="427"/>
      <c r="B801" s="473">
        <v>42585</v>
      </c>
      <c r="C801" s="427">
        <v>158</v>
      </c>
      <c r="D801" s="428">
        <v>13.38</v>
      </c>
      <c r="E801" s="429">
        <v>0</v>
      </c>
      <c r="F801" s="429">
        <f t="shared" si="130"/>
        <v>2114.04</v>
      </c>
      <c r="G801" s="426">
        <v>42599</v>
      </c>
      <c r="H801" s="443">
        <v>500</v>
      </c>
      <c r="I801" s="428">
        <v>15.65</v>
      </c>
      <c r="J801" s="429">
        <v>0.17</v>
      </c>
      <c r="K801" s="429">
        <f t="shared" si="131"/>
        <v>7824.83</v>
      </c>
      <c r="L801" s="427"/>
      <c r="M801" s="429"/>
    </row>
    <row r="802" spans="1:13" ht="45" x14ac:dyDescent="0.25">
      <c r="A802" s="427"/>
      <c r="B802" s="473">
        <v>42594</v>
      </c>
      <c r="C802" s="427">
        <v>500</v>
      </c>
      <c r="D802" s="428">
        <v>14.65</v>
      </c>
      <c r="E802" s="429">
        <v>0</v>
      </c>
      <c r="F802" s="429">
        <f t="shared" si="130"/>
        <v>7325</v>
      </c>
      <c r="G802" s="542" t="s">
        <v>250</v>
      </c>
      <c r="H802" s="443">
        <v>500</v>
      </c>
      <c r="I802" s="428">
        <v>16.18</v>
      </c>
      <c r="J802" s="429">
        <v>0.18</v>
      </c>
      <c r="K802" s="429">
        <f t="shared" si="131"/>
        <v>8089.82</v>
      </c>
      <c r="L802" s="427"/>
      <c r="M802" s="429"/>
    </row>
    <row r="803" spans="1:13" x14ac:dyDescent="0.25">
      <c r="A803" s="427"/>
      <c r="B803" s="473">
        <v>42599</v>
      </c>
      <c r="C803" s="427">
        <v>242</v>
      </c>
      <c r="D803" s="428">
        <v>14.95</v>
      </c>
      <c r="E803" s="429">
        <v>0</v>
      </c>
      <c r="F803" s="429">
        <f t="shared" si="130"/>
        <v>3617.8999999999996</v>
      </c>
      <c r="G803" s="542"/>
      <c r="H803" s="443">
        <v>500</v>
      </c>
      <c r="I803" s="428">
        <v>16.38</v>
      </c>
      <c r="J803" s="429">
        <v>0.18</v>
      </c>
      <c r="K803" s="429">
        <f t="shared" si="131"/>
        <v>8189.8199999999988</v>
      </c>
      <c r="L803" s="427"/>
      <c r="M803" s="429"/>
    </row>
    <row r="804" spans="1:13" x14ac:dyDescent="0.25">
      <c r="A804" s="427"/>
      <c r="B804" s="473">
        <v>42599</v>
      </c>
      <c r="C804" s="427">
        <v>200</v>
      </c>
      <c r="D804" s="428">
        <v>14.95</v>
      </c>
      <c r="E804" s="429">
        <v>0</v>
      </c>
      <c r="F804" s="429">
        <f t="shared" si="130"/>
        <v>2990</v>
      </c>
      <c r="G804" s="542"/>
      <c r="H804" s="443">
        <v>178</v>
      </c>
      <c r="I804" s="428">
        <v>16.5</v>
      </c>
      <c r="J804" s="429">
        <v>0.06</v>
      </c>
      <c r="K804" s="429">
        <f t="shared" si="131"/>
        <v>2936.94</v>
      </c>
      <c r="L804" s="427"/>
      <c r="M804" s="429"/>
    </row>
    <row r="805" spans="1:13" x14ac:dyDescent="0.25">
      <c r="A805" s="427"/>
      <c r="B805" s="473">
        <v>42599</v>
      </c>
      <c r="C805" s="427">
        <v>36</v>
      </c>
      <c r="D805" s="428">
        <v>14.95</v>
      </c>
      <c r="E805" s="429">
        <v>0</v>
      </c>
      <c r="F805" s="429">
        <f t="shared" si="130"/>
        <v>538.19999999999993</v>
      </c>
      <c r="G805" s="542"/>
      <c r="H805" s="443">
        <v>500</v>
      </c>
      <c r="I805" s="428">
        <v>16.72</v>
      </c>
      <c r="J805" s="429">
        <v>0.18</v>
      </c>
      <c r="K805" s="429">
        <f t="shared" si="131"/>
        <v>8359.82</v>
      </c>
      <c r="L805" s="427"/>
      <c r="M805" s="429"/>
    </row>
    <row r="806" spans="1:13" x14ac:dyDescent="0.25">
      <c r="A806" s="427"/>
      <c r="B806" s="473">
        <v>42599</v>
      </c>
      <c r="C806" s="427">
        <v>22</v>
      </c>
      <c r="D806" s="428">
        <v>14.95</v>
      </c>
      <c r="E806" s="429">
        <v>0</v>
      </c>
      <c r="F806" s="429">
        <f t="shared" si="130"/>
        <v>328.9</v>
      </c>
      <c r="G806" s="426">
        <v>42601</v>
      </c>
      <c r="H806" s="443">
        <v>500</v>
      </c>
      <c r="I806" s="428">
        <v>16.82</v>
      </c>
      <c r="J806" s="429">
        <v>0.18</v>
      </c>
      <c r="K806" s="429">
        <f t="shared" si="131"/>
        <v>8409.82</v>
      </c>
      <c r="L806" s="427"/>
      <c r="M806" s="429"/>
    </row>
    <row r="807" spans="1:13" x14ac:dyDescent="0.25">
      <c r="A807" s="427"/>
      <c r="B807" s="473">
        <v>42604</v>
      </c>
      <c r="C807" s="427">
        <v>1000</v>
      </c>
      <c r="D807" s="428">
        <v>15.68</v>
      </c>
      <c r="E807" s="429">
        <v>0</v>
      </c>
      <c r="F807" s="429">
        <f t="shared" si="130"/>
        <v>15680</v>
      </c>
      <c r="G807" s="426">
        <v>42605</v>
      </c>
      <c r="H807" s="443">
        <v>500</v>
      </c>
      <c r="I807" s="428">
        <v>15.98</v>
      </c>
      <c r="J807" s="429">
        <v>0.17</v>
      </c>
      <c r="K807" s="429">
        <f t="shared" si="131"/>
        <v>7989.83</v>
      </c>
      <c r="L807" s="427"/>
      <c r="M807" s="429"/>
    </row>
    <row r="808" spans="1:13" x14ac:dyDescent="0.25">
      <c r="A808" s="427"/>
      <c r="B808" s="473">
        <v>42604</v>
      </c>
      <c r="C808" s="427">
        <v>500</v>
      </c>
      <c r="D808" s="428">
        <v>15.48</v>
      </c>
      <c r="E808" s="429">
        <v>0</v>
      </c>
      <c r="F808" s="429">
        <f t="shared" si="130"/>
        <v>7740</v>
      </c>
      <c r="G808" s="426">
        <v>42605</v>
      </c>
      <c r="H808" s="443">
        <v>500</v>
      </c>
      <c r="I808" s="428">
        <v>16.25</v>
      </c>
      <c r="J808" s="429">
        <v>0.18</v>
      </c>
      <c r="K808" s="429">
        <f t="shared" si="131"/>
        <v>8124.82</v>
      </c>
      <c r="L808" s="427"/>
      <c r="M808" s="429"/>
    </row>
    <row r="809" spans="1:13" x14ac:dyDescent="0.25">
      <c r="A809" s="427"/>
      <c r="B809" s="473">
        <v>42606</v>
      </c>
      <c r="C809" s="427">
        <v>178</v>
      </c>
      <c r="D809" s="428">
        <v>16.059999999999999</v>
      </c>
      <c r="E809" s="429">
        <v>0</v>
      </c>
      <c r="F809" s="429">
        <f t="shared" si="130"/>
        <v>2858.68</v>
      </c>
      <c r="G809" s="426">
        <v>42605</v>
      </c>
      <c r="H809" s="443">
        <v>500</v>
      </c>
      <c r="I809" s="428">
        <v>16.48</v>
      </c>
      <c r="J809" s="429">
        <v>0.18</v>
      </c>
      <c r="K809" s="429">
        <f t="shared" si="131"/>
        <v>8239.82</v>
      </c>
      <c r="L809" s="427"/>
      <c r="M809" s="429"/>
    </row>
    <row r="810" spans="1:13" x14ac:dyDescent="0.25">
      <c r="A810" s="427"/>
      <c r="B810" s="473">
        <v>42608</v>
      </c>
      <c r="C810" s="427">
        <v>500</v>
      </c>
      <c r="D810" s="428">
        <v>15.98</v>
      </c>
      <c r="E810" s="429">
        <v>0</v>
      </c>
      <c r="F810" s="429">
        <f t="shared" si="130"/>
        <v>7990</v>
      </c>
      <c r="G810" s="426">
        <v>42615</v>
      </c>
      <c r="H810" s="443">
        <v>500</v>
      </c>
      <c r="I810" s="428">
        <v>15.65</v>
      </c>
      <c r="J810" s="429">
        <v>0.17</v>
      </c>
      <c r="K810" s="429">
        <f t="shared" si="131"/>
        <v>7824.83</v>
      </c>
      <c r="L810" s="427"/>
      <c r="M810" s="429"/>
    </row>
    <row r="811" spans="1:13" ht="30" x14ac:dyDescent="0.25">
      <c r="A811" s="427"/>
      <c r="B811" s="473">
        <v>42608</v>
      </c>
      <c r="C811" s="427">
        <v>500</v>
      </c>
      <c r="D811" s="428">
        <v>15.85</v>
      </c>
      <c r="E811" s="429">
        <v>0</v>
      </c>
      <c r="F811" s="429">
        <f t="shared" si="130"/>
        <v>7925</v>
      </c>
      <c r="G811" s="426">
        <v>42621</v>
      </c>
      <c r="H811" s="443">
        <v>500</v>
      </c>
      <c r="I811" s="428">
        <v>16.72</v>
      </c>
      <c r="J811" s="429">
        <v>0.18</v>
      </c>
      <c r="K811" s="429">
        <f t="shared" si="131"/>
        <v>8359.82</v>
      </c>
      <c r="L811" s="543" t="s">
        <v>263</v>
      </c>
      <c r="M811" s="429"/>
    </row>
    <row r="812" spans="1:13" x14ac:dyDescent="0.25">
      <c r="A812" s="427"/>
      <c r="B812" s="473">
        <v>42612</v>
      </c>
      <c r="C812" s="427">
        <v>500</v>
      </c>
      <c r="D812" s="428">
        <v>15.68</v>
      </c>
      <c r="E812" s="429">
        <v>0</v>
      </c>
      <c r="F812" s="429">
        <f t="shared" si="130"/>
        <v>7840</v>
      </c>
      <c r="G812" s="426">
        <v>42621</v>
      </c>
      <c r="H812" s="443">
        <v>500</v>
      </c>
      <c r="I812" s="428">
        <v>16.28</v>
      </c>
      <c r="J812" s="429">
        <v>0.18</v>
      </c>
      <c r="K812" s="429">
        <f t="shared" si="131"/>
        <v>8139.8200000000006</v>
      </c>
      <c r="L812" s="543"/>
      <c r="M812" s="429"/>
    </row>
    <row r="813" spans="1:13" x14ac:dyDescent="0.25">
      <c r="A813" s="427"/>
      <c r="B813" s="473">
        <v>42612</v>
      </c>
      <c r="C813" s="427">
        <v>500</v>
      </c>
      <c r="D813" s="428">
        <v>15.55</v>
      </c>
      <c r="E813" s="429">
        <v>0</v>
      </c>
      <c r="F813" s="429">
        <f t="shared" si="130"/>
        <v>7775</v>
      </c>
      <c r="G813" s="426">
        <v>42621</v>
      </c>
      <c r="H813" s="443">
        <v>220</v>
      </c>
      <c r="I813" s="428">
        <v>16.77</v>
      </c>
      <c r="J813" s="429">
        <v>0.08</v>
      </c>
      <c r="K813" s="429">
        <f t="shared" si="131"/>
        <v>3689.32</v>
      </c>
      <c r="L813" s="543"/>
      <c r="M813" s="429"/>
    </row>
    <row r="814" spans="1:13" x14ac:dyDescent="0.25">
      <c r="A814" s="427"/>
      <c r="B814" s="473">
        <v>42613</v>
      </c>
      <c r="C814" s="427">
        <v>500</v>
      </c>
      <c r="D814" s="428">
        <v>15.244999999999999</v>
      </c>
      <c r="E814" s="429">
        <v>0</v>
      </c>
      <c r="F814" s="429">
        <f t="shared" si="130"/>
        <v>7622.5</v>
      </c>
      <c r="G814" s="426">
        <v>42625</v>
      </c>
      <c r="H814" s="443">
        <v>500</v>
      </c>
      <c r="I814" s="428">
        <v>15.5</v>
      </c>
      <c r="J814" s="429">
        <v>0.17</v>
      </c>
      <c r="K814" s="429">
        <f t="shared" si="131"/>
        <v>7749.83</v>
      </c>
      <c r="L814" s="427"/>
      <c r="M814" s="429"/>
    </row>
    <row r="815" spans="1:13" x14ac:dyDescent="0.25">
      <c r="A815" s="427"/>
      <c r="B815" s="473">
        <v>42613</v>
      </c>
      <c r="C815" s="427">
        <v>500</v>
      </c>
      <c r="D815" s="428">
        <v>15.08</v>
      </c>
      <c r="E815" s="429">
        <v>0</v>
      </c>
      <c r="F815" s="429">
        <f t="shared" si="130"/>
        <v>7540</v>
      </c>
      <c r="G815" s="426">
        <v>42628</v>
      </c>
      <c r="H815" s="443">
        <v>300</v>
      </c>
      <c r="I815" s="428">
        <v>14.46</v>
      </c>
      <c r="J815" s="429">
        <v>0.09</v>
      </c>
      <c r="K815" s="429">
        <f t="shared" si="131"/>
        <v>4337.91</v>
      </c>
      <c r="L815" s="427"/>
      <c r="M815" s="429"/>
    </row>
    <row r="816" spans="1:13" x14ac:dyDescent="0.25">
      <c r="A816" s="427"/>
      <c r="B816" s="473">
        <v>42622</v>
      </c>
      <c r="C816" s="427">
        <v>220</v>
      </c>
      <c r="D816" s="428">
        <v>16.25</v>
      </c>
      <c r="E816" s="429">
        <v>0</v>
      </c>
      <c r="F816" s="429">
        <f t="shared" si="130"/>
        <v>3575</v>
      </c>
      <c r="G816" s="426">
        <v>42634</v>
      </c>
      <c r="H816" s="443">
        <v>322</v>
      </c>
      <c r="I816" s="428">
        <v>14.28</v>
      </c>
      <c r="J816" s="429">
        <v>0.1</v>
      </c>
      <c r="K816" s="429">
        <f t="shared" si="131"/>
        <v>4598.0599999999995</v>
      </c>
      <c r="L816" s="427"/>
      <c r="M816" s="429"/>
    </row>
    <row r="817" spans="1:13" x14ac:dyDescent="0.25">
      <c r="A817" s="427"/>
      <c r="B817" s="473">
        <v>42622</v>
      </c>
      <c r="C817" s="427">
        <v>500</v>
      </c>
      <c r="D817" s="428">
        <v>15.98</v>
      </c>
      <c r="E817" s="429">
        <v>0</v>
      </c>
      <c r="F817" s="429">
        <f t="shared" si="130"/>
        <v>7990</v>
      </c>
      <c r="G817" s="426">
        <v>42634</v>
      </c>
      <c r="H817" s="443">
        <v>400</v>
      </c>
      <c r="I817" s="428">
        <v>14.64</v>
      </c>
      <c r="J817" s="429">
        <v>0.13</v>
      </c>
      <c r="K817" s="429">
        <f t="shared" si="131"/>
        <v>5855.87</v>
      </c>
      <c r="L817" s="427"/>
      <c r="M817" s="429"/>
    </row>
    <row r="818" spans="1:13" x14ac:dyDescent="0.25">
      <c r="A818" s="427"/>
      <c r="B818" s="473">
        <v>42622</v>
      </c>
      <c r="C818" s="427">
        <v>500</v>
      </c>
      <c r="D818" s="428">
        <v>15.75</v>
      </c>
      <c r="E818" s="429">
        <v>0</v>
      </c>
      <c r="F818" s="429">
        <f t="shared" si="130"/>
        <v>7875</v>
      </c>
      <c r="G818" s="426">
        <v>42639</v>
      </c>
      <c r="H818" s="443">
        <v>200</v>
      </c>
      <c r="I818" s="428">
        <v>14.72</v>
      </c>
      <c r="J818" s="429">
        <v>0.06</v>
      </c>
      <c r="K818" s="429">
        <f t="shared" si="131"/>
        <v>2943.94</v>
      </c>
      <c r="L818" s="427"/>
      <c r="M818" s="429"/>
    </row>
    <row r="819" spans="1:13" x14ac:dyDescent="0.25">
      <c r="A819" s="427"/>
      <c r="B819" s="473">
        <v>42625</v>
      </c>
      <c r="C819" s="427">
        <v>500</v>
      </c>
      <c r="D819" s="428">
        <v>15.22</v>
      </c>
      <c r="E819" s="429">
        <v>0</v>
      </c>
      <c r="F819" s="429">
        <f t="shared" si="130"/>
        <v>7610</v>
      </c>
      <c r="G819" s="426">
        <v>42641</v>
      </c>
      <c r="H819" s="443">
        <v>300</v>
      </c>
      <c r="I819" s="428">
        <v>15.28</v>
      </c>
      <c r="J819" s="429">
        <v>0.1</v>
      </c>
      <c r="K819" s="429">
        <f t="shared" si="131"/>
        <v>4583.8999999999996</v>
      </c>
      <c r="L819" s="427"/>
      <c r="M819" s="429"/>
    </row>
    <row r="820" spans="1:13" ht="30" x14ac:dyDescent="0.25">
      <c r="A820" s="525" t="s">
        <v>272</v>
      </c>
      <c r="B820" s="473">
        <v>42626</v>
      </c>
      <c r="C820" s="427">
        <v>600</v>
      </c>
      <c r="D820" s="428">
        <v>14.91</v>
      </c>
      <c r="E820" s="429">
        <v>-3</v>
      </c>
      <c r="F820" s="429">
        <f t="shared" si="130"/>
        <v>8943</v>
      </c>
      <c r="G820" s="426">
        <v>42641</v>
      </c>
      <c r="H820" s="443">
        <v>400</v>
      </c>
      <c r="I820" s="428">
        <v>15.06</v>
      </c>
      <c r="J820" s="429">
        <v>0.13</v>
      </c>
      <c r="K820" s="429">
        <f t="shared" si="131"/>
        <v>6023.87</v>
      </c>
      <c r="L820" s="427"/>
      <c r="M820" s="429"/>
    </row>
    <row r="821" spans="1:13" x14ac:dyDescent="0.25">
      <c r="A821" s="525"/>
      <c r="B821" s="473">
        <v>42626</v>
      </c>
      <c r="C821" s="427">
        <v>400</v>
      </c>
      <c r="D821" s="428">
        <v>14.75</v>
      </c>
      <c r="E821" s="429">
        <v>0</v>
      </c>
      <c r="F821" s="429">
        <f t="shared" si="130"/>
        <v>5900</v>
      </c>
      <c r="G821" s="426">
        <v>42641</v>
      </c>
      <c r="H821" s="443">
        <v>322</v>
      </c>
      <c r="I821" s="428">
        <v>14.39</v>
      </c>
      <c r="J821" s="429">
        <v>0.1</v>
      </c>
      <c r="K821" s="429">
        <f t="shared" si="131"/>
        <v>4633.4799999999996</v>
      </c>
      <c r="L821" s="427"/>
      <c r="M821" s="429"/>
    </row>
    <row r="822" spans="1:13" x14ac:dyDescent="0.25">
      <c r="A822" s="525"/>
      <c r="B822" s="473">
        <v>42626</v>
      </c>
      <c r="C822" s="427">
        <v>300</v>
      </c>
      <c r="D822" s="428">
        <v>14.48</v>
      </c>
      <c r="E822" s="429">
        <v>0</v>
      </c>
      <c r="F822" s="429">
        <f t="shared" si="130"/>
        <v>4344</v>
      </c>
      <c r="G822" s="426">
        <v>42641</v>
      </c>
      <c r="H822" s="443">
        <v>500</v>
      </c>
      <c r="I822" s="428">
        <v>14.26</v>
      </c>
      <c r="J822" s="429">
        <v>0.16</v>
      </c>
      <c r="K822" s="429">
        <f t="shared" si="131"/>
        <v>7129.84</v>
      </c>
      <c r="L822" s="427"/>
      <c r="M822" s="429"/>
    </row>
    <row r="823" spans="1:13" x14ac:dyDescent="0.25">
      <c r="A823" s="525"/>
      <c r="B823" s="473">
        <v>42626</v>
      </c>
      <c r="C823" s="427">
        <v>300</v>
      </c>
      <c r="D823" s="428">
        <v>14.25</v>
      </c>
      <c r="E823" s="429">
        <v>0</v>
      </c>
      <c r="F823" s="429">
        <f t="shared" si="130"/>
        <v>4275</v>
      </c>
      <c r="G823" s="426">
        <v>42642</v>
      </c>
      <c r="H823" s="443">
        <v>300</v>
      </c>
      <c r="I823" s="428">
        <v>15.28</v>
      </c>
      <c r="J823" s="429">
        <v>0.1</v>
      </c>
      <c r="K823" s="429">
        <f t="shared" si="131"/>
        <v>4583.8999999999996</v>
      </c>
      <c r="L823" s="427"/>
      <c r="M823" s="429"/>
    </row>
    <row r="824" spans="1:13" x14ac:dyDescent="0.25">
      <c r="A824" s="525"/>
      <c r="B824" s="473">
        <v>42627</v>
      </c>
      <c r="C824" s="427">
        <v>200</v>
      </c>
      <c r="D824" s="428">
        <v>14.02</v>
      </c>
      <c r="E824" s="429">
        <v>-1</v>
      </c>
      <c r="F824" s="429">
        <f t="shared" si="130"/>
        <v>2803</v>
      </c>
      <c r="G824" s="426">
        <v>42642</v>
      </c>
      <c r="H824" s="443">
        <v>700</v>
      </c>
      <c r="I824" s="428">
        <v>15.78</v>
      </c>
      <c r="J824" s="429">
        <v>0.24</v>
      </c>
      <c r="K824" s="429">
        <f t="shared" si="131"/>
        <v>11045.76</v>
      </c>
      <c r="L824" s="427"/>
      <c r="M824" s="429"/>
    </row>
    <row r="825" spans="1:13" x14ac:dyDescent="0.25">
      <c r="A825" s="427"/>
      <c r="B825" s="473">
        <v>42628</v>
      </c>
      <c r="C825" s="427">
        <v>300</v>
      </c>
      <c r="D825" s="428">
        <v>14.3</v>
      </c>
      <c r="E825" s="429">
        <v>0</v>
      </c>
      <c r="F825" s="429">
        <f t="shared" si="130"/>
        <v>4290</v>
      </c>
      <c r="G825" s="426">
        <v>42642</v>
      </c>
      <c r="H825" s="443">
        <v>214</v>
      </c>
      <c r="I825" s="428">
        <v>15.98</v>
      </c>
      <c r="J825" s="429">
        <v>7.0000000000000007E-2</v>
      </c>
      <c r="K825" s="429">
        <f t="shared" si="131"/>
        <v>3419.65</v>
      </c>
      <c r="L825" s="427"/>
      <c r="M825" s="429"/>
    </row>
    <row r="826" spans="1:13" x14ac:dyDescent="0.25">
      <c r="A826" s="427"/>
      <c r="B826" s="473">
        <v>42632</v>
      </c>
      <c r="C826" s="427">
        <v>200</v>
      </c>
      <c r="D826" s="428">
        <v>14.06</v>
      </c>
      <c r="E826" s="429">
        <v>0</v>
      </c>
      <c r="F826" s="429">
        <f t="shared" si="130"/>
        <v>2812</v>
      </c>
      <c r="G826" s="426">
        <v>42648</v>
      </c>
      <c r="H826" s="443">
        <v>1000</v>
      </c>
      <c r="I826" s="428">
        <v>16.079999999999998</v>
      </c>
      <c r="J826" s="429">
        <v>0.35</v>
      </c>
      <c r="K826" s="429">
        <f t="shared" si="131"/>
        <v>16079.649999999998</v>
      </c>
      <c r="L826" s="427"/>
      <c r="M826" s="429"/>
    </row>
    <row r="827" spans="1:13" x14ac:dyDescent="0.25">
      <c r="A827" s="427"/>
      <c r="B827" s="473">
        <v>42633</v>
      </c>
      <c r="C827" s="427">
        <v>200</v>
      </c>
      <c r="D827" s="428">
        <v>14.11</v>
      </c>
      <c r="E827" s="429">
        <v>0</v>
      </c>
      <c r="F827" s="429">
        <f t="shared" si="130"/>
        <v>2822</v>
      </c>
      <c r="G827" s="426">
        <v>42648</v>
      </c>
      <c r="H827" s="443">
        <v>500</v>
      </c>
      <c r="I827" s="428">
        <v>16.38</v>
      </c>
      <c r="J827" s="429">
        <v>0.18</v>
      </c>
      <c r="K827" s="429">
        <f t="shared" si="131"/>
        <v>8189.8199999999988</v>
      </c>
      <c r="L827" s="427"/>
      <c r="M827" s="429"/>
    </row>
    <row r="828" spans="1:13" x14ac:dyDescent="0.25">
      <c r="A828" s="427"/>
      <c r="B828" s="473">
        <v>42633</v>
      </c>
      <c r="C828" s="427">
        <v>122</v>
      </c>
      <c r="D828" s="428">
        <v>14.1</v>
      </c>
      <c r="E828" s="429">
        <v>0</v>
      </c>
      <c r="F828" s="429">
        <f t="shared" si="130"/>
        <v>1720.2</v>
      </c>
      <c r="G828" s="426">
        <v>42649</v>
      </c>
      <c r="H828" s="443">
        <v>500</v>
      </c>
      <c r="I828" s="428">
        <v>16.16</v>
      </c>
      <c r="J828" s="429">
        <v>0.18</v>
      </c>
      <c r="K828" s="429">
        <f t="shared" si="131"/>
        <v>8079.82</v>
      </c>
      <c r="L828" s="427"/>
      <c r="M828" s="429"/>
    </row>
    <row r="829" spans="1:13" x14ac:dyDescent="0.25">
      <c r="A829" s="427"/>
      <c r="B829" s="473">
        <v>42636</v>
      </c>
      <c r="C829" s="427">
        <v>200</v>
      </c>
      <c r="D829" s="428">
        <v>14.38</v>
      </c>
      <c r="E829" s="429">
        <v>0</v>
      </c>
      <c r="F829" s="429">
        <f t="shared" si="130"/>
        <v>2876</v>
      </c>
      <c r="G829" s="426">
        <v>42671</v>
      </c>
      <c r="H829" s="443">
        <v>1000</v>
      </c>
      <c r="I829" s="428">
        <v>14.22</v>
      </c>
      <c r="J829" s="429">
        <v>0.31</v>
      </c>
      <c r="K829" s="429">
        <f t="shared" si="131"/>
        <v>14219.69</v>
      </c>
      <c r="L829" s="427"/>
      <c r="M829" s="429"/>
    </row>
    <row r="830" spans="1:13" x14ac:dyDescent="0.25">
      <c r="A830" s="427"/>
      <c r="B830" s="473">
        <v>42639</v>
      </c>
      <c r="C830" s="427">
        <v>200</v>
      </c>
      <c r="D830" s="428">
        <v>14.5</v>
      </c>
      <c r="E830" s="429">
        <v>0</v>
      </c>
      <c r="F830" s="429">
        <f t="shared" ref="F830:F844" si="132">C830*D830+E830</f>
        <v>2900</v>
      </c>
      <c r="G830" s="426">
        <v>42674</v>
      </c>
      <c r="H830" s="443">
        <v>300</v>
      </c>
      <c r="I830" s="428">
        <v>13.42</v>
      </c>
      <c r="J830" s="429">
        <v>0.09</v>
      </c>
      <c r="K830" s="429">
        <f t="shared" si="131"/>
        <v>4025.91</v>
      </c>
      <c r="L830" s="427"/>
      <c r="M830" s="429"/>
    </row>
    <row r="831" spans="1:13" x14ac:dyDescent="0.25">
      <c r="A831" s="427"/>
      <c r="B831" s="473">
        <v>42639</v>
      </c>
      <c r="C831" s="427">
        <v>200</v>
      </c>
      <c r="D831" s="428">
        <v>14.38</v>
      </c>
      <c r="E831" s="429">
        <v>0</v>
      </c>
      <c r="F831" s="429">
        <f t="shared" si="132"/>
        <v>2876</v>
      </c>
      <c r="G831" s="426">
        <v>42674</v>
      </c>
      <c r="H831" s="443">
        <v>200</v>
      </c>
      <c r="I831" s="428">
        <v>13.25</v>
      </c>
      <c r="J831" s="429">
        <v>-0.74</v>
      </c>
      <c r="K831" s="429">
        <f t="shared" si="131"/>
        <v>2650.74</v>
      </c>
      <c r="L831" s="427"/>
      <c r="M831" s="429"/>
    </row>
    <row r="832" spans="1:13" x14ac:dyDescent="0.25">
      <c r="A832" s="427"/>
      <c r="B832" s="473">
        <v>42640</v>
      </c>
      <c r="C832" s="427">
        <v>322</v>
      </c>
      <c r="D832" s="428">
        <v>13.97</v>
      </c>
      <c r="E832" s="429">
        <v>0</v>
      </c>
      <c r="F832" s="429">
        <f t="shared" si="132"/>
        <v>4498.34</v>
      </c>
      <c r="G832" s="426">
        <v>42676</v>
      </c>
      <c r="H832" s="443">
        <v>200</v>
      </c>
      <c r="I832" s="428">
        <v>13.05</v>
      </c>
      <c r="J832" s="429">
        <v>0.06</v>
      </c>
      <c r="K832" s="429">
        <f t="shared" si="131"/>
        <v>2609.94</v>
      </c>
      <c r="L832" s="427"/>
      <c r="M832" s="429"/>
    </row>
    <row r="833" spans="1:13" x14ac:dyDescent="0.25">
      <c r="A833" s="427"/>
      <c r="B833" s="473">
        <v>42641</v>
      </c>
      <c r="C833" s="427">
        <v>300</v>
      </c>
      <c r="D833" s="428">
        <v>14.02</v>
      </c>
      <c r="E833" s="429">
        <v>-1.26</v>
      </c>
      <c r="F833" s="429">
        <f t="shared" si="132"/>
        <v>4204.74</v>
      </c>
      <c r="G833" s="426">
        <v>42677</v>
      </c>
      <c r="H833" s="443">
        <v>500</v>
      </c>
      <c r="I833" s="428">
        <v>13.96</v>
      </c>
      <c r="J833" s="429">
        <v>0.15</v>
      </c>
      <c r="K833" s="429">
        <f t="shared" si="131"/>
        <v>6979.85</v>
      </c>
      <c r="L833" s="427"/>
      <c r="M833" s="429"/>
    </row>
    <row r="834" spans="1:13" x14ac:dyDescent="0.25">
      <c r="A834" s="427"/>
      <c r="B834" s="473">
        <v>42641</v>
      </c>
      <c r="C834" s="427">
        <v>200</v>
      </c>
      <c r="D834" s="428">
        <v>14.17</v>
      </c>
      <c r="E834" s="429">
        <v>0</v>
      </c>
      <c r="F834" s="429">
        <f t="shared" si="132"/>
        <v>2834</v>
      </c>
      <c r="G834" s="426">
        <v>42677</v>
      </c>
      <c r="H834" s="443">
        <v>2000</v>
      </c>
      <c r="I834" s="428">
        <v>14.5</v>
      </c>
      <c r="J834" s="429">
        <v>0.63</v>
      </c>
      <c r="K834" s="429">
        <f t="shared" si="131"/>
        <v>28999.37</v>
      </c>
      <c r="L834" s="427"/>
      <c r="M834" s="429"/>
    </row>
    <row r="835" spans="1:13" x14ac:dyDescent="0.25">
      <c r="A835" s="427"/>
      <c r="B835" s="473">
        <v>42642</v>
      </c>
      <c r="C835" s="427">
        <v>414</v>
      </c>
      <c r="D835" s="428">
        <v>15.66</v>
      </c>
      <c r="E835" s="429">
        <v>0</v>
      </c>
      <c r="F835" s="429">
        <f t="shared" si="132"/>
        <v>6483.24</v>
      </c>
      <c r="G835" s="426">
        <v>42682</v>
      </c>
      <c r="H835" s="443">
        <v>1000</v>
      </c>
      <c r="I835" s="428">
        <v>14.28</v>
      </c>
      <c r="J835" s="429">
        <v>0.31</v>
      </c>
      <c r="K835" s="429">
        <f t="shared" si="131"/>
        <v>14279.69</v>
      </c>
      <c r="L835" s="427"/>
      <c r="M835" s="429"/>
    </row>
    <row r="836" spans="1:13" ht="30" x14ac:dyDescent="0.25">
      <c r="A836" s="525" t="s">
        <v>286</v>
      </c>
      <c r="B836" s="473">
        <v>42647</v>
      </c>
      <c r="C836" s="427">
        <v>500</v>
      </c>
      <c r="D836" s="428">
        <v>15.86</v>
      </c>
      <c r="E836" s="429">
        <v>0</v>
      </c>
      <c r="F836" s="429">
        <f t="shared" si="132"/>
        <v>7930</v>
      </c>
      <c r="G836" s="426">
        <v>42685</v>
      </c>
      <c r="H836" s="443">
        <v>500</v>
      </c>
      <c r="I836" s="428">
        <v>15.88</v>
      </c>
      <c r="J836" s="429">
        <v>0.17</v>
      </c>
      <c r="K836" s="429">
        <f t="shared" si="131"/>
        <v>7939.83</v>
      </c>
      <c r="L836" s="427"/>
      <c r="M836" s="429"/>
    </row>
    <row r="837" spans="1:13" x14ac:dyDescent="0.25">
      <c r="A837" s="525"/>
      <c r="B837" s="473">
        <v>42647</v>
      </c>
      <c r="C837" s="427">
        <v>500</v>
      </c>
      <c r="D837" s="428">
        <v>15.62</v>
      </c>
      <c r="E837" s="429">
        <v>0</v>
      </c>
      <c r="F837" s="429">
        <f t="shared" si="132"/>
        <v>7810</v>
      </c>
      <c r="G837" s="426">
        <v>42695</v>
      </c>
      <c r="H837" s="443">
        <v>2272</v>
      </c>
      <c r="I837" s="428">
        <v>16.28</v>
      </c>
      <c r="J837" s="429">
        <v>0.81</v>
      </c>
      <c r="K837" s="429">
        <f t="shared" si="131"/>
        <v>36987.350000000006</v>
      </c>
      <c r="L837" s="427"/>
      <c r="M837" s="429"/>
    </row>
    <row r="838" spans="1:13" x14ac:dyDescent="0.25">
      <c r="A838" s="525"/>
      <c r="B838" s="473">
        <v>42649</v>
      </c>
      <c r="C838" s="427">
        <v>500</v>
      </c>
      <c r="D838" s="428">
        <v>15.97</v>
      </c>
      <c r="E838" s="429">
        <v>0</v>
      </c>
      <c r="F838" s="429">
        <f t="shared" si="132"/>
        <v>7985</v>
      </c>
      <c r="G838" s="426">
        <v>42695</v>
      </c>
      <c r="H838" s="443">
        <v>500</v>
      </c>
      <c r="I838" s="428">
        <v>16.45</v>
      </c>
      <c r="J838" s="429">
        <v>0.18</v>
      </c>
      <c r="K838" s="429">
        <f t="shared" si="131"/>
        <v>8224.82</v>
      </c>
      <c r="L838" s="427"/>
      <c r="M838" s="429"/>
    </row>
    <row r="839" spans="1:13" x14ac:dyDescent="0.25">
      <c r="A839" s="525"/>
      <c r="B839" s="473">
        <v>42649</v>
      </c>
      <c r="C839" s="427">
        <v>500</v>
      </c>
      <c r="D839" s="428">
        <v>15.84</v>
      </c>
      <c r="E839" s="429">
        <v>0</v>
      </c>
      <c r="F839" s="429">
        <f t="shared" si="132"/>
        <v>7920</v>
      </c>
      <c r="G839" s="426">
        <v>42696</v>
      </c>
      <c r="H839" s="443">
        <v>500</v>
      </c>
      <c r="I839" s="428">
        <v>16.54</v>
      </c>
      <c r="J839" s="429">
        <v>0.18</v>
      </c>
      <c r="K839" s="429">
        <f t="shared" si="131"/>
        <v>8269.82</v>
      </c>
      <c r="L839" s="427"/>
      <c r="M839" s="429"/>
    </row>
    <row r="840" spans="1:13" x14ac:dyDescent="0.25">
      <c r="A840" s="427"/>
      <c r="B840" s="473">
        <v>42649</v>
      </c>
      <c r="C840" s="427">
        <v>500</v>
      </c>
      <c r="D840" s="428">
        <v>16.079999999999998</v>
      </c>
      <c r="E840" s="429">
        <v>0</v>
      </c>
      <c r="F840" s="429">
        <f t="shared" si="132"/>
        <v>8039.9999999999991</v>
      </c>
      <c r="G840" s="426">
        <v>42697</v>
      </c>
      <c r="H840" s="443">
        <v>200</v>
      </c>
      <c r="I840" s="428">
        <v>16.79</v>
      </c>
      <c r="J840" s="429">
        <v>7.0000000000000007E-2</v>
      </c>
      <c r="K840" s="429">
        <f t="shared" si="131"/>
        <v>3357.93</v>
      </c>
      <c r="L840" s="427"/>
      <c r="M840" s="429"/>
    </row>
    <row r="841" spans="1:13" x14ac:dyDescent="0.25">
      <c r="A841" s="427"/>
      <c r="B841" s="473">
        <v>42650</v>
      </c>
      <c r="C841" s="427">
        <v>300</v>
      </c>
      <c r="D841" s="428">
        <v>15.75</v>
      </c>
      <c r="E841" s="429">
        <v>0</v>
      </c>
      <c r="F841" s="429">
        <f t="shared" si="132"/>
        <v>4725</v>
      </c>
      <c r="G841" s="426">
        <v>42697</v>
      </c>
      <c r="H841" s="443">
        <v>500</v>
      </c>
      <c r="I841" s="428">
        <v>16.59</v>
      </c>
      <c r="J841" s="429">
        <v>0.18</v>
      </c>
      <c r="K841" s="429">
        <f t="shared" si="131"/>
        <v>8294.82</v>
      </c>
      <c r="L841" s="427"/>
      <c r="M841" s="429"/>
    </row>
    <row r="842" spans="1:13" x14ac:dyDescent="0.25">
      <c r="A842" s="427"/>
      <c r="B842" s="473">
        <v>42650</v>
      </c>
      <c r="C842" s="427">
        <v>300</v>
      </c>
      <c r="D842" s="428">
        <v>15.58</v>
      </c>
      <c r="E842" s="429">
        <v>0</v>
      </c>
      <c r="F842" s="429">
        <f t="shared" si="132"/>
        <v>4674</v>
      </c>
      <c r="G842" s="426">
        <v>42704</v>
      </c>
      <c r="H842" s="443">
        <v>1000</v>
      </c>
      <c r="I842" s="428">
        <v>16.420000000000002</v>
      </c>
      <c r="J842" s="429">
        <v>0.36</v>
      </c>
      <c r="K842" s="429">
        <f t="shared" si="131"/>
        <v>16419.64</v>
      </c>
      <c r="L842" s="427"/>
      <c r="M842" s="429"/>
    </row>
    <row r="843" spans="1:13" x14ac:dyDescent="0.25">
      <c r="A843" s="427"/>
      <c r="B843" s="473">
        <v>42653</v>
      </c>
      <c r="C843" s="427">
        <v>394</v>
      </c>
      <c r="D843" s="428">
        <v>15.72</v>
      </c>
      <c r="E843" s="429">
        <v>0</v>
      </c>
      <c r="F843" s="429">
        <f t="shared" si="132"/>
        <v>6193.68</v>
      </c>
      <c r="G843" s="426">
        <v>42704</v>
      </c>
      <c r="H843" s="443">
        <v>300</v>
      </c>
      <c r="I843" s="428">
        <v>16.78</v>
      </c>
      <c r="J843" s="429">
        <v>1.61</v>
      </c>
      <c r="K843" s="429">
        <f t="shared" si="131"/>
        <v>5032.3900000000003</v>
      </c>
      <c r="L843" s="427"/>
      <c r="M843" s="429"/>
    </row>
    <row r="844" spans="1:13" x14ac:dyDescent="0.25">
      <c r="A844" s="427"/>
      <c r="B844" s="473">
        <v>42653</v>
      </c>
      <c r="C844" s="427">
        <v>6</v>
      </c>
      <c r="D844" s="428">
        <v>15.72</v>
      </c>
      <c r="E844" s="429">
        <v>0</v>
      </c>
      <c r="F844" s="429">
        <f t="shared" si="132"/>
        <v>94.320000000000007</v>
      </c>
      <c r="G844" s="426">
        <v>42704</v>
      </c>
      <c r="H844" s="443">
        <v>1000</v>
      </c>
      <c r="I844" s="428">
        <v>17.079999999999998</v>
      </c>
      <c r="J844" s="429">
        <v>0.37</v>
      </c>
      <c r="K844" s="429">
        <f t="shared" si="131"/>
        <v>17079.63</v>
      </c>
      <c r="L844" s="427"/>
      <c r="M844" s="429"/>
    </row>
    <row r="845" spans="1:13" x14ac:dyDescent="0.25">
      <c r="A845" s="427"/>
      <c r="B845" s="473">
        <v>42655</v>
      </c>
      <c r="C845" s="427">
        <v>22</v>
      </c>
      <c r="D845" s="428">
        <v>15.48</v>
      </c>
      <c r="E845" s="429">
        <v>0</v>
      </c>
      <c r="F845" s="429">
        <f>C845*D845+E845</f>
        <v>340.56</v>
      </c>
      <c r="G845" s="426">
        <v>42704</v>
      </c>
      <c r="H845" s="443">
        <v>1000</v>
      </c>
      <c r="I845" s="428">
        <v>17.32</v>
      </c>
      <c r="J845" s="429">
        <v>0.38</v>
      </c>
      <c r="K845" s="429">
        <f t="shared" si="131"/>
        <v>17319.62</v>
      </c>
      <c r="L845" s="427"/>
      <c r="M845" s="429"/>
    </row>
    <row r="846" spans="1:13" x14ac:dyDescent="0.25">
      <c r="A846" s="427"/>
      <c r="B846" s="473">
        <v>42655</v>
      </c>
      <c r="C846" s="427">
        <v>300</v>
      </c>
      <c r="D846" s="428">
        <v>15.48</v>
      </c>
      <c r="E846" s="429">
        <v>0</v>
      </c>
      <c r="F846" s="429">
        <f>C846*D846+E846</f>
        <v>4644</v>
      </c>
      <c r="G846" s="426">
        <v>42704</v>
      </c>
      <c r="H846" s="443">
        <v>500</v>
      </c>
      <c r="I846" s="428">
        <v>17.64</v>
      </c>
      <c r="J846" s="429">
        <v>0.19</v>
      </c>
      <c r="K846" s="429">
        <f t="shared" si="131"/>
        <v>8819.81</v>
      </c>
      <c r="L846" s="427"/>
      <c r="M846" s="429"/>
    </row>
    <row r="847" spans="1:13" x14ac:dyDescent="0.25">
      <c r="A847" s="526"/>
      <c r="B847" s="473">
        <v>42668</v>
      </c>
      <c r="C847" s="427">
        <v>500</v>
      </c>
      <c r="D847" s="428">
        <v>14.26</v>
      </c>
      <c r="E847" s="429">
        <v>-2.5</v>
      </c>
      <c r="F847" s="429">
        <f t="shared" ref="F847:F856" si="133">C847*D847+E847</f>
        <v>7127.5</v>
      </c>
      <c r="G847" s="426">
        <v>42705</v>
      </c>
      <c r="H847" s="443">
        <v>528</v>
      </c>
      <c r="I847" s="428">
        <v>18.7</v>
      </c>
      <c r="J847" s="429">
        <v>0.22</v>
      </c>
      <c r="K847" s="429">
        <f t="shared" si="131"/>
        <v>9873.380000000001</v>
      </c>
      <c r="L847" s="427"/>
      <c r="M847" s="429"/>
    </row>
    <row r="848" spans="1:13" x14ac:dyDescent="0.25">
      <c r="A848" s="526"/>
      <c r="B848" s="473">
        <v>42668</v>
      </c>
      <c r="C848" s="427">
        <v>500</v>
      </c>
      <c r="D848" s="428">
        <v>14.16</v>
      </c>
      <c r="E848" s="429">
        <v>0</v>
      </c>
      <c r="F848" s="429">
        <f t="shared" si="133"/>
        <v>7080</v>
      </c>
      <c r="G848" s="426">
        <v>42711</v>
      </c>
      <c r="H848" s="443">
        <v>500</v>
      </c>
      <c r="I848" s="428">
        <v>18.329999999999998</v>
      </c>
      <c r="J848" s="429">
        <v>0.2</v>
      </c>
      <c r="K848" s="429">
        <f t="shared" si="131"/>
        <v>9164.7999999999993</v>
      </c>
      <c r="L848" s="427"/>
      <c r="M848" s="429"/>
    </row>
    <row r="849" spans="1:13" x14ac:dyDescent="0.25">
      <c r="A849" s="526"/>
      <c r="B849" s="473">
        <v>42670</v>
      </c>
      <c r="C849" s="427">
        <v>500</v>
      </c>
      <c r="D849" s="428">
        <v>14.18</v>
      </c>
      <c r="E849" s="429">
        <v>0</v>
      </c>
      <c r="F849" s="429">
        <f t="shared" si="133"/>
        <v>7090</v>
      </c>
      <c r="G849" s="426">
        <v>42713</v>
      </c>
      <c r="H849" s="443">
        <v>500</v>
      </c>
      <c r="I849" s="428">
        <v>18.28</v>
      </c>
      <c r="J849" s="429">
        <v>0.2</v>
      </c>
      <c r="K849" s="429">
        <f t="shared" si="131"/>
        <v>9139.7999999999993</v>
      </c>
      <c r="L849" s="427"/>
      <c r="M849" s="429"/>
    </row>
    <row r="850" spans="1:13" x14ac:dyDescent="0.25">
      <c r="A850" s="526"/>
      <c r="B850" s="473">
        <v>42670</v>
      </c>
      <c r="C850" s="427">
        <v>500</v>
      </c>
      <c r="D850" s="428">
        <v>14.05</v>
      </c>
      <c r="E850" s="429">
        <v>0</v>
      </c>
      <c r="F850" s="429">
        <f t="shared" si="133"/>
        <v>7025</v>
      </c>
      <c r="G850" s="426">
        <v>42718</v>
      </c>
      <c r="H850" s="443">
        <v>200</v>
      </c>
      <c r="I850" s="428">
        <v>18.78</v>
      </c>
      <c r="J850" s="429">
        <v>0.08</v>
      </c>
      <c r="K850" s="429">
        <f t="shared" si="131"/>
        <v>3755.92</v>
      </c>
      <c r="L850" s="427"/>
      <c r="M850" s="429"/>
    </row>
    <row r="851" spans="1:13" x14ac:dyDescent="0.25">
      <c r="A851" s="526"/>
      <c r="B851" s="473">
        <v>42670</v>
      </c>
      <c r="C851" s="427">
        <v>500</v>
      </c>
      <c r="D851" s="428">
        <v>13.88</v>
      </c>
      <c r="E851" s="429">
        <v>0</v>
      </c>
      <c r="F851" s="429">
        <f t="shared" si="133"/>
        <v>6940</v>
      </c>
      <c r="G851" s="426">
        <v>42734</v>
      </c>
      <c r="H851" s="443">
        <v>1000</v>
      </c>
      <c r="I851" s="428">
        <v>17.72</v>
      </c>
      <c r="J851" s="429">
        <v>0.39</v>
      </c>
      <c r="K851" s="429">
        <f t="shared" si="131"/>
        <v>17719.61</v>
      </c>
      <c r="L851" s="427"/>
      <c r="M851" s="429"/>
    </row>
    <row r="852" spans="1:13" x14ac:dyDescent="0.25">
      <c r="A852" s="427"/>
      <c r="B852" s="473">
        <v>42671</v>
      </c>
      <c r="C852" s="427">
        <v>1000</v>
      </c>
      <c r="D852" s="428">
        <v>14.15</v>
      </c>
      <c r="E852" s="429">
        <v>0</v>
      </c>
      <c r="F852" s="429">
        <f t="shared" si="133"/>
        <v>14150</v>
      </c>
      <c r="G852" s="426">
        <v>42739</v>
      </c>
      <c r="H852" s="443">
        <v>500</v>
      </c>
      <c r="I852" s="428">
        <v>18.079999999999998</v>
      </c>
      <c r="J852" s="429">
        <v>0.2</v>
      </c>
      <c r="K852" s="429">
        <f t="shared" si="131"/>
        <v>9039.7999999999993</v>
      </c>
      <c r="L852" s="427"/>
      <c r="M852" s="429"/>
    </row>
    <row r="853" spans="1:13" x14ac:dyDescent="0.25">
      <c r="A853" s="427"/>
      <c r="B853" s="473">
        <v>42674</v>
      </c>
      <c r="C853" s="427">
        <v>300</v>
      </c>
      <c r="D853" s="428">
        <v>13.28</v>
      </c>
      <c r="E853" s="429">
        <v>-1.5</v>
      </c>
      <c r="F853" s="429">
        <f t="shared" si="133"/>
        <v>3982.5</v>
      </c>
      <c r="G853" s="426">
        <v>42748</v>
      </c>
      <c r="H853" s="443">
        <v>500</v>
      </c>
      <c r="I853" s="428">
        <v>17.48</v>
      </c>
      <c r="J853" s="429">
        <v>0.19</v>
      </c>
      <c r="K853" s="429">
        <f t="shared" si="131"/>
        <v>8739.81</v>
      </c>
      <c r="L853" s="427"/>
      <c r="M853" s="429"/>
    </row>
    <row r="854" spans="1:13" x14ac:dyDescent="0.25">
      <c r="A854" s="427"/>
      <c r="B854" s="473">
        <v>42674</v>
      </c>
      <c r="C854" s="427">
        <v>200</v>
      </c>
      <c r="D854" s="428">
        <v>13.15</v>
      </c>
      <c r="E854" s="429">
        <v>0.02</v>
      </c>
      <c r="F854" s="429">
        <f t="shared" si="133"/>
        <v>2630.02</v>
      </c>
      <c r="G854" s="426">
        <v>42761</v>
      </c>
      <c r="H854" s="443">
        <v>1000</v>
      </c>
      <c r="I854" s="428">
        <v>17.899999999999999</v>
      </c>
      <c r="J854" s="429">
        <v>0.39</v>
      </c>
      <c r="K854" s="429">
        <f t="shared" si="131"/>
        <v>17899.61</v>
      </c>
      <c r="L854" s="427"/>
      <c r="M854" s="429"/>
    </row>
    <row r="855" spans="1:13" x14ac:dyDescent="0.25">
      <c r="A855" s="427"/>
      <c r="B855" s="473">
        <v>42676</v>
      </c>
      <c r="C855" s="427">
        <v>200</v>
      </c>
      <c r="D855" s="428">
        <v>12.89</v>
      </c>
      <c r="E855" s="429">
        <v>0</v>
      </c>
      <c r="F855" s="429">
        <f t="shared" si="133"/>
        <v>2578</v>
      </c>
      <c r="G855" s="426">
        <v>42766</v>
      </c>
      <c r="H855" s="443">
        <v>300</v>
      </c>
      <c r="I855" s="428">
        <v>16.649999999999999</v>
      </c>
      <c r="J855" s="429">
        <v>0.11</v>
      </c>
      <c r="K855" s="429">
        <f t="shared" si="131"/>
        <v>4994.8900000000003</v>
      </c>
      <c r="L855" s="427"/>
      <c r="M855" s="429"/>
    </row>
    <row r="856" spans="1:13" x14ac:dyDescent="0.25">
      <c r="A856" s="427"/>
      <c r="B856" s="473">
        <v>42678</v>
      </c>
      <c r="C856" s="427">
        <v>500</v>
      </c>
      <c r="D856" s="428">
        <v>13.69</v>
      </c>
      <c r="E856" s="429">
        <v>0</v>
      </c>
      <c r="F856" s="429">
        <f t="shared" si="133"/>
        <v>6845</v>
      </c>
      <c r="G856" s="426">
        <v>42767</v>
      </c>
      <c r="H856" s="443">
        <v>612</v>
      </c>
      <c r="I856" s="428">
        <v>17.03</v>
      </c>
      <c r="J856" s="429">
        <v>0.23</v>
      </c>
      <c r="K856" s="429">
        <f t="shared" si="131"/>
        <v>10422.130000000001</v>
      </c>
      <c r="L856" s="427"/>
      <c r="M856" s="429"/>
    </row>
    <row r="857" spans="1:13" x14ac:dyDescent="0.25">
      <c r="A857" s="427"/>
      <c r="B857" s="473">
        <v>42678</v>
      </c>
      <c r="C857" s="427">
        <v>500</v>
      </c>
      <c r="D857" s="428">
        <v>13.69</v>
      </c>
      <c r="E857" s="429">
        <v>0</v>
      </c>
      <c r="F857" s="429">
        <f>C857*D857+E857</f>
        <v>6845</v>
      </c>
      <c r="G857" s="426">
        <v>42767</v>
      </c>
      <c r="H857" s="443">
        <v>288</v>
      </c>
      <c r="I857" s="428">
        <v>17.12</v>
      </c>
      <c r="J857" s="429">
        <v>0.11</v>
      </c>
      <c r="K857" s="429">
        <f t="shared" si="131"/>
        <v>4930.4500000000007</v>
      </c>
      <c r="L857" s="427"/>
      <c r="M857" s="429"/>
    </row>
    <row r="858" spans="1:13" x14ac:dyDescent="0.25">
      <c r="A858" s="427"/>
      <c r="B858" s="473">
        <v>42691</v>
      </c>
      <c r="C858" s="427">
        <v>150</v>
      </c>
      <c r="D858" s="428">
        <v>15.48</v>
      </c>
      <c r="E858" s="429">
        <v>0</v>
      </c>
      <c r="F858" s="429">
        <f t="shared" ref="F858:F874" si="134">C858*D858+E858</f>
        <v>2322</v>
      </c>
      <c r="G858" s="426">
        <v>42767</v>
      </c>
      <c r="H858" s="443">
        <v>700</v>
      </c>
      <c r="I858" s="428">
        <v>16.57</v>
      </c>
      <c r="J858" s="429">
        <v>0.25</v>
      </c>
      <c r="K858" s="429">
        <f t="shared" si="131"/>
        <v>11598.75</v>
      </c>
      <c r="L858" s="427"/>
      <c r="M858" s="429"/>
    </row>
    <row r="859" spans="1:13" x14ac:dyDescent="0.25">
      <c r="A859" s="427"/>
      <c r="B859" s="473">
        <v>42691</v>
      </c>
      <c r="C859" s="427">
        <v>300</v>
      </c>
      <c r="D859" s="428">
        <v>15.48</v>
      </c>
      <c r="E859" s="429">
        <v>0</v>
      </c>
      <c r="F859" s="429">
        <f t="shared" si="134"/>
        <v>4644</v>
      </c>
      <c r="G859" s="426">
        <v>42768</v>
      </c>
      <c r="H859" s="443">
        <v>200</v>
      </c>
      <c r="I859" s="428">
        <v>16.7</v>
      </c>
      <c r="J859" s="429">
        <v>7.0000000000000007E-2</v>
      </c>
      <c r="K859" s="429">
        <f t="shared" si="131"/>
        <v>3339.93</v>
      </c>
      <c r="L859" s="427"/>
      <c r="M859" s="429"/>
    </row>
    <row r="860" spans="1:13" x14ac:dyDescent="0.25">
      <c r="A860" s="427"/>
      <c r="B860" s="473">
        <v>42696</v>
      </c>
      <c r="C860" s="427">
        <v>1000</v>
      </c>
      <c r="D860" s="428">
        <v>16.12</v>
      </c>
      <c r="E860" s="429">
        <v>0</v>
      </c>
      <c r="F860" s="429">
        <f t="shared" si="134"/>
        <v>16120.000000000002</v>
      </c>
      <c r="G860" s="426">
        <v>42768</v>
      </c>
      <c r="H860" s="443">
        <v>500</v>
      </c>
      <c r="I860" s="428">
        <v>16.600000000000001</v>
      </c>
      <c r="J860" s="429">
        <v>-1.82</v>
      </c>
      <c r="K860" s="429">
        <f t="shared" si="131"/>
        <v>8301.82</v>
      </c>
      <c r="L860" s="427"/>
      <c r="M860" s="429"/>
    </row>
    <row r="861" spans="1:13" x14ac:dyDescent="0.25">
      <c r="A861" s="427"/>
      <c r="B861" s="473">
        <v>42699</v>
      </c>
      <c r="C861" s="427">
        <v>200</v>
      </c>
      <c r="D861" s="428">
        <v>16.28</v>
      </c>
      <c r="E861" s="429">
        <v>0</v>
      </c>
      <c r="F861" s="429">
        <f t="shared" si="134"/>
        <v>3256</v>
      </c>
      <c r="G861" s="426">
        <v>42768</v>
      </c>
      <c r="H861" s="443">
        <v>500</v>
      </c>
      <c r="I861" s="428">
        <v>16.75</v>
      </c>
      <c r="J861" s="429">
        <v>0.18</v>
      </c>
      <c r="K861" s="429">
        <f t="shared" si="131"/>
        <v>8374.82</v>
      </c>
      <c r="L861" s="427"/>
      <c r="M861" s="429"/>
    </row>
    <row r="862" spans="1:13" x14ac:dyDescent="0.25">
      <c r="A862" s="526"/>
      <c r="B862" s="473">
        <v>42699</v>
      </c>
      <c r="C862" s="427">
        <v>500</v>
      </c>
      <c r="D862" s="428">
        <v>16.16</v>
      </c>
      <c r="E862" s="429">
        <v>0</v>
      </c>
      <c r="F862" s="429">
        <f t="shared" si="134"/>
        <v>8080</v>
      </c>
      <c r="G862" s="426">
        <v>42769</v>
      </c>
      <c r="H862" s="527">
        <v>400</v>
      </c>
      <c r="I862" s="528">
        <v>16.95</v>
      </c>
      <c r="J862" s="529">
        <v>0.15</v>
      </c>
      <c r="K862" s="529">
        <f t="shared" si="131"/>
        <v>6779.85</v>
      </c>
      <c r="L862" s="427"/>
      <c r="M862" s="429"/>
    </row>
    <row r="863" spans="1:13" x14ac:dyDescent="0.25">
      <c r="A863" s="526"/>
      <c r="B863" s="473">
        <v>42702</v>
      </c>
      <c r="C863" s="427">
        <v>500</v>
      </c>
      <c r="D863" s="428">
        <v>16.059999999999999</v>
      </c>
      <c r="E863" s="429">
        <v>0</v>
      </c>
      <c r="F863" s="429">
        <f t="shared" si="134"/>
        <v>8029.9999999999991</v>
      </c>
      <c r="G863" s="426">
        <v>42769</v>
      </c>
      <c r="H863" s="527">
        <v>300</v>
      </c>
      <c r="I863" s="528">
        <v>17.32</v>
      </c>
      <c r="J863" s="529">
        <v>0.11</v>
      </c>
      <c r="K863" s="529">
        <f t="shared" si="131"/>
        <v>5195.8900000000003</v>
      </c>
      <c r="L863" s="427"/>
      <c r="M863" s="429"/>
    </row>
    <row r="864" spans="1:13" x14ac:dyDescent="0.25">
      <c r="A864" s="526"/>
      <c r="B864" s="473">
        <v>42702</v>
      </c>
      <c r="C864" s="427">
        <v>200</v>
      </c>
      <c r="D864" s="428">
        <v>15.8</v>
      </c>
      <c r="E864" s="429">
        <v>0</v>
      </c>
      <c r="F864" s="429">
        <f t="shared" si="134"/>
        <v>3160</v>
      </c>
      <c r="G864" s="426">
        <v>42781</v>
      </c>
      <c r="H864" s="443">
        <v>600</v>
      </c>
      <c r="I864" s="428">
        <v>16.52</v>
      </c>
      <c r="J864" s="429">
        <v>0.22</v>
      </c>
      <c r="K864" s="429">
        <f t="shared" si="131"/>
        <v>9911.7800000000007</v>
      </c>
      <c r="L864" s="427"/>
      <c r="M864" s="429"/>
    </row>
    <row r="865" spans="1:13" x14ac:dyDescent="0.25">
      <c r="A865" s="526"/>
      <c r="B865" s="473">
        <v>42702</v>
      </c>
      <c r="C865" s="427">
        <v>300</v>
      </c>
      <c r="D865" s="428">
        <v>15.65</v>
      </c>
      <c r="E865" s="429">
        <v>0</v>
      </c>
      <c r="F865" s="429">
        <f t="shared" si="134"/>
        <v>4695</v>
      </c>
      <c r="G865" s="426">
        <v>42781</v>
      </c>
      <c r="H865" s="443">
        <v>300</v>
      </c>
      <c r="I865" s="428">
        <v>16.440000000000001</v>
      </c>
      <c r="J865" s="429">
        <v>0.11</v>
      </c>
      <c r="K865" s="429">
        <f t="shared" si="131"/>
        <v>4931.8900000000003</v>
      </c>
      <c r="L865" s="427"/>
      <c r="M865" s="429"/>
    </row>
    <row r="866" spans="1:13" x14ac:dyDescent="0.25">
      <c r="A866" s="427"/>
      <c r="B866" s="473">
        <v>42703</v>
      </c>
      <c r="C866" s="427">
        <v>300</v>
      </c>
      <c r="D866" s="428">
        <v>14.78</v>
      </c>
      <c r="E866" s="429">
        <v>0</v>
      </c>
      <c r="F866" s="429">
        <f t="shared" si="134"/>
        <v>4434</v>
      </c>
      <c r="G866" s="426">
        <v>42782</v>
      </c>
      <c r="H866" s="443">
        <v>300</v>
      </c>
      <c r="I866" s="428">
        <v>17</v>
      </c>
      <c r="J866" s="429">
        <v>0.11</v>
      </c>
      <c r="K866" s="429">
        <f t="shared" si="131"/>
        <v>5099.8900000000003</v>
      </c>
      <c r="L866" s="427"/>
      <c r="M866" s="429"/>
    </row>
    <row r="867" spans="1:13" x14ac:dyDescent="0.25">
      <c r="A867" s="427"/>
      <c r="B867" s="473">
        <v>42705</v>
      </c>
      <c r="C867" s="427">
        <v>350</v>
      </c>
      <c r="D867" s="428">
        <v>17.600000000000001</v>
      </c>
      <c r="E867" s="429">
        <v>0</v>
      </c>
      <c r="F867" s="429">
        <f t="shared" si="134"/>
        <v>6160.0000000000009</v>
      </c>
      <c r="G867" s="427"/>
      <c r="H867" s="443"/>
      <c r="I867" s="428"/>
      <c r="J867" s="429"/>
      <c r="K867" s="429"/>
      <c r="L867" s="427"/>
      <c r="M867" s="429"/>
    </row>
    <row r="868" spans="1:13" x14ac:dyDescent="0.25">
      <c r="A868" s="427"/>
      <c r="B868" s="473">
        <v>42711</v>
      </c>
      <c r="C868" s="427">
        <v>500</v>
      </c>
      <c r="D868" s="428">
        <v>18.12</v>
      </c>
      <c r="E868" s="429">
        <v>0</v>
      </c>
      <c r="F868" s="429">
        <f t="shared" si="134"/>
        <v>9060</v>
      </c>
      <c r="G868" s="427"/>
      <c r="H868" s="443"/>
      <c r="I868" s="428"/>
      <c r="J868" s="429"/>
      <c r="K868" s="429"/>
      <c r="L868" s="427"/>
      <c r="M868" s="429"/>
    </row>
    <row r="869" spans="1:13" x14ac:dyDescent="0.25">
      <c r="A869" s="427"/>
      <c r="B869" s="473">
        <v>42713</v>
      </c>
      <c r="C869" s="427">
        <v>500</v>
      </c>
      <c r="D869" s="428">
        <v>18.12</v>
      </c>
      <c r="E869" s="429">
        <v>0</v>
      </c>
      <c r="F869" s="429">
        <f t="shared" si="134"/>
        <v>9060</v>
      </c>
      <c r="G869" s="427"/>
      <c r="H869" s="443"/>
      <c r="I869" s="428"/>
      <c r="J869" s="429"/>
      <c r="K869" s="429"/>
      <c r="L869" s="427"/>
      <c r="M869" s="429"/>
    </row>
    <row r="870" spans="1:13" x14ac:dyDescent="0.25">
      <c r="A870" s="427"/>
      <c r="B870" s="473">
        <v>42718</v>
      </c>
      <c r="C870" s="427">
        <v>200</v>
      </c>
      <c r="D870" s="428">
        <v>18.73</v>
      </c>
      <c r="E870" s="429">
        <v>-1</v>
      </c>
      <c r="F870" s="429">
        <f t="shared" si="134"/>
        <v>3745</v>
      </c>
      <c r="G870" s="427"/>
      <c r="H870" s="443"/>
      <c r="I870" s="428"/>
      <c r="J870" s="429"/>
      <c r="K870" s="429"/>
      <c r="L870" s="427"/>
      <c r="M870" s="429"/>
    </row>
    <row r="871" spans="1:13" x14ac:dyDescent="0.25">
      <c r="A871" s="427"/>
      <c r="B871" s="473">
        <v>42733</v>
      </c>
      <c r="C871" s="427">
        <v>1000</v>
      </c>
      <c r="D871" s="428">
        <v>17.64</v>
      </c>
      <c r="E871" s="429">
        <v>-1.5</v>
      </c>
      <c r="F871" s="429">
        <f t="shared" si="134"/>
        <v>17638.5</v>
      </c>
      <c r="G871" s="427"/>
      <c r="H871" s="443"/>
      <c r="I871" s="428"/>
      <c r="J871" s="429"/>
      <c r="K871" s="429"/>
      <c r="L871" s="427"/>
      <c r="M871" s="429"/>
    </row>
    <row r="872" spans="1:13" x14ac:dyDescent="0.25">
      <c r="A872" s="427"/>
      <c r="B872" s="473">
        <v>42734</v>
      </c>
      <c r="C872" s="427">
        <v>1000</v>
      </c>
      <c r="D872" s="428">
        <v>17.329999999999998</v>
      </c>
      <c r="E872" s="429">
        <v>0</v>
      </c>
      <c r="F872" s="429">
        <f t="shared" si="134"/>
        <v>17330</v>
      </c>
      <c r="G872" s="427"/>
      <c r="H872" s="443"/>
      <c r="I872" s="428"/>
      <c r="J872" s="429"/>
      <c r="K872" s="429"/>
      <c r="L872" s="427"/>
      <c r="M872" s="429"/>
    </row>
    <row r="873" spans="1:13" x14ac:dyDescent="0.25">
      <c r="A873" s="427"/>
      <c r="B873" s="473">
        <v>42741</v>
      </c>
      <c r="C873" s="427">
        <v>500</v>
      </c>
      <c r="D873" s="428">
        <v>17.88</v>
      </c>
      <c r="E873" s="429">
        <v>0</v>
      </c>
      <c r="F873" s="429">
        <f t="shared" si="134"/>
        <v>8940</v>
      </c>
      <c r="G873" s="427"/>
      <c r="H873" s="443"/>
      <c r="I873" s="428"/>
      <c r="J873" s="429"/>
      <c r="K873" s="429"/>
      <c r="L873" s="427"/>
      <c r="M873" s="429"/>
    </row>
    <row r="874" spans="1:13" x14ac:dyDescent="0.25">
      <c r="A874" s="427"/>
      <c r="B874" s="473">
        <v>42748</v>
      </c>
      <c r="C874" s="427">
        <v>500</v>
      </c>
      <c r="D874" s="428">
        <v>17.260000000000002</v>
      </c>
      <c r="E874" s="429">
        <v>0</v>
      </c>
      <c r="F874" s="429">
        <f t="shared" si="134"/>
        <v>8630</v>
      </c>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525"/>
      <c r="B877" s="473"/>
      <c r="C877" s="427"/>
      <c r="D877" s="428"/>
      <c r="E877" s="429"/>
      <c r="F877" s="429"/>
      <c r="G877" s="427"/>
      <c r="H877" s="443"/>
      <c r="I877" s="428"/>
      <c r="J877" s="429"/>
      <c r="K877" s="429"/>
      <c r="L877" s="427"/>
      <c r="M877" s="429"/>
    </row>
    <row r="878" spans="1:13" x14ac:dyDescent="0.25">
      <c r="A878" s="525"/>
      <c r="B878" s="473"/>
      <c r="C878" s="427"/>
      <c r="D878" s="428"/>
      <c r="E878" s="429"/>
      <c r="F878" s="429"/>
      <c r="G878" s="427"/>
      <c r="H878" s="443"/>
      <c r="I878" s="428"/>
      <c r="J878" s="429"/>
      <c r="K878" s="429"/>
      <c r="L878" s="427"/>
      <c r="M878" s="429"/>
    </row>
    <row r="879" spans="1:13" x14ac:dyDescent="0.25">
      <c r="A879" s="525"/>
      <c r="B879" s="473"/>
      <c r="C879" s="427"/>
      <c r="D879" s="428"/>
      <c r="E879" s="429"/>
      <c r="F879" s="429"/>
      <c r="G879" s="427"/>
      <c r="H879" s="443"/>
      <c r="I879" s="428"/>
      <c r="J879" s="429"/>
      <c r="K879" s="429"/>
      <c r="L879" s="427"/>
      <c r="M879" s="429"/>
    </row>
    <row r="880" spans="1:13" x14ac:dyDescent="0.25">
      <c r="A880" s="525"/>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45" t="s">
        <v>81</v>
      </c>
      <c r="B898" s="530"/>
      <c r="C898" s="468">
        <f>SUM(C637:C897)</f>
        <v>133812</v>
      </c>
      <c r="D898" s="447"/>
      <c r="E898" s="447"/>
      <c r="F898" s="447">
        <f>SUM(F637:F897)</f>
        <v>1899450.8389999999</v>
      </c>
      <c r="G898" s="446"/>
      <c r="H898" s="468">
        <f>SUM(H637:H897)</f>
        <v>133812</v>
      </c>
      <c r="I898" s="531"/>
      <c r="J898" s="447"/>
      <c r="K898" s="447">
        <f>SUM(K637:K897)</f>
        <v>1911314.2100000016</v>
      </c>
      <c r="L898" s="446"/>
      <c r="M898" s="447">
        <f>SUM(M637:M647)</f>
        <v>2752.2000000000003</v>
      </c>
    </row>
    <row r="899" spans="1:13" ht="15.75" thickBot="1" x14ac:dyDescent="0.3">
      <c r="A899" s="448" t="s">
        <v>191</v>
      </c>
      <c r="B899" s="532"/>
      <c r="C899" s="450">
        <f>SumByColor($A$130, C637:C897)</f>
        <v>0</v>
      </c>
      <c r="D899" s="450"/>
      <c r="E899" s="450"/>
      <c r="F899" s="451">
        <f>SumByColor($A$130, F637:F897)</f>
        <v>0</v>
      </c>
      <c r="G899" s="450"/>
      <c r="H899" s="450">
        <f>SumByColor($A$130, H637:H897)</f>
        <v>0</v>
      </c>
      <c r="I899" s="450"/>
      <c r="J899" s="451"/>
      <c r="K899" s="451">
        <f>SumByColor($A$130, K637:K897)</f>
        <v>0</v>
      </c>
      <c r="L899" s="450"/>
      <c r="M899" s="451">
        <f>SumByColor($A$130, M637:M897)</f>
        <v>0</v>
      </c>
    </row>
    <row r="900" spans="1:13" x14ac:dyDescent="0.25">
      <c r="A900" s="427"/>
      <c r="B900" s="473"/>
      <c r="C900" s="427"/>
      <c r="D900" s="428"/>
      <c r="E900" s="429"/>
      <c r="F900" s="429"/>
      <c r="G900" s="427"/>
      <c r="H900" s="443"/>
      <c r="I900" s="428"/>
      <c r="J900" s="429"/>
      <c r="K900" s="429"/>
      <c r="L900" s="427"/>
      <c r="M900" s="429"/>
    </row>
  </sheetData>
  <mergeCells count="5">
    <mergeCell ref="O23:P23"/>
    <mergeCell ref="A80:A82"/>
    <mergeCell ref="A87:A90"/>
    <mergeCell ref="A96:A99"/>
    <mergeCell ref="A100:A104"/>
  </mergeCells>
  <conditionalFormatting sqref="F383:F401 H383:H401 H536 F536 H607:H631 F607:F631 F152:F241 H152:H241 H294:H298 F294:F298 K134:K304 F308:F311 H308:H311 K309:K311 H321:H323 F321:F323 K321:K323 H371:H373 F371:F373 K371:K373 K367:K369 F367:F369 H367:H369">
    <cfRule type="expression" dxfId="2750" priority="237">
      <formula>F134&gt;0</formula>
    </cfRule>
    <cfRule type="expression" dxfId="2749" priority="238">
      <formula>F134&lt;0</formula>
    </cfRule>
  </conditionalFormatting>
  <conditionalFormatting sqref="O24:O61">
    <cfRule type="colorScale" priority="235">
      <colorScale>
        <cfvo type="min"/>
        <cfvo type="percentile" val="50"/>
        <cfvo type="max"/>
        <color rgb="FFF8696B"/>
        <color rgb="FFFFEB84"/>
        <color rgb="FF63BE7B"/>
      </colorScale>
    </cfRule>
  </conditionalFormatting>
  <conditionalFormatting sqref="P24:P61">
    <cfRule type="colorScale" priority="234">
      <colorScale>
        <cfvo type="min"/>
        <cfvo type="percentile" val="50"/>
        <cfvo type="max"/>
        <color rgb="FFF8696B"/>
        <color rgb="FFFFEB84"/>
        <color rgb="FF63BE7B"/>
      </colorScale>
    </cfRule>
  </conditionalFormatting>
  <conditionalFormatting sqref="Z89:Z1048576">
    <cfRule type="dataBar" priority="23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2">
      <iconSet iconSet="3Arrows">
        <cfvo type="percent" val="0"/>
        <cfvo type="num" val="0"/>
        <cfvo type="num" val="0"/>
      </iconSet>
    </cfRule>
  </conditionalFormatting>
  <conditionalFormatting sqref="F376:F382">
    <cfRule type="expression" dxfId="2748" priority="230">
      <formula>F376&gt;0</formula>
    </cfRule>
    <cfRule type="expression" dxfId="2747" priority="231">
      <formula>F376&lt;0</formula>
    </cfRule>
  </conditionalFormatting>
  <conditionalFormatting sqref="H376:H382">
    <cfRule type="expression" dxfId="2746" priority="226">
      <formula>H376&gt;0</formula>
    </cfRule>
    <cfRule type="expression" dxfId="2745" priority="227">
      <formula>H376&lt;0</formula>
    </cfRule>
  </conditionalFormatting>
  <conditionalFormatting sqref="Q8">
    <cfRule type="expression" dxfId="2744" priority="212">
      <formula>Q8&gt;0</formula>
    </cfRule>
    <cfRule type="expression" dxfId="2743" priority="213">
      <formula>Q8&lt;0</formula>
    </cfRule>
  </conditionalFormatting>
  <conditionalFormatting sqref="Q7">
    <cfRule type="expression" dxfId="2742" priority="214">
      <formula>Q7&gt;0</formula>
    </cfRule>
    <cfRule type="expression" dxfId="2741" priority="215">
      <formula>Q7&lt;0</formula>
    </cfRule>
  </conditionalFormatting>
  <conditionalFormatting sqref="F484:F490">
    <cfRule type="expression" dxfId="2740" priority="186">
      <formula>F484&gt;0</formula>
    </cfRule>
    <cfRule type="expression" dxfId="2739" priority="187">
      <formula>F484&lt;0</formula>
    </cfRule>
  </conditionalFormatting>
  <conditionalFormatting sqref="F409:F427 H409:H427">
    <cfRule type="expression" dxfId="2738" priority="208">
      <formula>F409&gt;0</formula>
    </cfRule>
    <cfRule type="expression" dxfId="2737" priority="209">
      <formula>F409&lt;0</formula>
    </cfRule>
  </conditionalFormatting>
  <conditionalFormatting sqref="F402:F408">
    <cfRule type="expression" dxfId="2736" priority="206">
      <formula>F402&gt;0</formula>
    </cfRule>
    <cfRule type="expression" dxfId="2735" priority="207">
      <formula>F402&lt;0</formula>
    </cfRule>
  </conditionalFormatting>
  <conditionalFormatting sqref="H402:H408">
    <cfRule type="expression" dxfId="2734" priority="204">
      <formula>H402&gt;0</formula>
    </cfRule>
    <cfRule type="expression" dxfId="2733" priority="205">
      <formula>H402&lt;0</formula>
    </cfRule>
  </conditionalFormatting>
  <conditionalFormatting sqref="F435:F453 H435:H453">
    <cfRule type="expression" dxfId="2732" priority="202">
      <formula>F435&gt;0</formula>
    </cfRule>
    <cfRule type="expression" dxfId="2731" priority="203">
      <formula>F435&lt;0</formula>
    </cfRule>
  </conditionalFormatting>
  <conditionalFormatting sqref="F428:F434">
    <cfRule type="expression" dxfId="2730" priority="200">
      <formula>F428&gt;0</formula>
    </cfRule>
    <cfRule type="expression" dxfId="2729" priority="201">
      <formula>F428&lt;0</formula>
    </cfRule>
  </conditionalFormatting>
  <conditionalFormatting sqref="H428:H434">
    <cfRule type="expression" dxfId="2728" priority="198">
      <formula>H428&gt;0</formula>
    </cfRule>
    <cfRule type="expression" dxfId="2727" priority="199">
      <formula>H428&lt;0</formula>
    </cfRule>
  </conditionalFormatting>
  <conditionalFormatting sqref="F461:F478 H461:H478">
    <cfRule type="expression" dxfId="2726" priority="196">
      <formula>F461&gt;0</formula>
    </cfRule>
    <cfRule type="expression" dxfId="2725" priority="197">
      <formula>F461&lt;0</formula>
    </cfRule>
  </conditionalFormatting>
  <conditionalFormatting sqref="F454:F460">
    <cfRule type="expression" dxfId="2724" priority="194">
      <formula>F454&gt;0</formula>
    </cfRule>
    <cfRule type="expression" dxfId="2723" priority="195">
      <formula>F454&lt;0</formula>
    </cfRule>
  </conditionalFormatting>
  <conditionalFormatting sqref="H454:H460">
    <cfRule type="expression" dxfId="2722" priority="192">
      <formula>H454&gt;0</formula>
    </cfRule>
    <cfRule type="expression" dxfId="2721" priority="193">
      <formula>H454&lt;0</formula>
    </cfRule>
  </conditionalFormatting>
  <conditionalFormatting sqref="F479:F483 H479:H483">
    <cfRule type="expression" dxfId="2720" priority="190">
      <formula>F479&gt;0</formula>
    </cfRule>
    <cfRule type="expression" dxfId="2719" priority="191">
      <formula>F479&lt;0</formula>
    </cfRule>
  </conditionalFormatting>
  <conditionalFormatting sqref="F491:F506 H491:H506">
    <cfRule type="expression" dxfId="2718" priority="188">
      <formula>F491&gt;0</formula>
    </cfRule>
    <cfRule type="expression" dxfId="2717" priority="189">
      <formula>F491&lt;0</formula>
    </cfRule>
  </conditionalFormatting>
  <conditionalFormatting sqref="H484:H490">
    <cfRule type="expression" dxfId="2716" priority="184">
      <formula>H484&gt;0</formula>
    </cfRule>
    <cfRule type="expression" dxfId="2715" priority="185">
      <formula>H484&lt;0</formula>
    </cfRule>
  </conditionalFormatting>
  <conditionalFormatting sqref="F507 H507">
    <cfRule type="expression" dxfId="2714" priority="182">
      <formula>F507&gt;0</formula>
    </cfRule>
    <cfRule type="expression" dxfId="2713" priority="183">
      <formula>F507&lt;0</formula>
    </cfRule>
  </conditionalFormatting>
  <conditionalFormatting sqref="F508:F512 H508:H512">
    <cfRule type="expression" dxfId="2712" priority="180">
      <formula>F508&gt;0</formula>
    </cfRule>
    <cfRule type="expression" dxfId="2711" priority="181">
      <formula>F508&lt;0</formula>
    </cfRule>
  </conditionalFormatting>
  <conditionalFormatting sqref="F520:F535 H520:H535">
    <cfRule type="expression" dxfId="2710" priority="178">
      <formula>F520&gt;0</formula>
    </cfRule>
    <cfRule type="expression" dxfId="2709" priority="179">
      <formula>F520&lt;0</formula>
    </cfRule>
  </conditionalFormatting>
  <conditionalFormatting sqref="F513:F519">
    <cfRule type="expression" dxfId="2708" priority="176">
      <formula>F513&gt;0</formula>
    </cfRule>
    <cfRule type="expression" dxfId="2707" priority="177">
      <formula>F513&lt;0</formula>
    </cfRule>
  </conditionalFormatting>
  <conditionalFormatting sqref="H513:H519">
    <cfRule type="expression" dxfId="2706" priority="174">
      <formula>H513&gt;0</formula>
    </cfRule>
    <cfRule type="expression" dxfId="2705" priority="175">
      <formula>H513&lt;0</formula>
    </cfRule>
  </conditionalFormatting>
  <conditionalFormatting sqref="F537:F542 H537:H542">
    <cfRule type="expression" dxfId="2704" priority="172">
      <formula>F537&gt;0</formula>
    </cfRule>
    <cfRule type="expression" dxfId="2703" priority="173">
      <formula>F537&lt;0</formula>
    </cfRule>
  </conditionalFormatting>
  <conditionalFormatting sqref="F543 H543">
    <cfRule type="expression" dxfId="2702" priority="170">
      <formula>F543&gt;0</formula>
    </cfRule>
    <cfRule type="expression" dxfId="2701" priority="171">
      <formula>F543&lt;0</formula>
    </cfRule>
  </conditionalFormatting>
  <conditionalFormatting sqref="F544:F548 H544:H548">
    <cfRule type="expression" dxfId="2700" priority="168">
      <formula>F544&gt;0</formula>
    </cfRule>
    <cfRule type="expression" dxfId="2699" priority="169">
      <formula>F544&lt;0</formula>
    </cfRule>
  </conditionalFormatting>
  <conditionalFormatting sqref="F556:F571 H556:H571">
    <cfRule type="expression" dxfId="2698" priority="166">
      <formula>F556&gt;0</formula>
    </cfRule>
    <cfRule type="expression" dxfId="2697" priority="167">
      <formula>F556&lt;0</formula>
    </cfRule>
  </conditionalFormatting>
  <conditionalFormatting sqref="F549:F555">
    <cfRule type="expression" dxfId="2696" priority="164">
      <formula>F549&gt;0</formula>
    </cfRule>
    <cfRule type="expression" dxfId="2695" priority="165">
      <formula>F549&lt;0</formula>
    </cfRule>
  </conditionalFormatting>
  <conditionalFormatting sqref="H549:H555">
    <cfRule type="expression" dxfId="2694" priority="162">
      <formula>H549&gt;0</formula>
    </cfRule>
    <cfRule type="expression" dxfId="2693" priority="163">
      <formula>H549&lt;0</formula>
    </cfRule>
  </conditionalFormatting>
  <conditionalFormatting sqref="F572:F577 H572:H577">
    <cfRule type="expression" dxfId="2692" priority="160">
      <formula>F572&gt;0</formula>
    </cfRule>
    <cfRule type="expression" dxfId="2691" priority="161">
      <formula>F572&lt;0</formula>
    </cfRule>
  </conditionalFormatting>
  <conditionalFormatting sqref="F578 H578">
    <cfRule type="expression" dxfId="2690" priority="158">
      <formula>F578&gt;0</formula>
    </cfRule>
    <cfRule type="expression" dxfId="2689" priority="159">
      <formula>F578&lt;0</formula>
    </cfRule>
  </conditionalFormatting>
  <conditionalFormatting sqref="F579:F583 H579:H583">
    <cfRule type="expression" dxfId="2688" priority="156">
      <formula>F579&gt;0</formula>
    </cfRule>
    <cfRule type="expression" dxfId="2687" priority="157">
      <formula>F579&lt;0</formula>
    </cfRule>
  </conditionalFormatting>
  <conditionalFormatting sqref="F591:F606 H591:H606">
    <cfRule type="expression" dxfId="2686" priority="154">
      <formula>F591&gt;0</formula>
    </cfRule>
    <cfRule type="expression" dxfId="2685" priority="155">
      <formula>F591&lt;0</formula>
    </cfRule>
  </conditionalFormatting>
  <conditionalFormatting sqref="F584:F590">
    <cfRule type="expression" dxfId="2684" priority="152">
      <formula>F584&gt;0</formula>
    </cfRule>
    <cfRule type="expression" dxfId="2683" priority="153">
      <formula>F584&lt;0</formula>
    </cfRule>
  </conditionalFormatting>
  <conditionalFormatting sqref="H584:H590">
    <cfRule type="expression" dxfId="2682" priority="150">
      <formula>H584&gt;0</formula>
    </cfRule>
    <cfRule type="expression" dxfId="2681" priority="151">
      <formula>H584&lt;0</formula>
    </cfRule>
  </conditionalFormatting>
  <conditionalFormatting sqref="M635">
    <cfRule type="expression" dxfId="2680" priority="148">
      <formula>M635&gt;0</formula>
    </cfRule>
    <cfRule type="expression" dxfId="2679" priority="149">
      <formula>M635&lt;0</formula>
    </cfRule>
  </conditionalFormatting>
  <conditionalFormatting sqref="F140:F151">
    <cfRule type="expression" dxfId="2678" priority="144">
      <formula>F140&gt;0</formula>
    </cfRule>
    <cfRule type="expression" dxfId="2677" priority="145">
      <formula>F140&lt;0</formula>
    </cfRule>
  </conditionalFormatting>
  <conditionalFormatting sqref="H140:H151">
    <cfRule type="expression" dxfId="2676" priority="142">
      <formula>H140&gt;0</formula>
    </cfRule>
    <cfRule type="expression" dxfId="2675" priority="143">
      <formula>H140&lt;0</formula>
    </cfRule>
  </conditionalFormatting>
  <conditionalFormatting sqref="F134:F139 H134:H139">
    <cfRule type="expression" dxfId="2674" priority="140">
      <formula>F134&gt;0</formula>
    </cfRule>
    <cfRule type="expression" dxfId="2673" priority="141">
      <formula>F134&lt;0</formula>
    </cfRule>
  </conditionalFormatting>
  <conditionalFormatting sqref="J136">
    <cfRule type="expression" dxfId="2672" priority="138">
      <formula>J136&gt;0</formula>
    </cfRule>
    <cfRule type="expression" dxfId="2671" priority="139">
      <formula>J136&lt;0</formula>
    </cfRule>
  </conditionalFormatting>
  <conditionalFormatting sqref="J137:J143">
    <cfRule type="expression" dxfId="2670" priority="136">
      <formula>J137&gt;0</formula>
    </cfRule>
    <cfRule type="expression" dxfId="2669" priority="137">
      <formula>J137&lt;0</formula>
    </cfRule>
  </conditionalFormatting>
  <conditionalFormatting sqref="L136:L218 L225 L227">
    <cfRule type="expression" dxfId="2668" priority="132">
      <formula>L136&gt;0</formula>
    </cfRule>
    <cfRule type="expression" dxfId="2667" priority="133">
      <formula>L136&lt;0</formula>
    </cfRule>
  </conditionalFormatting>
  <conditionalFormatting sqref="Q10">
    <cfRule type="expression" dxfId="2666" priority="130">
      <formula>Q10&gt;0</formula>
    </cfRule>
    <cfRule type="expression" dxfId="2665" priority="131">
      <formula>Q10&lt;0</formula>
    </cfRule>
  </conditionalFormatting>
  <conditionalFormatting sqref="H247:H249 F247:F249">
    <cfRule type="expression" dxfId="2664" priority="127">
      <formula>F247&gt;0</formula>
    </cfRule>
    <cfRule type="expression" dxfId="2663" priority="128">
      <formula>F247&lt;0</formula>
    </cfRule>
  </conditionalFormatting>
  <conditionalFormatting sqref="H243:H245 F243:F245">
    <cfRule type="expression" dxfId="2662" priority="125">
      <formula>F243&gt;0</formula>
    </cfRule>
    <cfRule type="expression" dxfId="2661" priority="126">
      <formula>F243&lt;0</formula>
    </cfRule>
  </conditionalFormatting>
  <conditionalFormatting sqref="H242 F242">
    <cfRule type="expression" dxfId="2660" priority="123">
      <formula>F242&gt;0</formula>
    </cfRule>
    <cfRule type="expression" dxfId="2659" priority="124">
      <formula>F242&lt;0</formula>
    </cfRule>
  </conditionalFormatting>
  <conditionalFormatting sqref="H246 F246">
    <cfRule type="expression" dxfId="2658" priority="121">
      <formula>F246&gt;0</formula>
    </cfRule>
    <cfRule type="expression" dxfId="2657" priority="122">
      <formula>F246&lt;0</formula>
    </cfRule>
  </conditionalFormatting>
  <conditionalFormatting sqref="H252:H255 F252:F255">
    <cfRule type="expression" dxfId="2656" priority="117">
      <formula>F252&gt;0</formula>
    </cfRule>
    <cfRule type="expression" dxfId="2655" priority="118">
      <formula>F252&lt;0</formula>
    </cfRule>
  </conditionalFormatting>
  <conditionalFormatting sqref="H250:H251 F250:F251">
    <cfRule type="expression" dxfId="2654" priority="115">
      <formula>F250&gt;0</formula>
    </cfRule>
    <cfRule type="expression" dxfId="2653" priority="116">
      <formula>F250&lt;0</formula>
    </cfRule>
  </conditionalFormatting>
  <conditionalFormatting sqref="H277 F277">
    <cfRule type="expression" dxfId="2652" priority="113">
      <formula>F277&gt;0</formula>
    </cfRule>
    <cfRule type="expression" dxfId="2651" priority="114">
      <formula>F277&lt;0</formula>
    </cfRule>
  </conditionalFormatting>
  <conditionalFormatting sqref="H258:H260 F258:F260">
    <cfRule type="expression" dxfId="2650" priority="111">
      <formula>F258&gt;0</formula>
    </cfRule>
    <cfRule type="expression" dxfId="2649" priority="112">
      <formula>F258&lt;0</formula>
    </cfRule>
  </conditionalFormatting>
  <conditionalFormatting sqref="H256:H257 F256:F257">
    <cfRule type="expression" dxfId="2648" priority="109">
      <formula>F256&gt;0</formula>
    </cfRule>
    <cfRule type="expression" dxfId="2647" priority="110">
      <formula>F256&lt;0</formula>
    </cfRule>
  </conditionalFormatting>
  <conditionalFormatting sqref="H270:H272 F270:F272">
    <cfRule type="expression" dxfId="2646" priority="107">
      <formula>F270&gt;0</formula>
    </cfRule>
    <cfRule type="expression" dxfId="2645" priority="108">
      <formula>F270&lt;0</formula>
    </cfRule>
  </conditionalFormatting>
  <conditionalFormatting sqref="H269 F269">
    <cfRule type="expression" dxfId="2644" priority="105">
      <formula>F269&gt;0</formula>
    </cfRule>
    <cfRule type="expression" dxfId="2643" priority="106">
      <formula>F269&lt;0</formula>
    </cfRule>
  </conditionalFormatting>
  <conditionalFormatting sqref="H266:H268 F266:F268">
    <cfRule type="expression" dxfId="2642" priority="103">
      <formula>F266&gt;0</formula>
    </cfRule>
    <cfRule type="expression" dxfId="2641" priority="104">
      <formula>F266&lt;0</formula>
    </cfRule>
  </conditionalFormatting>
  <conditionalFormatting sqref="H265 F265">
    <cfRule type="expression" dxfId="2640" priority="101">
      <formula>F265&gt;0</formula>
    </cfRule>
    <cfRule type="expression" dxfId="2639" priority="102">
      <formula>F265&lt;0</formula>
    </cfRule>
  </conditionalFormatting>
  <conditionalFormatting sqref="H262:H264 F262:F264">
    <cfRule type="expression" dxfId="2638" priority="99">
      <formula>F262&gt;0</formula>
    </cfRule>
    <cfRule type="expression" dxfId="2637" priority="100">
      <formula>F262&lt;0</formula>
    </cfRule>
  </conditionalFormatting>
  <conditionalFormatting sqref="H261 F261">
    <cfRule type="expression" dxfId="2636" priority="97">
      <formula>F261&gt;0</formula>
    </cfRule>
    <cfRule type="expression" dxfId="2635" priority="98">
      <formula>F261&lt;0</formula>
    </cfRule>
  </conditionalFormatting>
  <conditionalFormatting sqref="H274:H276 F274:F276">
    <cfRule type="expression" dxfId="2634" priority="95">
      <formula>F274&gt;0</formula>
    </cfRule>
    <cfRule type="expression" dxfId="2633" priority="96">
      <formula>F274&lt;0</formula>
    </cfRule>
  </conditionalFormatting>
  <conditionalFormatting sqref="H273 F273">
    <cfRule type="expression" dxfId="2632" priority="93">
      <formula>F273&gt;0</formula>
    </cfRule>
    <cfRule type="expression" dxfId="2631" priority="94">
      <formula>F273&lt;0</formula>
    </cfRule>
  </conditionalFormatting>
  <conditionalFormatting sqref="H281 F281">
    <cfRule type="expression" dxfId="2630" priority="89">
      <formula>F281&gt;0</formula>
    </cfRule>
    <cfRule type="expression" dxfId="2629" priority="90">
      <formula>F281&lt;0</formula>
    </cfRule>
  </conditionalFormatting>
  <conditionalFormatting sqref="H278:H280 F278:F280">
    <cfRule type="expression" dxfId="2628" priority="87">
      <formula>F278&gt;0</formula>
    </cfRule>
    <cfRule type="expression" dxfId="2627" priority="88">
      <formula>F278&lt;0</formula>
    </cfRule>
  </conditionalFormatting>
  <conditionalFormatting sqref="H292:H293 F292:F293">
    <cfRule type="expression" dxfId="2626" priority="85">
      <formula>F292&gt;0</formula>
    </cfRule>
    <cfRule type="expression" dxfId="2625" priority="86">
      <formula>F292&lt;0</formula>
    </cfRule>
  </conditionalFormatting>
  <conditionalFormatting sqref="H288:H291 F288:F291">
    <cfRule type="expression" dxfId="2624" priority="81">
      <formula>F288&gt;0</formula>
    </cfRule>
    <cfRule type="expression" dxfId="2623" priority="82">
      <formula>F288&lt;0</formula>
    </cfRule>
  </conditionalFormatting>
  <conditionalFormatting sqref="H286:H287 F286:F287">
    <cfRule type="expression" dxfId="2622" priority="79">
      <formula>F286&gt;0</formula>
    </cfRule>
    <cfRule type="expression" dxfId="2621" priority="80">
      <formula>F286&lt;0</formula>
    </cfRule>
  </conditionalFormatting>
  <conditionalFormatting sqref="H282:H285 F282:F285">
    <cfRule type="expression" dxfId="2620" priority="75">
      <formula>F282&gt;0</formula>
    </cfRule>
    <cfRule type="expression" dxfId="2619" priority="76">
      <formula>F282&lt;0</formula>
    </cfRule>
  </conditionalFormatting>
  <conditionalFormatting sqref="F301:F304 H301:H304">
    <cfRule type="expression" dxfId="2618" priority="73">
      <formula>F301&gt;0</formula>
    </cfRule>
    <cfRule type="expression" dxfId="2617" priority="74">
      <formula>F301&lt;0</formula>
    </cfRule>
  </conditionalFormatting>
  <conditionalFormatting sqref="F299:F300 H299:H300">
    <cfRule type="expression" dxfId="2616" priority="71">
      <formula>F299&gt;0</formula>
    </cfRule>
    <cfRule type="expression" dxfId="2615" priority="72">
      <formula>F299&lt;0</formula>
    </cfRule>
  </conditionalFormatting>
  <conditionalFormatting sqref="F305:F307 H305:H307 K305:K308">
    <cfRule type="expression" dxfId="2614" priority="65">
      <formula>F305&gt;0</formula>
    </cfRule>
    <cfRule type="expression" dxfId="2613" priority="66">
      <formula>F305&lt;0</formula>
    </cfRule>
  </conditionalFormatting>
  <conditionalFormatting sqref="H312:H314 F312:F314 K312:K315">
    <cfRule type="expression" dxfId="2612" priority="61">
      <formula>F312&gt;0</formula>
    </cfRule>
    <cfRule type="expression" dxfId="2611" priority="62">
      <formula>F312&lt;0</formula>
    </cfRule>
  </conditionalFormatting>
  <conditionalFormatting sqref="H315:H318 F315:F318 K316:K318">
    <cfRule type="expression" dxfId="2610" priority="59">
      <formula>F315&gt;0</formula>
    </cfRule>
    <cfRule type="expression" dxfId="2609" priority="60">
      <formula>F315&lt;0</formula>
    </cfRule>
  </conditionalFormatting>
  <conditionalFormatting sqref="H319:H320 F319:F320 K319:K320">
    <cfRule type="expression" dxfId="2608" priority="57">
      <formula>F319&gt;0</formula>
    </cfRule>
    <cfRule type="expression" dxfId="2607" priority="58">
      <formula>F319&lt;0</formula>
    </cfRule>
  </conditionalFormatting>
  <conditionalFormatting sqref="K336 F336 H336">
    <cfRule type="expression" dxfId="2606" priority="55">
      <formula>F336&gt;0</formula>
    </cfRule>
    <cfRule type="expression" dxfId="2605" priority="56">
      <formula>F336&lt;0</formula>
    </cfRule>
  </conditionalFormatting>
  <conditionalFormatting sqref="K324:K326 F324:F326 H324:H326">
    <cfRule type="expression" dxfId="2604" priority="53">
      <formula>F324&gt;0</formula>
    </cfRule>
    <cfRule type="expression" dxfId="2603" priority="54">
      <formula>F324&lt;0</formula>
    </cfRule>
  </conditionalFormatting>
  <conditionalFormatting sqref="F328:F330 H328:H330 K328:K330">
    <cfRule type="expression" dxfId="2602" priority="49">
      <formula>F328&gt;0</formula>
    </cfRule>
    <cfRule type="expression" dxfId="2601" priority="50">
      <formula>F328&lt;0</formula>
    </cfRule>
  </conditionalFormatting>
  <conditionalFormatting sqref="K327 F327 H327">
    <cfRule type="expression" dxfId="2600" priority="47">
      <formula>F327&gt;0</formula>
    </cfRule>
    <cfRule type="expression" dxfId="2599" priority="48">
      <formula>F327&lt;0</formula>
    </cfRule>
  </conditionalFormatting>
  <conditionalFormatting sqref="K331:K332 F331:F332 H331:H332">
    <cfRule type="expression" dxfId="2598" priority="45">
      <formula>F331&gt;0</formula>
    </cfRule>
    <cfRule type="expression" dxfId="2597" priority="46">
      <formula>F331&lt;0</formula>
    </cfRule>
  </conditionalFormatting>
  <conditionalFormatting sqref="K333:K335 F333:F335 H333:H335">
    <cfRule type="expression" dxfId="2596" priority="39">
      <formula>F333&gt;0</formula>
    </cfRule>
    <cfRule type="expression" dxfId="2595" priority="40">
      <formula>F333&lt;0</formula>
    </cfRule>
  </conditionalFormatting>
  <conditionalFormatting sqref="F341:F343 H341:H343">
    <cfRule type="expression" dxfId="2594" priority="37">
      <formula>F341&gt;0</formula>
    </cfRule>
    <cfRule type="expression" dxfId="2593" priority="38">
      <formula>F341&lt;0</formula>
    </cfRule>
  </conditionalFormatting>
  <conditionalFormatting sqref="F340 H340">
    <cfRule type="expression" dxfId="2592" priority="35">
      <formula>F340&gt;0</formula>
    </cfRule>
    <cfRule type="expression" dxfId="2591" priority="36">
      <formula>F340&lt;0</formula>
    </cfRule>
  </conditionalFormatting>
  <conditionalFormatting sqref="F337:F339 H337:H339 K337:K343">
    <cfRule type="expression" dxfId="2590" priority="33">
      <formula>F337&gt;0</formula>
    </cfRule>
    <cfRule type="expression" dxfId="2589" priority="34">
      <formula>F337&lt;0</formula>
    </cfRule>
  </conditionalFormatting>
  <conditionalFormatting sqref="K344 F344 H344">
    <cfRule type="expression" dxfId="2588" priority="31">
      <formula>F344&gt;0</formula>
    </cfRule>
    <cfRule type="expression" dxfId="2587" priority="32">
      <formula>F344&lt;0</formula>
    </cfRule>
  </conditionalFormatting>
  <conditionalFormatting sqref="K345:K347 F345:F347 H345:H347">
    <cfRule type="expression" dxfId="2586" priority="29">
      <formula>F345&gt;0</formula>
    </cfRule>
    <cfRule type="expression" dxfId="2585" priority="30">
      <formula>F345&lt;0</formula>
    </cfRule>
  </conditionalFormatting>
  <conditionalFormatting sqref="K352 F352 H352">
    <cfRule type="expression" dxfId="2584" priority="27">
      <formula>F352&gt;0</formula>
    </cfRule>
    <cfRule type="expression" dxfId="2583" priority="28">
      <formula>F352&lt;0</formula>
    </cfRule>
  </conditionalFormatting>
  <conditionalFormatting sqref="F349:F351 H349:H351 K349:K351">
    <cfRule type="expression" dxfId="2582" priority="25">
      <formula>F349&gt;0</formula>
    </cfRule>
    <cfRule type="expression" dxfId="2581" priority="26">
      <formula>F349&lt;0</formula>
    </cfRule>
  </conditionalFormatting>
  <conditionalFormatting sqref="K348 F348 H348">
    <cfRule type="expression" dxfId="2580" priority="23">
      <formula>F348&gt;0</formula>
    </cfRule>
    <cfRule type="expression" dxfId="2579" priority="24">
      <formula>F348&lt;0</formula>
    </cfRule>
  </conditionalFormatting>
  <conditionalFormatting sqref="F357:F359 H357:H359 K357:K359">
    <cfRule type="expression" dxfId="2578" priority="21">
      <formula>F357&gt;0</formula>
    </cfRule>
    <cfRule type="expression" dxfId="2577" priority="22">
      <formula>F357&lt;0</formula>
    </cfRule>
  </conditionalFormatting>
  <conditionalFormatting sqref="K356 F356 H356">
    <cfRule type="expression" dxfId="2576" priority="19">
      <formula>F356&gt;0</formula>
    </cfRule>
    <cfRule type="expression" dxfId="2575" priority="20">
      <formula>F356&lt;0</formula>
    </cfRule>
  </conditionalFormatting>
  <conditionalFormatting sqref="K353:K355 F353:F355 H353:H355">
    <cfRule type="expression" dxfId="2574" priority="17">
      <formula>F353&gt;0</formula>
    </cfRule>
    <cfRule type="expression" dxfId="2573" priority="18">
      <formula>F353&lt;0</formula>
    </cfRule>
  </conditionalFormatting>
  <conditionalFormatting sqref="K366 F366 H366">
    <cfRule type="expression" dxfId="2572" priority="15">
      <formula>F366&gt;0</formula>
    </cfRule>
    <cfRule type="expression" dxfId="2571" priority="16">
      <formula>F366&lt;0</formula>
    </cfRule>
  </conditionalFormatting>
  <conditionalFormatting sqref="K361 F361 H361">
    <cfRule type="expression" dxfId="2570" priority="13">
      <formula>F361&gt;0</formula>
    </cfRule>
    <cfRule type="expression" dxfId="2569" priority="14">
      <formula>F361&lt;0</formula>
    </cfRule>
  </conditionalFormatting>
  <conditionalFormatting sqref="K360 F360 H360">
    <cfRule type="expression" dxfId="2568" priority="11">
      <formula>F360&gt;0</formula>
    </cfRule>
    <cfRule type="expression" dxfId="2567" priority="12">
      <formula>F360&lt;0</formula>
    </cfRule>
  </conditionalFormatting>
  <conditionalFormatting sqref="F362:F364 H362:H364 K362:K364">
    <cfRule type="expression" dxfId="2566" priority="9">
      <formula>F362&gt;0</formula>
    </cfRule>
    <cfRule type="expression" dxfId="2565" priority="10">
      <formula>F362&lt;0</formula>
    </cfRule>
  </conditionalFormatting>
  <conditionalFormatting sqref="K365 F365 H365">
    <cfRule type="expression" dxfId="2564" priority="7">
      <formula>F365&gt;0</formula>
    </cfRule>
    <cfRule type="expression" dxfId="2563" priority="8">
      <formula>F365&lt;0</formula>
    </cfRule>
  </conditionalFormatting>
  <conditionalFormatting sqref="H370 F370 K370">
    <cfRule type="expression" dxfId="2562" priority="1">
      <formula>F370&gt;0</formula>
    </cfRule>
    <cfRule type="expression" dxfId="2561" priority="2">
      <formula>F370&lt;0</formula>
    </cfRule>
  </conditionalFormatting>
  <hyperlinks>
    <hyperlink ref="A3" location="ACTIVE!A1" display="Back"/>
    <hyperlink ref="A6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484</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60" priority="27">
      <formula>Q7&gt;0</formula>
    </cfRule>
    <cfRule type="expression" dxfId="2559" priority="28">
      <formula>Q7&lt;0</formula>
    </cfRule>
  </conditionalFormatting>
  <conditionalFormatting sqref="Q8">
    <cfRule type="expression" dxfId="2558" priority="25">
      <formula>Q8&gt;0</formula>
    </cfRule>
    <cfRule type="expression" dxfId="2557" priority="26">
      <formula>Q8&lt;0</formula>
    </cfRule>
  </conditionalFormatting>
  <conditionalFormatting sqref="F25:F30 F34:F64">
    <cfRule type="expression" dxfId="2556" priority="23">
      <formula>F25&gt;0</formula>
    </cfRule>
    <cfRule type="expression" dxfId="2555" priority="24">
      <formula>F25&lt;0</formula>
    </cfRule>
  </conditionalFormatting>
  <conditionalFormatting sqref="H25:H30 H34:H64">
    <cfRule type="expression" dxfId="2554" priority="21">
      <formula>H25&gt;0</formula>
    </cfRule>
    <cfRule type="expression" dxfId="2553" priority="22">
      <formula>H25&lt;0</formula>
    </cfRule>
  </conditionalFormatting>
  <conditionalFormatting sqref="F89:F110">
    <cfRule type="expression" dxfId="2552" priority="19">
      <formula>F89&gt;0</formula>
    </cfRule>
    <cfRule type="expression" dxfId="2551" priority="20">
      <formula>F89&lt;0</formula>
    </cfRule>
  </conditionalFormatting>
  <conditionalFormatting sqref="H89:H110">
    <cfRule type="expression" dxfId="2550" priority="17">
      <formula>H89&gt;0</formula>
    </cfRule>
    <cfRule type="expression" dxfId="2549" priority="18">
      <formula>H89&lt;0</formula>
    </cfRule>
  </conditionalFormatting>
  <conditionalFormatting sqref="Q10">
    <cfRule type="expression" dxfId="2548" priority="15">
      <formula>Q10&gt;0</formula>
    </cfRule>
    <cfRule type="expression" dxfId="2547" priority="16">
      <formula>Q10&lt;0</formula>
    </cfRule>
  </conditionalFormatting>
  <conditionalFormatting sqref="J25:J38">
    <cfRule type="expression" dxfId="2546" priority="13">
      <formula>J25&gt;0</formula>
    </cfRule>
    <cfRule type="expression" dxfId="2545" priority="14">
      <formula>J25&lt;0</formula>
    </cfRule>
  </conditionalFormatting>
  <conditionalFormatting sqref="K25:K38">
    <cfRule type="expression" dxfId="2544" priority="11">
      <formula>K25&gt;0</formula>
    </cfRule>
    <cfRule type="expression" dxfId="2543" priority="12">
      <formula>K25&lt;0</formula>
    </cfRule>
  </conditionalFormatting>
  <conditionalFormatting sqref="L25:L38">
    <cfRule type="expression" dxfId="2542" priority="9">
      <formula>L25&gt;0</formula>
    </cfRule>
    <cfRule type="expression" dxfId="254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40" priority="7">
      <formula>F31&gt;0</formula>
    </cfRule>
    <cfRule type="expression" dxfId="2539" priority="8">
      <formula>F31&lt;0</formula>
    </cfRule>
  </conditionalFormatting>
  <conditionalFormatting sqref="H31:H33">
    <cfRule type="expression" dxfId="2538" priority="5">
      <formula>H31&gt;0</formula>
    </cfRule>
    <cfRule type="expression" dxfId="2537" priority="6">
      <formula>H31&lt;0</formula>
    </cfRule>
  </conditionalFormatting>
  <conditionalFormatting sqref="J61">
    <cfRule type="expression" dxfId="2536" priority="3">
      <formula>J61&gt;0</formula>
    </cfRule>
    <cfRule type="expression" dxfId="2535" priority="4">
      <formula>J61&lt;0</formula>
    </cfRule>
  </conditionalFormatting>
  <conditionalFormatting sqref="J62">
    <cfRule type="expression" dxfId="2534" priority="1">
      <formula>J62&gt;0</formula>
    </cfRule>
    <cfRule type="expression" dxfId="253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2" priority="39">
      <formula>F51&gt;0</formula>
    </cfRule>
    <cfRule type="expression" dxfId="2531" priority="40">
      <formula>F51&lt;0</formula>
    </cfRule>
  </conditionalFormatting>
  <conditionalFormatting sqref="Q7">
    <cfRule type="expression" dxfId="2530" priority="37">
      <formula>Q7&gt;0</formula>
    </cfRule>
    <cfRule type="expression" dxfId="2529" priority="38">
      <formula>Q7&lt;0</formula>
    </cfRule>
  </conditionalFormatting>
  <conditionalFormatting sqref="Q8">
    <cfRule type="expression" dxfId="2528" priority="35">
      <formula>Q8&gt;0</formula>
    </cfRule>
    <cfRule type="expression" dxfId="2527" priority="36">
      <formula>Q8&lt;0</formula>
    </cfRule>
  </conditionalFormatting>
  <conditionalFormatting sqref="F31:F49">
    <cfRule type="expression" dxfId="2526" priority="33">
      <formula>F31&gt;0</formula>
    </cfRule>
    <cfRule type="expression" dxfId="2525" priority="34">
      <formula>F31&lt;0</formula>
    </cfRule>
  </conditionalFormatting>
  <conditionalFormatting sqref="H31:H49">
    <cfRule type="expression" dxfId="2524" priority="31">
      <formula>H31&gt;0</formula>
    </cfRule>
    <cfRule type="expression" dxfId="2523" priority="32">
      <formula>H31&lt;0</formula>
    </cfRule>
  </conditionalFormatting>
  <conditionalFormatting sqref="Q10">
    <cfRule type="expression" dxfId="2522" priority="29">
      <formula>Q10&gt;0</formula>
    </cfRule>
    <cfRule type="expression" dxfId="2521" priority="30">
      <formula>Q10&lt;0</formula>
    </cfRule>
  </conditionalFormatting>
  <conditionalFormatting sqref="J25:J38">
    <cfRule type="expression" dxfId="2520" priority="27">
      <formula>J25&gt;0</formula>
    </cfRule>
    <cfRule type="expression" dxfId="2519" priority="28">
      <formula>J25&lt;0</formula>
    </cfRule>
  </conditionalFormatting>
  <conditionalFormatting sqref="K38">
    <cfRule type="expression" dxfId="2518" priority="25">
      <formula>K38&gt;0</formula>
    </cfRule>
    <cfRule type="expression" dxfId="2517" priority="26">
      <formula>K38&lt;0</formula>
    </cfRule>
  </conditionalFormatting>
  <conditionalFormatting sqref="L25:L38">
    <cfRule type="expression" dxfId="2516" priority="23">
      <formula>L25&gt;0</formula>
    </cfRule>
    <cfRule type="expression" dxfId="2515" priority="24">
      <formula>L25&lt;0</formula>
    </cfRule>
  </conditionalFormatting>
  <conditionalFormatting sqref="F95:F116">
    <cfRule type="expression" dxfId="2514" priority="21">
      <formula>F95&gt;0</formula>
    </cfRule>
    <cfRule type="expression" dxfId="2513" priority="22">
      <formula>F95&lt;0</formula>
    </cfRule>
  </conditionalFormatting>
  <conditionalFormatting sqref="H95:H116">
    <cfRule type="expression" dxfId="2512" priority="19">
      <formula>H95&gt;0</formula>
    </cfRule>
    <cfRule type="expression" dxfId="2511" priority="20">
      <formula>H95&lt;0</formula>
    </cfRule>
  </conditionalFormatting>
  <conditionalFormatting sqref="J95:J108">
    <cfRule type="expression" dxfId="2510" priority="17">
      <formula>J95&gt;0</formula>
    </cfRule>
    <cfRule type="expression" dxfId="2509" priority="18">
      <formula>J95&lt;0</formula>
    </cfRule>
  </conditionalFormatting>
  <conditionalFormatting sqref="K95:K108">
    <cfRule type="expression" dxfId="2508" priority="15">
      <formula>K95&gt;0</formula>
    </cfRule>
    <cfRule type="expression" dxfId="2507" priority="16">
      <formula>K95&lt;0</formula>
    </cfRule>
  </conditionalFormatting>
  <conditionalFormatting sqref="L95:L108">
    <cfRule type="expression" dxfId="2506" priority="13">
      <formula>L95&gt;0</formula>
    </cfRule>
    <cfRule type="expression" dxfId="2505" priority="14">
      <formula>L95&lt;0</formula>
    </cfRule>
  </conditionalFormatting>
  <conditionalFormatting sqref="F25:F30">
    <cfRule type="expression" dxfId="2504" priority="11">
      <formula>F25&gt;0</formula>
    </cfRule>
    <cfRule type="expression" dxfId="2503" priority="12">
      <formula>F25&lt;0</formula>
    </cfRule>
  </conditionalFormatting>
  <conditionalFormatting sqref="H25:H30">
    <cfRule type="expression" dxfId="2502" priority="9">
      <formula>H25&gt;0</formula>
    </cfRule>
    <cfRule type="expression" dxfId="2501" priority="10">
      <formula>H25&lt;0</formula>
    </cfRule>
  </conditionalFormatting>
  <conditionalFormatting sqref="F50">
    <cfRule type="expression" dxfId="2500" priority="7">
      <formula>F50&gt;0</formula>
    </cfRule>
    <cfRule type="expression" dxfId="2499" priority="8">
      <formula>F50&lt;0</formula>
    </cfRule>
  </conditionalFormatting>
  <conditionalFormatting sqref="H50">
    <cfRule type="expression" dxfId="2498" priority="5">
      <formula>H50&gt;0</formula>
    </cfRule>
    <cfRule type="expression" dxfId="2497" priority="6">
      <formula>H50&lt;0</formula>
    </cfRule>
  </conditionalFormatting>
  <conditionalFormatting sqref="H62:H63 F62:F63">
    <cfRule type="expression" dxfId="2496" priority="3">
      <formula>F62&gt;0</formula>
    </cfRule>
    <cfRule type="expression" dxfId="2495" priority="4">
      <formula>F62&lt;0</formula>
    </cfRule>
  </conditionalFormatting>
  <conditionalFormatting sqref="J60">
    <cfRule type="expression" dxfId="2494" priority="1">
      <formula>J60&gt;0</formula>
    </cfRule>
    <cfRule type="expression" dxfId="249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2" priority="35">
      <formula>F47&gt;0</formula>
    </cfRule>
    <cfRule type="expression" dxfId="2491" priority="36">
      <formula>F47&lt;0</formula>
    </cfRule>
  </conditionalFormatting>
  <conditionalFormatting sqref="Q7">
    <cfRule type="expression" dxfId="2490" priority="33">
      <formula>Q7&gt;0</formula>
    </cfRule>
    <cfRule type="expression" dxfId="2489" priority="34">
      <formula>Q7&lt;0</formula>
    </cfRule>
  </conditionalFormatting>
  <conditionalFormatting sqref="Q8">
    <cfRule type="expression" dxfId="2488" priority="31">
      <formula>Q8&gt;0</formula>
    </cfRule>
    <cfRule type="expression" dxfId="2487" priority="32">
      <formula>Q8&lt;0</formula>
    </cfRule>
  </conditionalFormatting>
  <conditionalFormatting sqref="F30:F46">
    <cfRule type="expression" dxfId="2486" priority="29">
      <formula>F30&gt;0</formula>
    </cfRule>
    <cfRule type="expression" dxfId="2485" priority="30">
      <formula>F30&lt;0</formula>
    </cfRule>
  </conditionalFormatting>
  <conditionalFormatting sqref="H30:H46">
    <cfRule type="expression" dxfId="2484" priority="27">
      <formula>H30&gt;0</formula>
    </cfRule>
    <cfRule type="expression" dxfId="2483" priority="28">
      <formula>H30&lt;0</formula>
    </cfRule>
  </conditionalFormatting>
  <conditionalFormatting sqref="Q10">
    <cfRule type="expression" dxfId="2482" priority="25">
      <formula>Q10&gt;0</formula>
    </cfRule>
    <cfRule type="expression" dxfId="2481" priority="26">
      <formula>Q10&lt;0</formula>
    </cfRule>
  </conditionalFormatting>
  <conditionalFormatting sqref="J25:J38">
    <cfRule type="expression" dxfId="2480" priority="23">
      <formula>J25&gt;0</formula>
    </cfRule>
    <cfRule type="expression" dxfId="2479" priority="24">
      <formula>J25&lt;0</formula>
    </cfRule>
  </conditionalFormatting>
  <conditionalFormatting sqref="K25:K38">
    <cfRule type="expression" dxfId="2478" priority="21">
      <formula>K25&gt;0</formula>
    </cfRule>
    <cfRule type="expression" dxfId="2477" priority="22">
      <formula>K25&lt;0</formula>
    </cfRule>
  </conditionalFormatting>
  <conditionalFormatting sqref="L25 L38">
    <cfRule type="expression" dxfId="2476" priority="19">
      <formula>L25&gt;0</formula>
    </cfRule>
    <cfRule type="expression" dxfId="2475" priority="20">
      <formula>L25&lt;0</formula>
    </cfRule>
  </conditionalFormatting>
  <conditionalFormatting sqref="F89:F110">
    <cfRule type="expression" dxfId="2474" priority="17">
      <formula>F89&gt;0</formula>
    </cfRule>
    <cfRule type="expression" dxfId="2473" priority="18">
      <formula>F89&lt;0</formula>
    </cfRule>
  </conditionalFormatting>
  <conditionalFormatting sqref="H89:H110">
    <cfRule type="expression" dxfId="2472" priority="15">
      <formula>H89&gt;0</formula>
    </cfRule>
    <cfRule type="expression" dxfId="2471" priority="16">
      <formula>H89&lt;0</formula>
    </cfRule>
  </conditionalFormatting>
  <conditionalFormatting sqref="J89:J102">
    <cfRule type="expression" dxfId="2470" priority="13">
      <formula>J89&gt;0</formula>
    </cfRule>
    <cfRule type="expression" dxfId="2469" priority="14">
      <formula>J89&lt;0</formula>
    </cfRule>
  </conditionalFormatting>
  <conditionalFormatting sqref="K89:K102">
    <cfRule type="expression" dxfId="2468" priority="11">
      <formula>K89&gt;0</formula>
    </cfRule>
    <cfRule type="expression" dxfId="2467" priority="12">
      <formula>K89&lt;0</formula>
    </cfRule>
  </conditionalFormatting>
  <conditionalFormatting sqref="L89:L102">
    <cfRule type="expression" dxfId="2466" priority="9">
      <formula>L89&gt;0</formula>
    </cfRule>
    <cfRule type="expression" dxfId="2465" priority="10">
      <formula>L89&lt;0</formula>
    </cfRule>
  </conditionalFormatting>
  <conditionalFormatting sqref="F25:F29">
    <cfRule type="expression" dxfId="2464" priority="7">
      <formula>F25&gt;0</formula>
    </cfRule>
    <cfRule type="expression" dxfId="2463" priority="8">
      <formula>F25&lt;0</formula>
    </cfRule>
  </conditionalFormatting>
  <conditionalFormatting sqref="H25:H29">
    <cfRule type="expression" dxfId="2462" priority="5">
      <formula>H25&gt;0</formula>
    </cfRule>
    <cfRule type="expression" dxfId="2461"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0" priority="35">
      <formula>F47&gt;0</formula>
    </cfRule>
    <cfRule type="expression" dxfId="2459" priority="36">
      <formula>F47&lt;0</formula>
    </cfRule>
  </conditionalFormatting>
  <conditionalFormatting sqref="Q7">
    <cfRule type="expression" dxfId="2458" priority="33">
      <formula>Q7&gt;0</formula>
    </cfRule>
    <cfRule type="expression" dxfId="2457" priority="34">
      <formula>Q7&lt;0</formula>
    </cfRule>
  </conditionalFormatting>
  <conditionalFormatting sqref="Q8">
    <cfRule type="expression" dxfId="2456" priority="31">
      <formula>Q8&gt;0</formula>
    </cfRule>
    <cfRule type="expression" dxfId="2455" priority="32">
      <formula>Q8&lt;0</formula>
    </cfRule>
  </conditionalFormatting>
  <conditionalFormatting sqref="F30:F46">
    <cfRule type="expression" dxfId="2454" priority="29">
      <formula>F30&gt;0</formula>
    </cfRule>
    <cfRule type="expression" dxfId="2453" priority="30">
      <formula>F30&lt;0</formula>
    </cfRule>
  </conditionalFormatting>
  <conditionalFormatting sqref="H30:H46">
    <cfRule type="expression" dxfId="2452" priority="27">
      <formula>H30&gt;0</formula>
    </cfRule>
    <cfRule type="expression" dxfId="2451" priority="28">
      <formula>H30&lt;0</formula>
    </cfRule>
  </conditionalFormatting>
  <conditionalFormatting sqref="Q10">
    <cfRule type="expression" dxfId="2450" priority="25">
      <formula>Q10&gt;0</formula>
    </cfRule>
    <cfRule type="expression" dxfId="2449" priority="26">
      <formula>Q10&lt;0</formula>
    </cfRule>
  </conditionalFormatting>
  <conditionalFormatting sqref="J25:J38">
    <cfRule type="expression" dxfId="2448" priority="23">
      <formula>J25&gt;0</formula>
    </cfRule>
    <cfRule type="expression" dxfId="2447" priority="24">
      <formula>J25&lt;0</formula>
    </cfRule>
  </conditionalFormatting>
  <conditionalFormatting sqref="K25:K38">
    <cfRule type="expression" dxfId="2446" priority="21">
      <formula>K25&gt;0</formula>
    </cfRule>
    <cfRule type="expression" dxfId="2445" priority="22">
      <formula>K25&lt;0</formula>
    </cfRule>
  </conditionalFormatting>
  <conditionalFormatting sqref="L25 L38">
    <cfRule type="expression" dxfId="2444" priority="19">
      <formula>L25&gt;0</formula>
    </cfRule>
    <cfRule type="expression" dxfId="2443" priority="20">
      <formula>L25&lt;0</formula>
    </cfRule>
  </conditionalFormatting>
  <conditionalFormatting sqref="F89:F110">
    <cfRule type="expression" dxfId="2442" priority="17">
      <formula>F89&gt;0</formula>
    </cfRule>
    <cfRule type="expression" dxfId="2441" priority="18">
      <formula>F89&lt;0</formula>
    </cfRule>
  </conditionalFormatting>
  <conditionalFormatting sqref="H89:H110">
    <cfRule type="expression" dxfId="2440" priority="15">
      <formula>H89&gt;0</formula>
    </cfRule>
    <cfRule type="expression" dxfId="2439" priority="16">
      <formula>H89&lt;0</formula>
    </cfRule>
  </conditionalFormatting>
  <conditionalFormatting sqref="J89:J102">
    <cfRule type="expression" dxfId="2438" priority="13">
      <formula>J89&gt;0</formula>
    </cfRule>
    <cfRule type="expression" dxfId="2437" priority="14">
      <formula>J89&lt;0</formula>
    </cfRule>
  </conditionalFormatting>
  <conditionalFormatting sqref="K89:K102">
    <cfRule type="expression" dxfId="2436" priority="11">
      <formula>K89&gt;0</formula>
    </cfRule>
    <cfRule type="expression" dxfId="2435" priority="12">
      <formula>K89&lt;0</formula>
    </cfRule>
  </conditionalFormatting>
  <conditionalFormatting sqref="L89:L102">
    <cfRule type="expression" dxfId="2434" priority="9">
      <formula>L89&gt;0</formula>
    </cfRule>
    <cfRule type="expression" dxfId="2433" priority="10">
      <formula>L89&lt;0</formula>
    </cfRule>
  </conditionalFormatting>
  <conditionalFormatting sqref="F29 F25:F27">
    <cfRule type="expression" dxfId="2432" priority="7">
      <formula>F25&gt;0</formula>
    </cfRule>
    <cfRule type="expression" dxfId="2431" priority="8">
      <formula>F25&lt;0</formula>
    </cfRule>
  </conditionalFormatting>
  <conditionalFormatting sqref="H25:H29">
    <cfRule type="expression" dxfId="2430" priority="5">
      <formula>H25&gt;0</formula>
    </cfRule>
    <cfRule type="expression" dxfId="2429" priority="6">
      <formula>H25&lt;0</formula>
    </cfRule>
  </conditionalFormatting>
  <conditionalFormatting sqref="F28">
    <cfRule type="expression" dxfId="2428" priority="3">
      <formula>F28&gt;0</formula>
    </cfRule>
    <cfRule type="expression" dxfId="2427"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6" priority="35">
      <formula>F47&gt;0</formula>
    </cfRule>
    <cfRule type="expression" dxfId="2425" priority="36">
      <formula>F47&lt;0</formula>
    </cfRule>
  </conditionalFormatting>
  <conditionalFormatting sqref="Q7">
    <cfRule type="expression" dxfId="2424" priority="33">
      <formula>Q7&gt;0</formula>
    </cfRule>
    <cfRule type="expression" dxfId="2423" priority="34">
      <formula>Q7&lt;0</formula>
    </cfRule>
  </conditionalFormatting>
  <conditionalFormatting sqref="Q8">
    <cfRule type="expression" dxfId="2422" priority="31">
      <formula>Q8&gt;0</formula>
    </cfRule>
    <cfRule type="expression" dxfId="2421" priority="32">
      <formula>Q8&lt;0</formula>
    </cfRule>
  </conditionalFormatting>
  <conditionalFormatting sqref="F30:F46">
    <cfRule type="expression" dxfId="2420" priority="29">
      <formula>F30&gt;0</formula>
    </cfRule>
    <cfRule type="expression" dxfId="2419" priority="30">
      <formula>F30&lt;0</formula>
    </cfRule>
  </conditionalFormatting>
  <conditionalFormatting sqref="H30:H46">
    <cfRule type="expression" dxfId="2418" priority="27">
      <formula>H30&gt;0</formula>
    </cfRule>
    <cfRule type="expression" dxfId="2417" priority="28">
      <formula>H30&lt;0</formula>
    </cfRule>
  </conditionalFormatting>
  <conditionalFormatting sqref="Q10">
    <cfRule type="expression" dxfId="2416" priority="25">
      <formula>Q10&gt;0</formula>
    </cfRule>
    <cfRule type="expression" dxfId="2415" priority="26">
      <formula>Q10&lt;0</formula>
    </cfRule>
  </conditionalFormatting>
  <conditionalFormatting sqref="J25:J38">
    <cfRule type="expression" dxfId="2414" priority="23">
      <formula>J25&gt;0</formula>
    </cfRule>
    <cfRule type="expression" dxfId="2413" priority="24">
      <formula>J25&lt;0</formula>
    </cfRule>
  </conditionalFormatting>
  <conditionalFormatting sqref="K25:K38">
    <cfRule type="expression" dxfId="2412" priority="21">
      <formula>K25&gt;0</formula>
    </cfRule>
    <cfRule type="expression" dxfId="2411" priority="22">
      <formula>K25&lt;0</formula>
    </cfRule>
  </conditionalFormatting>
  <conditionalFormatting sqref="L25 L38">
    <cfRule type="expression" dxfId="2410" priority="19">
      <formula>L25&gt;0</formula>
    </cfRule>
    <cfRule type="expression" dxfId="2409" priority="20">
      <formula>L25&lt;0</formula>
    </cfRule>
  </conditionalFormatting>
  <conditionalFormatting sqref="F89:F110">
    <cfRule type="expression" dxfId="2408" priority="17">
      <formula>F89&gt;0</formula>
    </cfRule>
    <cfRule type="expression" dxfId="2407" priority="18">
      <formula>F89&lt;0</formula>
    </cfRule>
  </conditionalFormatting>
  <conditionalFormatting sqref="H89:H110">
    <cfRule type="expression" dxfId="2406" priority="15">
      <formula>H89&gt;0</formula>
    </cfRule>
    <cfRule type="expression" dxfId="2405" priority="16">
      <formula>H89&lt;0</formula>
    </cfRule>
  </conditionalFormatting>
  <conditionalFormatting sqref="J89:J102">
    <cfRule type="expression" dxfId="2404" priority="13">
      <formula>J89&gt;0</formula>
    </cfRule>
    <cfRule type="expression" dxfId="2403" priority="14">
      <formula>J89&lt;0</formula>
    </cfRule>
  </conditionalFormatting>
  <conditionalFormatting sqref="K89:K102">
    <cfRule type="expression" dxfId="2402" priority="11">
      <formula>K89&gt;0</formula>
    </cfRule>
    <cfRule type="expression" dxfId="2401" priority="12">
      <formula>K89&lt;0</formula>
    </cfRule>
  </conditionalFormatting>
  <conditionalFormatting sqref="L89:L102">
    <cfRule type="expression" dxfId="2400" priority="9">
      <formula>L89&gt;0</formula>
    </cfRule>
    <cfRule type="expression" dxfId="2399" priority="10">
      <formula>L89&lt;0</formula>
    </cfRule>
  </conditionalFormatting>
  <conditionalFormatting sqref="F29 F25:F26">
    <cfRule type="expression" dxfId="2398" priority="7">
      <formula>F25&gt;0</formula>
    </cfRule>
    <cfRule type="expression" dxfId="2397" priority="8">
      <formula>F25&lt;0</formula>
    </cfRule>
  </conditionalFormatting>
  <conditionalFormatting sqref="H29 H25:H27">
    <cfRule type="expression" dxfId="2396" priority="5">
      <formula>H25&gt;0</formula>
    </cfRule>
    <cfRule type="expression" dxfId="2395" priority="6">
      <formula>H25&lt;0</formula>
    </cfRule>
  </conditionalFormatting>
  <conditionalFormatting sqref="F27:F28">
    <cfRule type="expression" dxfId="2394" priority="3">
      <formula>F27&gt;0</formula>
    </cfRule>
    <cfRule type="expression" dxfId="2393" priority="4">
      <formula>F27&lt;0</formula>
    </cfRule>
  </conditionalFormatting>
  <conditionalFormatting sqref="H28">
    <cfRule type="expression" dxfId="2392" priority="1">
      <formula>H28&gt;0</formula>
    </cfRule>
    <cfRule type="expression" dxfId="2391"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0" priority="35">
      <formula>F47&gt;0</formula>
    </cfRule>
    <cfRule type="expression" dxfId="2389" priority="36">
      <formula>F47&lt;0</formula>
    </cfRule>
  </conditionalFormatting>
  <conditionalFormatting sqref="Q7">
    <cfRule type="expression" dxfId="2388" priority="33">
      <formula>Q7&gt;0</formula>
    </cfRule>
    <cfRule type="expression" dxfId="2387" priority="34">
      <formula>Q7&lt;0</formula>
    </cfRule>
  </conditionalFormatting>
  <conditionalFormatting sqref="Q8">
    <cfRule type="expression" dxfId="2386" priority="31">
      <formula>Q8&gt;0</formula>
    </cfRule>
    <cfRule type="expression" dxfId="2385" priority="32">
      <formula>Q8&lt;0</formula>
    </cfRule>
  </conditionalFormatting>
  <conditionalFormatting sqref="F30:F46">
    <cfRule type="expression" dxfId="2384" priority="29">
      <formula>F30&gt;0</formula>
    </cfRule>
    <cfRule type="expression" dxfId="2383" priority="30">
      <formula>F30&lt;0</formula>
    </cfRule>
  </conditionalFormatting>
  <conditionalFormatting sqref="H30:H46">
    <cfRule type="expression" dxfId="2382" priority="27">
      <formula>H30&gt;0</formula>
    </cfRule>
    <cfRule type="expression" dxfId="2381" priority="28">
      <formula>H30&lt;0</formula>
    </cfRule>
  </conditionalFormatting>
  <conditionalFormatting sqref="Q10">
    <cfRule type="expression" dxfId="2380" priority="25">
      <formula>Q10&gt;0</formula>
    </cfRule>
    <cfRule type="expression" dxfId="2379" priority="26">
      <formula>Q10&lt;0</formula>
    </cfRule>
  </conditionalFormatting>
  <conditionalFormatting sqref="J25:J38">
    <cfRule type="expression" dxfId="2378" priority="23">
      <formula>J25&gt;0</formula>
    </cfRule>
    <cfRule type="expression" dxfId="2377" priority="24">
      <formula>J25&lt;0</formula>
    </cfRule>
  </conditionalFormatting>
  <conditionalFormatting sqref="K25:K38">
    <cfRule type="expression" dxfId="2376" priority="21">
      <formula>K25&gt;0</formula>
    </cfRule>
    <cfRule type="expression" dxfId="2375" priority="22">
      <formula>K25&lt;0</formula>
    </cfRule>
  </conditionalFormatting>
  <conditionalFormatting sqref="L25 L38">
    <cfRule type="expression" dxfId="2374" priority="19">
      <formula>L25&gt;0</formula>
    </cfRule>
    <cfRule type="expression" dxfId="2373" priority="20">
      <formula>L25&lt;0</formula>
    </cfRule>
  </conditionalFormatting>
  <conditionalFormatting sqref="F89:F110">
    <cfRule type="expression" dxfId="2372" priority="17">
      <formula>F89&gt;0</formula>
    </cfRule>
    <cfRule type="expression" dxfId="2371" priority="18">
      <formula>F89&lt;0</formula>
    </cfRule>
  </conditionalFormatting>
  <conditionalFormatting sqref="H89:H110">
    <cfRule type="expression" dxfId="2370" priority="15">
      <formula>H89&gt;0</formula>
    </cfRule>
    <cfRule type="expression" dxfId="2369" priority="16">
      <formula>H89&lt;0</formula>
    </cfRule>
  </conditionalFormatting>
  <conditionalFormatting sqref="J89:J102">
    <cfRule type="expression" dxfId="2368" priority="13">
      <formula>J89&gt;0</formula>
    </cfRule>
    <cfRule type="expression" dxfId="2367" priority="14">
      <formula>J89&lt;0</formula>
    </cfRule>
  </conditionalFormatting>
  <conditionalFormatting sqref="K89:K102">
    <cfRule type="expression" dxfId="2366" priority="11">
      <formula>K89&gt;0</formula>
    </cfRule>
    <cfRule type="expression" dxfId="2365" priority="12">
      <formula>K89&lt;0</formula>
    </cfRule>
  </conditionalFormatting>
  <conditionalFormatting sqref="L89:L102">
    <cfRule type="expression" dxfId="2364" priority="9">
      <formula>L89&gt;0</formula>
    </cfRule>
    <cfRule type="expression" dxfId="2363" priority="10">
      <formula>L89&lt;0</formula>
    </cfRule>
  </conditionalFormatting>
  <conditionalFormatting sqref="F29 F25:F26">
    <cfRule type="expression" dxfId="2362" priority="7">
      <formula>F25&gt;0</formula>
    </cfRule>
    <cfRule type="expression" dxfId="2361" priority="8">
      <formula>F25&lt;0</formula>
    </cfRule>
  </conditionalFormatting>
  <conditionalFormatting sqref="H29 H25:H27">
    <cfRule type="expression" dxfId="2360" priority="5">
      <formula>H25&gt;0</formula>
    </cfRule>
    <cfRule type="expression" dxfId="2359" priority="6">
      <formula>H25&lt;0</formula>
    </cfRule>
  </conditionalFormatting>
  <conditionalFormatting sqref="F27:F28">
    <cfRule type="expression" dxfId="2358" priority="3">
      <formula>F27&gt;0</formula>
    </cfRule>
    <cfRule type="expression" dxfId="2357" priority="4">
      <formula>F27&lt;0</formula>
    </cfRule>
  </conditionalFormatting>
  <conditionalFormatting sqref="H28">
    <cfRule type="expression" dxfId="2356" priority="1">
      <formula>H28&gt;0</formula>
    </cfRule>
    <cfRule type="expression" dxfId="2355"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4" priority="43">
      <formula>F54&gt;0</formula>
    </cfRule>
    <cfRule type="expression" dxfId="2353" priority="44">
      <formula>F54&lt;0</formula>
    </cfRule>
  </conditionalFormatting>
  <conditionalFormatting sqref="Q7">
    <cfRule type="expression" dxfId="2352" priority="41">
      <formula>Q7&gt;0</formula>
    </cfRule>
    <cfRule type="expression" dxfId="2351" priority="42">
      <formula>Q7&lt;0</formula>
    </cfRule>
  </conditionalFormatting>
  <conditionalFormatting sqref="Q8">
    <cfRule type="expression" dxfId="2350" priority="39">
      <formula>Q8&gt;0</formula>
    </cfRule>
    <cfRule type="expression" dxfId="2349" priority="40">
      <formula>Q8&lt;0</formula>
    </cfRule>
  </conditionalFormatting>
  <conditionalFormatting sqref="F33:F36 F38:F53">
    <cfRule type="expression" dxfId="2348" priority="37">
      <formula>F33&gt;0</formula>
    </cfRule>
    <cfRule type="expression" dxfId="2347" priority="38">
      <formula>F33&lt;0</formula>
    </cfRule>
  </conditionalFormatting>
  <conditionalFormatting sqref="H33:H36 H38:H53">
    <cfRule type="expression" dxfId="2346" priority="35">
      <formula>H33&gt;0</formula>
    </cfRule>
    <cfRule type="expression" dxfId="2345" priority="36">
      <formula>H33&lt;0</formula>
    </cfRule>
  </conditionalFormatting>
  <conditionalFormatting sqref="Q10">
    <cfRule type="expression" dxfId="2344" priority="33">
      <formula>Q10&gt;0</formula>
    </cfRule>
    <cfRule type="expression" dxfId="2343" priority="34">
      <formula>Q10&lt;0</formula>
    </cfRule>
  </conditionalFormatting>
  <conditionalFormatting sqref="J25:J37">
    <cfRule type="expression" dxfId="2342" priority="31">
      <formula>J25&gt;0</formula>
    </cfRule>
    <cfRule type="expression" dxfId="2341" priority="32">
      <formula>J25&lt;0</formula>
    </cfRule>
  </conditionalFormatting>
  <conditionalFormatting sqref="K25:K38">
    <cfRule type="expression" dxfId="2340" priority="29">
      <formula>K25&gt;0</formula>
    </cfRule>
    <cfRule type="expression" dxfId="2339" priority="30">
      <formula>K25&lt;0</formula>
    </cfRule>
  </conditionalFormatting>
  <conditionalFormatting sqref="L25">
    <cfRule type="expression" dxfId="2338" priority="27">
      <formula>L25&gt;0</formula>
    </cfRule>
    <cfRule type="expression" dxfId="2337" priority="28">
      <formula>L25&lt;0</formula>
    </cfRule>
  </conditionalFormatting>
  <conditionalFormatting sqref="F89:F110">
    <cfRule type="expression" dxfId="2336" priority="25">
      <formula>F89&gt;0</formula>
    </cfRule>
    <cfRule type="expression" dxfId="2335" priority="26">
      <formula>F89&lt;0</formula>
    </cfRule>
  </conditionalFormatting>
  <conditionalFormatting sqref="H89:H110">
    <cfRule type="expression" dxfId="2334" priority="23">
      <formula>H89&gt;0</formula>
    </cfRule>
    <cfRule type="expression" dxfId="2333" priority="24">
      <formula>H89&lt;0</formula>
    </cfRule>
  </conditionalFormatting>
  <conditionalFormatting sqref="J89:J102">
    <cfRule type="expression" dxfId="2332" priority="21">
      <formula>J89&gt;0</formula>
    </cfRule>
    <cfRule type="expression" dxfId="2331" priority="22">
      <formula>J89&lt;0</formula>
    </cfRule>
  </conditionalFormatting>
  <conditionalFormatting sqref="K89:K102">
    <cfRule type="expression" dxfId="2330" priority="19">
      <formula>K89&gt;0</formula>
    </cfRule>
    <cfRule type="expression" dxfId="2329" priority="20">
      <formula>K89&lt;0</formula>
    </cfRule>
  </conditionalFormatting>
  <conditionalFormatting sqref="L89:L102">
    <cfRule type="expression" dxfId="2328" priority="17">
      <formula>L89&gt;0</formula>
    </cfRule>
    <cfRule type="expression" dxfId="2327" priority="18">
      <formula>L89&lt;0</formula>
    </cfRule>
  </conditionalFormatting>
  <conditionalFormatting sqref="F29:F32">
    <cfRule type="expression" dxfId="2326" priority="15">
      <formula>F29&gt;0</formula>
    </cfRule>
    <cfRule type="expression" dxfId="2325" priority="16">
      <formula>F29&lt;0</formula>
    </cfRule>
  </conditionalFormatting>
  <conditionalFormatting sqref="H29:H32">
    <cfRule type="expression" dxfId="2324" priority="13">
      <formula>H29&gt;0</formula>
    </cfRule>
    <cfRule type="expression" dxfId="2323" priority="14">
      <formula>H29&lt;0</formula>
    </cfRule>
  </conditionalFormatting>
  <conditionalFormatting sqref="F25:F28">
    <cfRule type="expression" dxfId="2322" priority="11">
      <formula>F25&gt;0</formula>
    </cfRule>
    <cfRule type="expression" dxfId="2321" priority="12">
      <formula>F25&lt;0</formula>
    </cfRule>
  </conditionalFormatting>
  <conditionalFormatting sqref="H25:H28">
    <cfRule type="expression" dxfId="2320" priority="9">
      <formula>H25&gt;0</formula>
    </cfRule>
    <cfRule type="expression" dxfId="2319" priority="10">
      <formula>H25&lt;0</formula>
    </cfRule>
  </conditionalFormatting>
  <conditionalFormatting sqref="F37">
    <cfRule type="expression" dxfId="2318" priority="7">
      <formula>F37&gt;0</formula>
    </cfRule>
    <cfRule type="expression" dxfId="2317" priority="8">
      <formula>F37&lt;0</formula>
    </cfRule>
  </conditionalFormatting>
  <conditionalFormatting sqref="H37">
    <cfRule type="expression" dxfId="2316" priority="5">
      <formula>H37&gt;0</formula>
    </cfRule>
    <cfRule type="expression" dxfId="2315" priority="6">
      <formula>H37&lt;0</formula>
    </cfRule>
  </conditionalFormatting>
  <conditionalFormatting sqref="J49">
    <cfRule type="expression" dxfId="2314" priority="3">
      <formula>J49&gt;0</formula>
    </cfRule>
    <cfRule type="expression" dxfId="2313" priority="4">
      <formula>J49&lt;0</formula>
    </cfRule>
  </conditionalFormatting>
  <conditionalFormatting sqref="J38:J48">
    <cfRule type="expression" dxfId="2312" priority="1">
      <formula>J38&gt;0</formula>
    </cfRule>
    <cfRule type="expression" dxfId="2311"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0" priority="35">
      <formula>F47&gt;0</formula>
    </cfRule>
    <cfRule type="expression" dxfId="2309" priority="36">
      <formula>F47&lt;0</formula>
    </cfRule>
  </conditionalFormatting>
  <conditionalFormatting sqref="Q7">
    <cfRule type="expression" dxfId="2308" priority="33">
      <formula>Q7&gt;0</formula>
    </cfRule>
    <cfRule type="expression" dxfId="2307" priority="34">
      <formula>Q7&lt;0</formula>
    </cfRule>
  </conditionalFormatting>
  <conditionalFormatting sqref="Q8">
    <cfRule type="expression" dxfId="2306" priority="31">
      <formula>Q8&gt;0</formula>
    </cfRule>
    <cfRule type="expression" dxfId="2305" priority="32">
      <formula>Q8&lt;0</formula>
    </cfRule>
  </conditionalFormatting>
  <conditionalFormatting sqref="F30:F46">
    <cfRule type="expression" dxfId="2304" priority="29">
      <formula>F30&gt;0</formula>
    </cfRule>
    <cfRule type="expression" dxfId="2303" priority="30">
      <formula>F30&lt;0</formula>
    </cfRule>
  </conditionalFormatting>
  <conditionalFormatting sqref="H30:H46">
    <cfRule type="expression" dxfId="2302" priority="27">
      <formula>H30&gt;0</formula>
    </cfRule>
    <cfRule type="expression" dxfId="2301" priority="28">
      <formula>H30&lt;0</formula>
    </cfRule>
  </conditionalFormatting>
  <conditionalFormatting sqref="Q10">
    <cfRule type="expression" dxfId="2300" priority="25">
      <formula>Q10&gt;0</formula>
    </cfRule>
    <cfRule type="expression" dxfId="2299" priority="26">
      <formula>Q10&lt;0</formula>
    </cfRule>
  </conditionalFormatting>
  <conditionalFormatting sqref="J25:J38">
    <cfRule type="expression" dxfId="2298" priority="23">
      <formula>J25&gt;0</formula>
    </cfRule>
    <cfRule type="expression" dxfId="2297" priority="24">
      <formula>J25&lt;0</formula>
    </cfRule>
  </conditionalFormatting>
  <conditionalFormatting sqref="K25:K38">
    <cfRule type="expression" dxfId="2296" priority="21">
      <formula>K25&gt;0</formula>
    </cfRule>
    <cfRule type="expression" dxfId="2295" priority="22">
      <formula>K25&lt;0</formula>
    </cfRule>
  </conditionalFormatting>
  <conditionalFormatting sqref="L25 L38">
    <cfRule type="expression" dxfId="2294" priority="19">
      <formula>L25&gt;0</formula>
    </cfRule>
    <cfRule type="expression" dxfId="2293" priority="20">
      <formula>L25&lt;0</formula>
    </cfRule>
  </conditionalFormatting>
  <conditionalFormatting sqref="F89:F110">
    <cfRule type="expression" dxfId="2292" priority="17">
      <formula>F89&gt;0</formula>
    </cfRule>
    <cfRule type="expression" dxfId="2291" priority="18">
      <formula>F89&lt;0</formula>
    </cfRule>
  </conditionalFormatting>
  <conditionalFormatting sqref="H89:H110">
    <cfRule type="expression" dxfId="2290" priority="15">
      <formula>H89&gt;0</formula>
    </cfRule>
    <cfRule type="expression" dxfId="2289" priority="16">
      <formula>H89&lt;0</formula>
    </cfRule>
  </conditionalFormatting>
  <conditionalFormatting sqref="J89:J102">
    <cfRule type="expression" dxfId="2288" priority="13">
      <formula>J89&gt;0</formula>
    </cfRule>
    <cfRule type="expression" dxfId="2287" priority="14">
      <formula>J89&lt;0</formula>
    </cfRule>
  </conditionalFormatting>
  <conditionalFormatting sqref="K89:K102">
    <cfRule type="expression" dxfId="2286" priority="11">
      <formula>K89&gt;0</formula>
    </cfRule>
    <cfRule type="expression" dxfId="2285" priority="12">
      <formula>K89&lt;0</formula>
    </cfRule>
  </conditionalFormatting>
  <conditionalFormatting sqref="L89:L102">
    <cfRule type="expression" dxfId="2284" priority="9">
      <formula>L89&gt;0</formula>
    </cfRule>
    <cfRule type="expression" dxfId="2283" priority="10">
      <formula>L89&lt;0</formula>
    </cfRule>
  </conditionalFormatting>
  <conditionalFormatting sqref="F25:F29">
    <cfRule type="expression" dxfId="2282" priority="7">
      <formula>F25&gt;0</formula>
    </cfRule>
    <cfRule type="expression" dxfId="2281" priority="8">
      <formula>F25&lt;0</formula>
    </cfRule>
  </conditionalFormatting>
  <conditionalFormatting sqref="H25:H29">
    <cfRule type="expression" dxfId="2280" priority="5">
      <formula>H25&gt;0</formula>
    </cfRule>
    <cfRule type="expression" dxfId="2279"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8" priority="47">
      <formula>F54&gt;0</formula>
    </cfRule>
    <cfRule type="expression" dxfId="2277" priority="48">
      <formula>F54&lt;0</formula>
    </cfRule>
  </conditionalFormatting>
  <conditionalFormatting sqref="Q7">
    <cfRule type="expression" dxfId="2276" priority="45">
      <formula>Q7&gt;0</formula>
    </cfRule>
    <cfRule type="expression" dxfId="2275" priority="46">
      <formula>Q7&lt;0</formula>
    </cfRule>
  </conditionalFormatting>
  <conditionalFormatting sqref="Q8">
    <cfRule type="expression" dxfId="2274" priority="43">
      <formula>Q8&gt;0</formula>
    </cfRule>
    <cfRule type="expression" dxfId="2273" priority="44">
      <formula>Q8&lt;0</formula>
    </cfRule>
  </conditionalFormatting>
  <conditionalFormatting sqref="F33:F36 F38:F53">
    <cfRule type="expression" dxfId="2272" priority="41">
      <formula>F33&gt;0</formula>
    </cfRule>
    <cfRule type="expression" dxfId="2271" priority="42">
      <formula>F33&lt;0</formula>
    </cfRule>
  </conditionalFormatting>
  <conditionalFormatting sqref="H33:H36 H38:H53">
    <cfRule type="expression" dxfId="2270" priority="39">
      <formula>H33&gt;0</formula>
    </cfRule>
    <cfRule type="expression" dxfId="2269" priority="40">
      <formula>H33&lt;0</formula>
    </cfRule>
  </conditionalFormatting>
  <conditionalFormatting sqref="Q10">
    <cfRule type="expression" dxfId="2268" priority="37">
      <formula>Q10&gt;0</formula>
    </cfRule>
    <cfRule type="expression" dxfId="2267" priority="38">
      <formula>Q10&lt;0</formula>
    </cfRule>
  </conditionalFormatting>
  <conditionalFormatting sqref="J25:J37">
    <cfRule type="expression" dxfId="2266" priority="35">
      <formula>J25&gt;0</formula>
    </cfRule>
    <cfRule type="expression" dxfId="2265" priority="36">
      <formula>J25&lt;0</formula>
    </cfRule>
  </conditionalFormatting>
  <conditionalFormatting sqref="K25:K38">
    <cfRule type="expression" dxfId="2264" priority="33">
      <formula>K25&gt;0</formula>
    </cfRule>
    <cfRule type="expression" dxfId="2263" priority="34">
      <formula>K25&lt;0</formula>
    </cfRule>
  </conditionalFormatting>
  <conditionalFormatting sqref="L25">
    <cfRule type="expression" dxfId="2262" priority="31">
      <formula>L25&gt;0</formula>
    </cfRule>
    <cfRule type="expression" dxfId="2261" priority="32">
      <formula>L25&lt;0</formula>
    </cfRule>
  </conditionalFormatting>
  <conditionalFormatting sqref="F89:F110">
    <cfRule type="expression" dxfId="2260" priority="29">
      <formula>F89&gt;0</formula>
    </cfRule>
    <cfRule type="expression" dxfId="2259" priority="30">
      <formula>F89&lt;0</formula>
    </cfRule>
  </conditionalFormatting>
  <conditionalFormatting sqref="H89:H110">
    <cfRule type="expression" dxfId="2258" priority="27">
      <formula>H89&gt;0</formula>
    </cfRule>
    <cfRule type="expression" dxfId="2257" priority="28">
      <formula>H89&lt;0</formula>
    </cfRule>
  </conditionalFormatting>
  <conditionalFormatting sqref="J89:J102">
    <cfRule type="expression" dxfId="2256" priority="25">
      <formula>J89&gt;0</formula>
    </cfRule>
    <cfRule type="expression" dxfId="2255" priority="26">
      <formula>J89&lt;0</formula>
    </cfRule>
  </conditionalFormatting>
  <conditionalFormatting sqref="K89:K102">
    <cfRule type="expression" dxfId="2254" priority="23">
      <formula>K89&gt;0</formula>
    </cfRule>
    <cfRule type="expression" dxfId="2253" priority="24">
      <formula>K89&lt;0</formula>
    </cfRule>
  </conditionalFormatting>
  <conditionalFormatting sqref="L89:L102">
    <cfRule type="expression" dxfId="2252" priority="21">
      <formula>L89&gt;0</formula>
    </cfRule>
    <cfRule type="expression" dxfId="2251" priority="22">
      <formula>L89&lt;0</formula>
    </cfRule>
  </conditionalFormatting>
  <conditionalFormatting sqref="F30:F32">
    <cfRule type="expression" dxfId="2250" priority="19">
      <formula>F30&gt;0</formula>
    </cfRule>
    <cfRule type="expression" dxfId="2249" priority="20">
      <formula>F30&lt;0</formula>
    </cfRule>
  </conditionalFormatting>
  <conditionalFormatting sqref="H30:H32">
    <cfRule type="expression" dxfId="2248" priority="17">
      <formula>H30&gt;0</formula>
    </cfRule>
    <cfRule type="expression" dxfId="2247" priority="18">
      <formula>H30&lt;0</formula>
    </cfRule>
  </conditionalFormatting>
  <conditionalFormatting sqref="F25:F27">
    <cfRule type="expression" dxfId="2246" priority="15">
      <formula>F25&gt;0</formula>
    </cfRule>
    <cfRule type="expression" dxfId="2245" priority="16">
      <formula>F25&lt;0</formula>
    </cfRule>
  </conditionalFormatting>
  <conditionalFormatting sqref="H25:H27">
    <cfRule type="expression" dxfId="2244" priority="13">
      <formula>H25&gt;0</formula>
    </cfRule>
    <cfRule type="expression" dxfId="2243" priority="14">
      <formula>H25&lt;0</formula>
    </cfRule>
  </conditionalFormatting>
  <conditionalFormatting sqref="F37">
    <cfRule type="expression" dxfId="2242" priority="11">
      <formula>F37&gt;0</formula>
    </cfRule>
    <cfRule type="expression" dxfId="2241" priority="12">
      <formula>F37&lt;0</formula>
    </cfRule>
  </conditionalFormatting>
  <conditionalFormatting sqref="H37">
    <cfRule type="expression" dxfId="2240" priority="9">
      <formula>H37&gt;0</formula>
    </cfRule>
    <cfRule type="expression" dxfId="2239" priority="10">
      <formula>H37&lt;0</formula>
    </cfRule>
  </conditionalFormatting>
  <conditionalFormatting sqref="J49">
    <cfRule type="expression" dxfId="2238" priority="7">
      <formula>J49&gt;0</formula>
    </cfRule>
    <cfRule type="expression" dxfId="2237" priority="8">
      <formula>J49&lt;0</formula>
    </cfRule>
  </conditionalFormatting>
  <conditionalFormatting sqref="J38:J48">
    <cfRule type="expression" dxfId="2236" priority="5">
      <formula>J38&gt;0</formula>
    </cfRule>
    <cfRule type="expression" dxfId="2235" priority="6">
      <formula>J38&lt;0</formula>
    </cfRule>
  </conditionalFormatting>
  <conditionalFormatting sqref="F28:F29">
    <cfRule type="expression" dxfId="2234" priority="3">
      <formula>F28&gt;0</formula>
    </cfRule>
    <cfRule type="expression" dxfId="2233" priority="4">
      <formula>F28&lt;0</formula>
    </cfRule>
  </conditionalFormatting>
  <conditionalFormatting sqref="H28:H29">
    <cfRule type="expression" dxfId="2232" priority="1">
      <formula>H28&gt;0</formula>
    </cfRule>
    <cfRule type="expression" dxfId="22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0" priority="35">
      <formula>F47&gt;0</formula>
    </cfRule>
    <cfRule type="expression" dxfId="2229" priority="36">
      <formula>F47&lt;0</formula>
    </cfRule>
  </conditionalFormatting>
  <conditionalFormatting sqref="Q7">
    <cfRule type="expression" dxfId="2228" priority="33">
      <formula>Q7&gt;0</formula>
    </cfRule>
    <cfRule type="expression" dxfId="2227" priority="34">
      <formula>Q7&lt;0</formula>
    </cfRule>
  </conditionalFormatting>
  <conditionalFormatting sqref="Q8">
    <cfRule type="expression" dxfId="2226" priority="31">
      <formula>Q8&gt;0</formula>
    </cfRule>
    <cfRule type="expression" dxfId="2225" priority="32">
      <formula>Q8&lt;0</formula>
    </cfRule>
  </conditionalFormatting>
  <conditionalFormatting sqref="F30:F46">
    <cfRule type="expression" dxfId="2224" priority="29">
      <formula>F30&gt;0</formula>
    </cfRule>
    <cfRule type="expression" dxfId="2223" priority="30">
      <formula>F30&lt;0</formula>
    </cfRule>
  </conditionalFormatting>
  <conditionalFormatting sqref="H30:H46">
    <cfRule type="expression" dxfId="2222" priority="27">
      <formula>H30&gt;0</formula>
    </cfRule>
    <cfRule type="expression" dxfId="2221" priority="28">
      <formula>H30&lt;0</formula>
    </cfRule>
  </conditionalFormatting>
  <conditionalFormatting sqref="Q10">
    <cfRule type="expression" dxfId="2220" priority="25">
      <formula>Q10&gt;0</formula>
    </cfRule>
    <cfRule type="expression" dxfId="2219" priority="26">
      <formula>Q10&lt;0</formula>
    </cfRule>
  </conditionalFormatting>
  <conditionalFormatting sqref="J25:J38">
    <cfRule type="expression" dxfId="2218" priority="23">
      <formula>J25&gt;0</formula>
    </cfRule>
    <cfRule type="expression" dxfId="2217" priority="24">
      <formula>J25&lt;0</formula>
    </cfRule>
  </conditionalFormatting>
  <conditionalFormatting sqref="K25:K38">
    <cfRule type="expression" dxfId="2216" priority="21">
      <formula>K25&gt;0</formula>
    </cfRule>
    <cfRule type="expression" dxfId="2215" priority="22">
      <formula>K25&lt;0</formula>
    </cfRule>
  </conditionalFormatting>
  <conditionalFormatting sqref="L25 L38">
    <cfRule type="expression" dxfId="2214" priority="19">
      <formula>L25&gt;0</formula>
    </cfRule>
    <cfRule type="expression" dxfId="2213" priority="20">
      <formula>L25&lt;0</formula>
    </cfRule>
  </conditionalFormatting>
  <conditionalFormatting sqref="F89:F110">
    <cfRule type="expression" dxfId="2212" priority="17">
      <formula>F89&gt;0</formula>
    </cfRule>
    <cfRule type="expression" dxfId="2211" priority="18">
      <formula>F89&lt;0</formula>
    </cfRule>
  </conditionalFormatting>
  <conditionalFormatting sqref="H89:H110">
    <cfRule type="expression" dxfId="2210" priority="15">
      <formula>H89&gt;0</formula>
    </cfRule>
    <cfRule type="expression" dxfId="2209" priority="16">
      <formula>H89&lt;0</formula>
    </cfRule>
  </conditionalFormatting>
  <conditionalFormatting sqref="J89:J102">
    <cfRule type="expression" dxfId="2208" priority="13">
      <formula>J89&gt;0</formula>
    </cfRule>
    <cfRule type="expression" dxfId="2207" priority="14">
      <formula>J89&lt;0</formula>
    </cfRule>
  </conditionalFormatting>
  <conditionalFormatting sqref="K89:K102">
    <cfRule type="expression" dxfId="2206" priority="11">
      <formula>K89&gt;0</formula>
    </cfRule>
    <cfRule type="expression" dxfId="2205" priority="12">
      <formula>K89&lt;0</formula>
    </cfRule>
  </conditionalFormatting>
  <conditionalFormatting sqref="L89:L102">
    <cfRule type="expression" dxfId="2204" priority="9">
      <formula>L89&gt;0</formula>
    </cfRule>
    <cfRule type="expression" dxfId="2203" priority="10">
      <formula>L89&lt;0</formula>
    </cfRule>
  </conditionalFormatting>
  <conditionalFormatting sqref="F25 F29">
    <cfRule type="expression" dxfId="2202" priority="7">
      <formula>F25&gt;0</formula>
    </cfRule>
    <cfRule type="expression" dxfId="2201" priority="8">
      <formula>F25&lt;0</formula>
    </cfRule>
  </conditionalFormatting>
  <conditionalFormatting sqref="H29 H25:H27">
    <cfRule type="expression" dxfId="2200" priority="5">
      <formula>H25&gt;0</formula>
    </cfRule>
    <cfRule type="expression" dxfId="2199" priority="6">
      <formula>H25&lt;0</formula>
    </cfRule>
  </conditionalFormatting>
  <conditionalFormatting sqref="F26:F28">
    <cfRule type="expression" dxfId="2198" priority="3">
      <formula>F26&gt;0</formula>
    </cfRule>
    <cfRule type="expression" dxfId="2197" priority="4">
      <formula>F26&lt;0</formula>
    </cfRule>
  </conditionalFormatting>
  <conditionalFormatting sqref="H28">
    <cfRule type="expression" dxfId="2196" priority="1">
      <formula>H28&gt;0</formula>
    </cfRule>
    <cfRule type="expression" dxfId="21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1283</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4" priority="127">
      <formula>F141&gt;0</formula>
    </cfRule>
    <cfRule type="expression" dxfId="2193" priority="128">
      <formula>F141&lt;0</formula>
    </cfRule>
  </conditionalFormatting>
  <conditionalFormatting sqref="F198:F211 F214:F258 F261:F262">
    <cfRule type="expression" dxfId="2192" priority="123">
      <formula>F198&gt;0</formula>
    </cfRule>
    <cfRule type="expression" dxfId="2191" priority="124">
      <formula>F198&lt;0</formula>
    </cfRule>
  </conditionalFormatting>
  <conditionalFormatting sqref="F198:F211 F214:F258 F261:F262">
    <cfRule type="expression" dxfId="2190" priority="125">
      <formula>F198&gt;0</formula>
    </cfRule>
    <cfRule type="expression" dxfId="2189" priority="126">
      <formula>F198&lt;0</formula>
    </cfRule>
  </conditionalFormatting>
  <conditionalFormatting sqref="H193:H211 H214:H258 H261:H262">
    <cfRule type="expression" dxfId="2188" priority="121">
      <formula>H193&gt;0</formula>
    </cfRule>
    <cfRule type="expression" dxfId="2187" priority="122">
      <formula>H193&lt;0</formula>
    </cfRule>
  </conditionalFormatting>
  <conditionalFormatting sqref="F189:F192">
    <cfRule type="expression" dxfId="2186" priority="115">
      <formula>F189&gt;0</formula>
    </cfRule>
    <cfRule type="expression" dxfId="2185" priority="116">
      <formula>F189&lt;0</formula>
    </cfRule>
  </conditionalFormatting>
  <conditionalFormatting sqref="H189:H192">
    <cfRule type="expression" dxfId="2184" priority="113">
      <formula>H189&gt;0</formula>
    </cfRule>
    <cfRule type="expression" dxfId="2183" priority="114">
      <formula>H189&lt;0</formula>
    </cfRule>
  </conditionalFormatting>
  <conditionalFormatting sqref="Q8">
    <cfRule type="expression" dxfId="2182" priority="109">
      <formula>Q8&gt;0</formula>
    </cfRule>
    <cfRule type="expression" dxfId="2181" priority="110">
      <formula>Q8&lt;0</formula>
    </cfRule>
  </conditionalFormatting>
  <conditionalFormatting sqref="Q7">
    <cfRule type="expression" dxfId="2180" priority="111">
      <formula>Q7&gt;0</formula>
    </cfRule>
    <cfRule type="expression" dxfId="2179" priority="112">
      <formula>Q7&lt;0</formula>
    </cfRule>
  </conditionalFormatting>
  <conditionalFormatting sqref="F212">
    <cfRule type="expression" dxfId="2178" priority="105">
      <formula>F212&gt;0</formula>
    </cfRule>
    <cfRule type="expression" dxfId="2177" priority="106">
      <formula>F212&lt;0</formula>
    </cfRule>
  </conditionalFormatting>
  <conditionalFormatting sqref="F212">
    <cfRule type="expression" dxfId="2176" priority="107">
      <formula>F212&gt;0</formula>
    </cfRule>
    <cfRule type="expression" dxfId="2175" priority="108">
      <formula>F212&lt;0</formula>
    </cfRule>
  </conditionalFormatting>
  <conditionalFormatting sqref="H212">
    <cfRule type="expression" dxfId="2174" priority="103">
      <formula>H212&gt;0</formula>
    </cfRule>
    <cfRule type="expression" dxfId="2173" priority="104">
      <formula>H212&lt;0</formula>
    </cfRule>
  </conditionalFormatting>
  <conditionalFormatting sqref="F213">
    <cfRule type="expression" dxfId="2172" priority="99">
      <formula>F213&gt;0</formula>
    </cfRule>
    <cfRule type="expression" dxfId="2171" priority="100">
      <formula>F213&lt;0</formula>
    </cfRule>
  </conditionalFormatting>
  <conditionalFormatting sqref="F213">
    <cfRule type="expression" dxfId="2170" priority="101">
      <formula>F213&gt;0</formula>
    </cfRule>
    <cfRule type="expression" dxfId="2169" priority="102">
      <formula>F213&lt;0</formula>
    </cfRule>
  </conditionalFormatting>
  <conditionalFormatting sqref="H213">
    <cfRule type="expression" dxfId="2168" priority="97">
      <formula>H213&gt;0</formula>
    </cfRule>
    <cfRule type="expression" dxfId="2167" priority="98">
      <formula>H213&lt;0</formula>
    </cfRule>
  </conditionalFormatting>
  <conditionalFormatting sqref="F259:F260">
    <cfRule type="expression" dxfId="2166" priority="93">
      <formula>F259&gt;0</formula>
    </cfRule>
    <cfRule type="expression" dxfId="2165" priority="94">
      <formula>F259&lt;0</formula>
    </cfRule>
  </conditionalFormatting>
  <conditionalFormatting sqref="F259:F260">
    <cfRule type="expression" dxfId="2164" priority="95">
      <formula>F259&gt;0</formula>
    </cfRule>
    <cfRule type="expression" dxfId="2163" priority="96">
      <formula>F259&lt;0</formula>
    </cfRule>
  </conditionalFormatting>
  <conditionalFormatting sqref="H259:H260">
    <cfRule type="expression" dxfId="2162" priority="91">
      <formula>H259&gt;0</formula>
    </cfRule>
    <cfRule type="expression" dxfId="2161" priority="92">
      <formula>H259&lt;0</formula>
    </cfRule>
  </conditionalFormatting>
  <conditionalFormatting sqref="F66:F81">
    <cfRule type="expression" dxfId="2160" priority="89">
      <formula>F66&gt;0</formula>
    </cfRule>
    <cfRule type="expression" dxfId="2159" priority="90">
      <formula>F66&lt;0</formula>
    </cfRule>
  </conditionalFormatting>
  <conditionalFormatting sqref="H66:H81">
    <cfRule type="expression" dxfId="2158" priority="87">
      <formula>H66&gt;0</formula>
    </cfRule>
    <cfRule type="expression" dxfId="2157" priority="88">
      <formula>H66&lt;0</formula>
    </cfRule>
  </conditionalFormatting>
  <conditionalFormatting sqref="Q10">
    <cfRule type="expression" dxfId="2156" priority="85">
      <formula>Q10&gt;0</formula>
    </cfRule>
    <cfRule type="expression" dxfId="2155" priority="86">
      <formula>Q10&lt;0</formula>
    </cfRule>
  </conditionalFormatting>
  <conditionalFormatting sqref="J76">
    <cfRule type="expression" dxfId="2154" priority="83">
      <formula>J76&gt;0</formula>
    </cfRule>
    <cfRule type="expression" dxfId="2153" priority="84">
      <formula>J76&lt;0</formula>
    </cfRule>
  </conditionalFormatting>
  <conditionalFormatting sqref="F83:F91">
    <cfRule type="expression" dxfId="2152" priority="77">
      <formula>F83&gt;0</formula>
    </cfRule>
    <cfRule type="expression" dxfId="2151" priority="78">
      <formula>F83&lt;0</formula>
    </cfRule>
  </conditionalFormatting>
  <conditionalFormatting sqref="H83:H91">
    <cfRule type="expression" dxfId="2150" priority="75">
      <formula>H83&gt;0</formula>
    </cfRule>
    <cfRule type="expression" dxfId="2149" priority="76">
      <formula>H83&lt;0</formula>
    </cfRule>
  </conditionalFormatting>
  <conditionalFormatting sqref="R4">
    <cfRule type="expression" dxfId="2148" priority="73">
      <formula>R4&gt;0</formula>
    </cfRule>
    <cfRule type="expression" dxfId="2147" priority="74">
      <formula>R4&lt;0</formula>
    </cfRule>
  </conditionalFormatting>
  <conditionalFormatting sqref="Q9">
    <cfRule type="expression" dxfId="2146" priority="71">
      <formula>Q9&gt;0</formula>
    </cfRule>
    <cfRule type="expression" dxfId="2145" priority="72">
      <formula>Q9&lt;0</formula>
    </cfRule>
  </conditionalFormatting>
  <conditionalFormatting sqref="F92:F115">
    <cfRule type="expression" dxfId="2144" priority="67">
      <formula>F92&gt;0</formula>
    </cfRule>
    <cfRule type="expression" dxfId="2143" priority="68">
      <formula>F92&lt;0</formula>
    </cfRule>
  </conditionalFormatting>
  <conditionalFormatting sqref="H92:H115">
    <cfRule type="expression" dxfId="2142" priority="65">
      <formula>H92&gt;0</formula>
    </cfRule>
    <cfRule type="expression" dxfId="214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40" priority="61">
      <formula>F116&gt;0</formula>
    </cfRule>
    <cfRule type="expression" dxfId="2139" priority="62">
      <formula>F116&lt;0</formula>
    </cfRule>
  </conditionalFormatting>
  <conditionalFormatting sqref="H116:H140">
    <cfRule type="expression" dxfId="2138" priority="59">
      <formula>H116&gt;0</formula>
    </cfRule>
    <cfRule type="expression" dxfId="2137" priority="60">
      <formula>H116&lt;0</formula>
    </cfRule>
  </conditionalFormatting>
  <conditionalFormatting sqref="H150:H151 F150:F151">
    <cfRule type="expression" dxfId="2136" priority="41">
      <formula>F150&gt;0</formula>
    </cfRule>
    <cfRule type="expression" dxfId="2135" priority="42">
      <formula>F150&lt;0</formula>
    </cfRule>
  </conditionalFormatting>
  <conditionalFormatting sqref="H145:H149 F145:F149">
    <cfRule type="expression" dxfId="2134" priority="39">
      <formula>F145&gt;0</formula>
    </cfRule>
    <cfRule type="expression" dxfId="2133" priority="40">
      <formula>F145&lt;0</formula>
    </cfRule>
  </conditionalFormatting>
  <conditionalFormatting sqref="F82">
    <cfRule type="expression" dxfId="2132" priority="37">
      <formula>F82&gt;0</formula>
    </cfRule>
    <cfRule type="expression" dxfId="2131" priority="38">
      <formula>F82&lt;0</formula>
    </cfRule>
  </conditionalFormatting>
  <conditionalFormatting sqref="H82">
    <cfRule type="expression" dxfId="2130" priority="35">
      <formula>H82&gt;0</formula>
    </cfRule>
    <cfRule type="expression" dxfId="2129" priority="36">
      <formula>H82&lt;0</formula>
    </cfRule>
  </conditionalFormatting>
  <conditionalFormatting sqref="F173:F175 H173:H175">
    <cfRule type="expression" dxfId="2128" priority="33">
      <formula>F173&gt;0</formula>
    </cfRule>
    <cfRule type="expression" dxfId="2127" priority="34">
      <formula>F173&lt;0</formula>
    </cfRule>
  </conditionalFormatting>
  <conditionalFormatting sqref="F162:F166 H162:H166">
    <cfRule type="expression" dxfId="2126" priority="29">
      <formula>F162&gt;0</formula>
    </cfRule>
    <cfRule type="expression" dxfId="2125" priority="30">
      <formula>F162&lt;0</formula>
    </cfRule>
  </conditionalFormatting>
  <conditionalFormatting sqref="F159:F161 H159:H161">
    <cfRule type="expression" dxfId="2124" priority="25">
      <formula>F159&gt;0</formula>
    </cfRule>
    <cfRule type="expression" dxfId="2123" priority="26">
      <formula>F159&lt;0</formula>
    </cfRule>
  </conditionalFormatting>
  <conditionalFormatting sqref="F156:F158 H156:H158">
    <cfRule type="expression" dxfId="2122" priority="23">
      <formula>F156&gt;0</formula>
    </cfRule>
    <cfRule type="expression" dxfId="2121" priority="24">
      <formula>F156&lt;0</formula>
    </cfRule>
  </conditionalFormatting>
  <conditionalFormatting sqref="F155 H155">
    <cfRule type="expression" dxfId="2120" priority="21">
      <formula>F155&gt;0</formula>
    </cfRule>
    <cfRule type="expression" dxfId="2119" priority="22">
      <formula>F155&lt;0</formula>
    </cfRule>
  </conditionalFormatting>
  <conditionalFormatting sqref="F168:F170 H168:H170 K66:K170">
    <cfRule type="expression" dxfId="2118" priority="19">
      <formula>F66&gt;0</formula>
    </cfRule>
    <cfRule type="expression" dxfId="2117" priority="20">
      <formula>F66&lt;0</formula>
    </cfRule>
  </conditionalFormatting>
  <conditionalFormatting sqref="F167 H167">
    <cfRule type="expression" dxfId="2116" priority="17">
      <formula>F167&gt;0</formula>
    </cfRule>
    <cfRule type="expression" dxfId="2115" priority="18">
      <formula>F167&lt;0</formula>
    </cfRule>
  </conditionalFormatting>
  <conditionalFormatting sqref="F171:F172 H171:H172 K171:K172">
    <cfRule type="expression" dxfId="2114" priority="15">
      <formula>F171&gt;0</formula>
    </cfRule>
    <cfRule type="expression" dxfId="2113" priority="16">
      <formula>F171&lt;0</formula>
    </cfRule>
  </conditionalFormatting>
  <conditionalFormatting sqref="F178:F180 H178:H180 K178:K180">
    <cfRule type="expression" dxfId="2112" priority="11">
      <formula>F178&gt;0</formula>
    </cfRule>
    <cfRule type="expression" dxfId="2111" priority="12">
      <formula>F178&lt;0</formula>
    </cfRule>
  </conditionalFormatting>
  <conditionalFormatting sqref="F176:F177 H176:H177 K176:K177">
    <cfRule type="expression" dxfId="2110" priority="9">
      <formula>F176&gt;0</formula>
    </cfRule>
    <cfRule type="expression" dxfId="2109" priority="10">
      <formula>F176&lt;0</formula>
    </cfRule>
  </conditionalFormatting>
  <conditionalFormatting sqref="F184:F185 H184:H185 K184:K185">
    <cfRule type="expression" dxfId="2108" priority="5">
      <formula>F184&gt;0</formula>
    </cfRule>
    <cfRule type="expression" dxfId="2107" priority="6">
      <formula>F184&lt;0</formula>
    </cfRule>
  </conditionalFormatting>
  <conditionalFormatting sqref="F182:F183 H182:H183 K182:K183">
    <cfRule type="expression" dxfId="2106" priority="3">
      <formula>F182&gt;0</formula>
    </cfRule>
    <cfRule type="expression" dxfId="2105" priority="4">
      <formula>F182&lt;0</formula>
    </cfRule>
  </conditionalFormatting>
  <conditionalFormatting sqref="F181 H181 K181">
    <cfRule type="expression" dxfId="2104" priority="1">
      <formula>F181&gt;0</formula>
    </cfRule>
    <cfRule type="expression" dxfId="210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2" priority="31">
      <formula>Q7&gt;0</formula>
    </cfRule>
    <cfRule type="expression" dxfId="2101" priority="32">
      <formula>Q7&lt;0</formula>
    </cfRule>
  </conditionalFormatting>
  <conditionalFormatting sqref="Q8">
    <cfRule type="expression" dxfId="2100" priority="29">
      <formula>Q8&gt;0</formula>
    </cfRule>
    <cfRule type="expression" dxfId="2099" priority="30">
      <formula>Q8&lt;0</formula>
    </cfRule>
  </conditionalFormatting>
  <conditionalFormatting sqref="F62:F65">
    <cfRule type="expression" dxfId="2098" priority="21">
      <formula>F62&gt;0</formula>
    </cfRule>
    <cfRule type="expression" dxfId="2097" priority="22">
      <formula>F62&lt;0</formula>
    </cfRule>
  </conditionalFormatting>
  <conditionalFormatting sqref="F66:F74 F78:F98 F102:F106">
    <cfRule type="expression" dxfId="2096" priority="17">
      <formula>F66&gt;0</formula>
    </cfRule>
    <cfRule type="expression" dxfId="2095" priority="18">
      <formula>F66&lt;0</formula>
    </cfRule>
  </conditionalFormatting>
  <conditionalFormatting sqref="F66:F74 F78:F98 F102:F106">
    <cfRule type="expression" dxfId="2094" priority="19">
      <formula>F66&gt;0</formula>
    </cfRule>
    <cfRule type="expression" dxfId="2093" priority="20">
      <formula>F66&lt;0</formula>
    </cfRule>
  </conditionalFormatting>
  <conditionalFormatting sqref="H62:H74 H78:H98 H102:H106">
    <cfRule type="expression" dxfId="2092" priority="15">
      <formula>H62&gt;0</formula>
    </cfRule>
    <cfRule type="expression" dxfId="2091" priority="16">
      <formula>H62&lt;0</formula>
    </cfRule>
  </conditionalFormatting>
  <conditionalFormatting sqref="F57:F61">
    <cfRule type="expression" dxfId="2090" priority="13">
      <formula>F57&gt;0</formula>
    </cfRule>
    <cfRule type="expression" dxfId="2089" priority="14">
      <formula>F57&lt;0</formula>
    </cfRule>
  </conditionalFormatting>
  <conditionalFormatting sqref="H57:H61">
    <cfRule type="expression" dxfId="2088" priority="11">
      <formula>H57&gt;0</formula>
    </cfRule>
    <cfRule type="expression" dxfId="2087" priority="12">
      <formula>H57&lt;0</formula>
    </cfRule>
  </conditionalFormatting>
  <conditionalFormatting sqref="F75:F77">
    <cfRule type="expression" dxfId="2086" priority="7">
      <formula>F75&gt;0</formula>
    </cfRule>
    <cfRule type="expression" dxfId="2085" priority="8">
      <formula>F75&lt;0</formula>
    </cfRule>
  </conditionalFormatting>
  <conditionalFormatting sqref="F75:F77">
    <cfRule type="expression" dxfId="2084" priority="9">
      <formula>F75&gt;0</formula>
    </cfRule>
    <cfRule type="expression" dxfId="2083" priority="10">
      <formula>F75&lt;0</formula>
    </cfRule>
  </conditionalFormatting>
  <conditionalFormatting sqref="H75:H77">
    <cfRule type="expression" dxfId="2082" priority="5">
      <formula>H75&gt;0</formula>
    </cfRule>
    <cfRule type="expression" dxfId="2081" priority="6">
      <formula>H75&lt;0</formula>
    </cfRule>
  </conditionalFormatting>
  <conditionalFormatting sqref="F22:F30">
    <cfRule type="expression" dxfId="2080" priority="3">
      <formula>F22&gt;0</formula>
    </cfRule>
    <cfRule type="expression" dxfId="2079" priority="4">
      <formula>F22&lt;0</formula>
    </cfRule>
  </conditionalFormatting>
  <conditionalFormatting sqref="F99:F101">
    <cfRule type="expression" dxfId="2078" priority="1">
      <formula>F99&gt;0</formula>
    </cfRule>
    <cfRule type="expression" dxfId="207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6" priority="25">
      <formula>F30&gt;0</formula>
    </cfRule>
    <cfRule type="expression" dxfId="2075" priority="26">
      <formula>F30&lt;0</formula>
    </cfRule>
  </conditionalFormatting>
  <conditionalFormatting sqref="Q7">
    <cfRule type="expression" dxfId="2074" priority="23">
      <formula>Q7&gt;0</formula>
    </cfRule>
    <cfRule type="expression" dxfId="2073" priority="24">
      <formula>Q7&lt;0</formula>
    </cfRule>
  </conditionalFormatting>
  <conditionalFormatting sqref="Q8">
    <cfRule type="expression" dxfId="2072" priority="21">
      <formula>Q8&gt;0</formula>
    </cfRule>
    <cfRule type="expression" dxfId="2071" priority="22">
      <formula>Q8&lt;0</formula>
    </cfRule>
  </conditionalFormatting>
  <conditionalFormatting sqref="M74">
    <cfRule type="expression" dxfId="2070" priority="15">
      <formula>M74&gt;0</formula>
    </cfRule>
    <cfRule type="expression" dxfId="2069" priority="16">
      <formula>M74&lt;0</formula>
    </cfRule>
  </conditionalFormatting>
  <conditionalFormatting sqref="F113:F149 H113:H149">
    <cfRule type="expression" dxfId="2068" priority="13">
      <formula>F113&gt;0</formula>
    </cfRule>
    <cfRule type="expression" dxfId="2067" priority="14">
      <formula>F113&lt;0</formula>
    </cfRule>
  </conditionalFormatting>
  <conditionalFormatting sqref="F105:F112">
    <cfRule type="expression" dxfId="2066" priority="11">
      <formula>F105&gt;0</formula>
    </cfRule>
    <cfRule type="expression" dxfId="2065" priority="12">
      <formula>F105&lt;0</formula>
    </cfRule>
  </conditionalFormatting>
  <conditionalFormatting sqref="H105:H112">
    <cfRule type="expression" dxfId="2064" priority="9">
      <formula>H105&gt;0</formula>
    </cfRule>
    <cfRule type="expression" dxfId="2063" priority="10">
      <formula>H105&lt;0</formula>
    </cfRule>
  </conditionalFormatting>
  <conditionalFormatting sqref="Q10">
    <cfRule type="expression" dxfId="2062" priority="7">
      <formula>Q10&gt;0</formula>
    </cfRule>
    <cfRule type="expression" dxfId="2061" priority="8">
      <formula>Q10&lt;0</formula>
    </cfRule>
  </conditionalFormatting>
  <conditionalFormatting sqref="F25:F29">
    <cfRule type="expression" dxfId="2060" priority="5">
      <formula>F25&gt;0</formula>
    </cfRule>
    <cfRule type="expression" dxfId="2059" priority="6">
      <formula>F25&lt;0</formula>
    </cfRule>
  </conditionalFormatting>
  <conditionalFormatting sqref="H25:H29">
    <cfRule type="expression" dxfId="2058" priority="3">
      <formula>H25&gt;0</formula>
    </cfRule>
    <cfRule type="expression" dxfId="2057" priority="4">
      <formula>H25&lt;0</formula>
    </cfRule>
  </conditionalFormatting>
  <conditionalFormatting sqref="J26:J35">
    <cfRule type="expression" dxfId="2056" priority="1">
      <formula>J26&gt;0</formula>
    </cfRule>
    <cfRule type="expression" dxfId="205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4" priority="47">
      <formula>F7&gt;0</formula>
    </cfRule>
    <cfRule type="expression" dxfId="2053" priority="48">
      <formula>F7&lt;0</formula>
    </cfRule>
  </conditionalFormatting>
  <conditionalFormatting sqref="Q8">
    <cfRule type="expression" dxfId="2052" priority="45">
      <formula>Q8&gt;0</formula>
    </cfRule>
    <cfRule type="expression" dxfId="2051" priority="46">
      <formula>Q8&lt;0</formula>
    </cfRule>
  </conditionalFormatting>
  <conditionalFormatting sqref="F41:F60">
    <cfRule type="expression" dxfId="2050" priority="43">
      <formula>F41&gt;0</formula>
    </cfRule>
    <cfRule type="expression" dxfId="2049" priority="44">
      <formula>F41&lt;0</formula>
    </cfRule>
  </conditionalFormatting>
  <conditionalFormatting sqref="H41:H60">
    <cfRule type="expression" dxfId="2048" priority="41">
      <formula>H41&gt;0</formula>
    </cfRule>
    <cfRule type="expression" dxfId="2047" priority="42">
      <formula>H41&lt;0</formula>
    </cfRule>
  </conditionalFormatting>
  <conditionalFormatting sqref="Q10">
    <cfRule type="expression" dxfId="2046" priority="35">
      <formula>Q10&gt;0</formula>
    </cfRule>
    <cfRule type="expression" dxfId="2045" priority="36">
      <formula>Q10&lt;0</formula>
    </cfRule>
  </conditionalFormatting>
  <conditionalFormatting sqref="J36:J60">
    <cfRule type="expression" dxfId="2044" priority="33">
      <formula>J36&gt;0</formula>
    </cfRule>
    <cfRule type="expression" dxfId="2043" priority="34">
      <formula>J36&lt;0</formula>
    </cfRule>
  </conditionalFormatting>
  <conditionalFormatting sqref="K36:K49">
    <cfRule type="expression" dxfId="2042" priority="31">
      <formula>K36&gt;0</formula>
    </cfRule>
    <cfRule type="expression" dxfId="2041" priority="32">
      <formula>K36&lt;0</formula>
    </cfRule>
  </conditionalFormatting>
  <conditionalFormatting sqref="L36:L49">
    <cfRule type="expression" dxfId="2040" priority="29">
      <formula>L36&gt;0</formula>
    </cfRule>
    <cfRule type="expression" dxfId="2039" priority="30">
      <formula>L36&lt;0</formula>
    </cfRule>
  </conditionalFormatting>
  <conditionalFormatting sqref="F114:F135">
    <cfRule type="expression" dxfId="2038" priority="27">
      <formula>F114&gt;0</formula>
    </cfRule>
    <cfRule type="expression" dxfId="2037" priority="28">
      <formula>F114&lt;0</formula>
    </cfRule>
  </conditionalFormatting>
  <conditionalFormatting sqref="H114:H135">
    <cfRule type="expression" dxfId="2036" priority="25">
      <formula>H114&gt;0</formula>
    </cfRule>
    <cfRule type="expression" dxfId="2035" priority="26">
      <formula>H114&lt;0</formula>
    </cfRule>
  </conditionalFormatting>
  <conditionalFormatting sqref="J114:J127">
    <cfRule type="expression" dxfId="2034" priority="23">
      <formula>J114&gt;0</formula>
    </cfRule>
    <cfRule type="expression" dxfId="2033" priority="24">
      <formula>J114&lt;0</formula>
    </cfRule>
  </conditionalFormatting>
  <conditionalFormatting sqref="K114:K127">
    <cfRule type="expression" dxfId="2032" priority="21">
      <formula>K114&gt;0</formula>
    </cfRule>
    <cfRule type="expression" dxfId="2031" priority="22">
      <formula>K114&lt;0</formula>
    </cfRule>
  </conditionalFormatting>
  <conditionalFormatting sqref="L114:L127">
    <cfRule type="expression" dxfId="2030" priority="19">
      <formula>L114&gt;0</formula>
    </cfRule>
    <cfRule type="expression" dxfId="2029" priority="20">
      <formula>L114&lt;0</formula>
    </cfRule>
  </conditionalFormatting>
  <conditionalFormatting sqref="F36:F40">
    <cfRule type="expression" dxfId="2028" priority="17">
      <formula>F36&gt;0</formula>
    </cfRule>
    <cfRule type="expression" dxfId="2027" priority="18">
      <formula>F36&lt;0</formula>
    </cfRule>
  </conditionalFormatting>
  <conditionalFormatting sqref="H36:H40">
    <cfRule type="expression" dxfId="2026" priority="15">
      <formula>H36&gt;0</formula>
    </cfRule>
    <cfRule type="expression" dxfId="2025" priority="16">
      <formula>H36&lt;0</formula>
    </cfRule>
  </conditionalFormatting>
  <conditionalFormatting sqref="F61:F62">
    <cfRule type="expression" dxfId="2024" priority="13">
      <formula>F61&gt;0</formula>
    </cfRule>
    <cfRule type="expression" dxfId="2023" priority="14">
      <formula>F61&lt;0</formula>
    </cfRule>
  </conditionalFormatting>
  <conditionalFormatting sqref="H61:H62">
    <cfRule type="expression" dxfId="2022" priority="11">
      <formula>H61&gt;0</formula>
    </cfRule>
    <cfRule type="expression" dxfId="2021" priority="12">
      <formula>H61&lt;0</formula>
    </cfRule>
  </conditionalFormatting>
  <conditionalFormatting sqref="J61:J62">
    <cfRule type="expression" dxfId="2020" priority="9">
      <formula>J61&gt;0</formula>
    </cfRule>
    <cfRule type="expression" dxfId="2019" priority="10">
      <formula>J61&lt;0</formula>
    </cfRule>
  </conditionalFormatting>
  <conditionalFormatting sqref="J74:J75 H74:H75 F74:F75">
    <cfRule type="expression" dxfId="2018" priority="7">
      <formula>F74&gt;0</formula>
    </cfRule>
    <cfRule type="expression" dxfId="2017" priority="8">
      <formula>F74&lt;0</formula>
    </cfRule>
  </conditionalFormatting>
  <conditionalFormatting sqref="J79:J82 F79:F83 H79:H83">
    <cfRule type="expression" dxfId="2016" priority="3">
      <formula>F79&gt;0</formula>
    </cfRule>
    <cfRule type="expression" dxfId="2015" priority="4">
      <formula>F79&lt;0</formula>
    </cfRule>
  </conditionalFormatting>
  <conditionalFormatting sqref="J84:J86 F84:F86 H84:H86">
    <cfRule type="expression" dxfId="2014" priority="1">
      <formula>F84&gt;0</formula>
    </cfRule>
    <cfRule type="expression" dxfId="201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2" priority="25">
      <formula>F52&gt;0</formula>
    </cfRule>
    <cfRule type="expression" dxfId="2011" priority="26">
      <formula>F52&lt;0</formula>
    </cfRule>
  </conditionalFormatting>
  <conditionalFormatting sqref="Q7">
    <cfRule type="expression" dxfId="2010" priority="23">
      <formula>Q7&gt;0</formula>
    </cfRule>
    <cfRule type="expression" dxfId="2009" priority="24">
      <formula>Q7&lt;0</formula>
    </cfRule>
  </conditionalFormatting>
  <conditionalFormatting sqref="Q8">
    <cfRule type="expression" dxfId="2008" priority="21">
      <formula>Q8&gt;0</formula>
    </cfRule>
    <cfRule type="expression" dxfId="2007" priority="22">
      <formula>Q8&lt;0</formula>
    </cfRule>
  </conditionalFormatting>
  <conditionalFormatting sqref="F25:F37 F43:F51">
    <cfRule type="expression" dxfId="2006" priority="19">
      <formula>F25&gt;0</formula>
    </cfRule>
    <cfRule type="expression" dxfId="2005" priority="20">
      <formula>F25&lt;0</formula>
    </cfRule>
  </conditionalFormatting>
  <conditionalFormatting sqref="H25:H37 H41:H51">
    <cfRule type="expression" dxfId="2004" priority="17">
      <formula>H25&gt;0</formula>
    </cfRule>
    <cfRule type="expression" dxfId="2003" priority="18">
      <formula>H25&lt;0</formula>
    </cfRule>
  </conditionalFormatting>
  <conditionalFormatting sqref="F89:F110">
    <cfRule type="expression" dxfId="2002" priority="15">
      <formula>F89&gt;0</formula>
    </cfRule>
    <cfRule type="expression" dxfId="2001" priority="16">
      <formula>F89&lt;0</formula>
    </cfRule>
  </conditionalFormatting>
  <conditionalFormatting sqref="H89:H110">
    <cfRule type="expression" dxfId="2000" priority="13">
      <formula>H89&gt;0</formula>
    </cfRule>
    <cfRule type="expression" dxfId="1999" priority="14">
      <formula>H89&lt;0</formula>
    </cfRule>
  </conditionalFormatting>
  <conditionalFormatting sqref="Q10">
    <cfRule type="expression" dxfId="1998" priority="11">
      <formula>Q10&gt;0</formula>
    </cfRule>
    <cfRule type="expression" dxfId="1997" priority="12">
      <formula>Q10&lt;0</formula>
    </cfRule>
  </conditionalFormatting>
  <conditionalFormatting sqref="J25:J38">
    <cfRule type="expression" dxfId="1996" priority="9">
      <formula>J25&gt;0</formula>
    </cfRule>
    <cfRule type="expression" dxfId="1995" priority="10">
      <formula>J25&lt;0</formula>
    </cfRule>
  </conditionalFormatting>
  <conditionalFormatting sqref="K25:K38">
    <cfRule type="expression" dxfId="1994" priority="7">
      <formula>K25&gt;0</formula>
    </cfRule>
    <cfRule type="expression" dxfId="1993" priority="8">
      <formula>K25&lt;0</formula>
    </cfRule>
  </conditionalFormatting>
  <conditionalFormatting sqref="F38:F42">
    <cfRule type="expression" dxfId="1992" priority="3">
      <formula>F38&gt;0</formula>
    </cfRule>
    <cfRule type="expression" dxfId="1991" priority="4">
      <formula>F38&lt;0</formula>
    </cfRule>
  </conditionalFormatting>
  <conditionalFormatting sqref="H38:H40">
    <cfRule type="expression" dxfId="1990" priority="1">
      <formula>H38&gt;0</formula>
    </cfRule>
    <cfRule type="expression" dxfId="198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8" priority="25">
      <formula>F7&gt;0</formula>
    </cfRule>
    <cfRule type="expression" dxfId="1987" priority="26">
      <formula>F7&lt;0</formula>
    </cfRule>
  </conditionalFormatting>
  <conditionalFormatting sqref="Q8">
    <cfRule type="expression" dxfId="1986" priority="23">
      <formula>Q8&gt;0</formula>
    </cfRule>
    <cfRule type="expression" dxfId="1985" priority="24">
      <formula>Q8&lt;0</formula>
    </cfRule>
  </conditionalFormatting>
  <conditionalFormatting sqref="F93:F114">
    <cfRule type="expression" dxfId="1984" priority="17">
      <formula>F93&gt;0</formula>
    </cfRule>
    <cfRule type="expression" dxfId="1983" priority="18">
      <formula>F93&lt;0</formula>
    </cfRule>
  </conditionalFormatting>
  <conditionalFormatting sqref="H93:H114">
    <cfRule type="expression" dxfId="1982" priority="15">
      <formula>H93&gt;0</formula>
    </cfRule>
    <cfRule type="expression" dxfId="1981" priority="16">
      <formula>H93&lt;0</formula>
    </cfRule>
  </conditionalFormatting>
  <conditionalFormatting sqref="Q10">
    <cfRule type="expression" dxfId="1980" priority="13">
      <formula>Q10&gt;0</formula>
    </cfRule>
    <cfRule type="expression" dxfId="1979" priority="14">
      <formula>Q10&lt;0</formula>
    </cfRule>
  </conditionalFormatting>
  <conditionalFormatting sqref="J25:J38">
    <cfRule type="expression" dxfId="1978" priority="11">
      <formula>J25&gt;0</formula>
    </cfRule>
    <cfRule type="expression" dxfId="1977" priority="12">
      <formula>J25&lt;0</formula>
    </cfRule>
  </conditionalFormatting>
  <conditionalFormatting sqref="K25:K38">
    <cfRule type="expression" dxfId="1976" priority="9">
      <formula>K25&gt;0</formula>
    </cfRule>
    <cfRule type="expression" dxfId="1975" priority="10">
      <formula>K25&lt;0</formula>
    </cfRule>
  </conditionalFormatting>
  <conditionalFormatting sqref="L25:L34">
    <cfRule type="expression" dxfId="1974" priority="7">
      <formula>L25&gt;0</formula>
    </cfRule>
    <cfRule type="expression" dxfId="1973" priority="8">
      <formula>L25&lt;0</formula>
    </cfRule>
  </conditionalFormatting>
  <conditionalFormatting sqref="J43">
    <cfRule type="expression" dxfId="1972" priority="5">
      <formula>J43&gt;0</formula>
    </cfRule>
    <cfRule type="expression" dxfId="1971" priority="6">
      <formula>J43&lt;0</formula>
    </cfRule>
  </conditionalFormatting>
  <conditionalFormatting sqref="M25:M34">
    <cfRule type="expression" dxfId="1970" priority="3">
      <formula>M25&gt;0</formula>
    </cfRule>
    <cfRule type="expression" dxfId="1969" priority="4">
      <formula>M25&lt;0</formula>
    </cfRule>
  </conditionalFormatting>
  <conditionalFormatting sqref="H61:H64 F61:F64">
    <cfRule type="expression" dxfId="1968" priority="1">
      <formula>F61&gt;0</formula>
    </cfRule>
    <cfRule type="expression" dxfId="1967"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6" priority="35">
      <formula>F62&gt;0</formula>
    </cfRule>
    <cfRule type="expression" dxfId="1965" priority="36">
      <formula>F62&lt;0</formula>
    </cfRule>
  </conditionalFormatting>
  <conditionalFormatting sqref="Q7">
    <cfRule type="expression" dxfId="1964" priority="33">
      <formula>Q7&gt;0</formula>
    </cfRule>
    <cfRule type="expression" dxfId="1963" priority="34">
      <formula>Q7&lt;0</formula>
    </cfRule>
  </conditionalFormatting>
  <conditionalFormatting sqref="Q8">
    <cfRule type="expression" dxfId="1962" priority="31">
      <formula>Q8&gt;0</formula>
    </cfRule>
    <cfRule type="expression" dxfId="1961" priority="32">
      <formula>Q8&lt;0</formula>
    </cfRule>
  </conditionalFormatting>
  <conditionalFormatting sqref="F30:F61">
    <cfRule type="expression" dxfId="1960" priority="29">
      <formula>F30&gt;0</formula>
    </cfRule>
    <cfRule type="expression" dxfId="1959" priority="30">
      <formula>F30&lt;0</formula>
    </cfRule>
  </conditionalFormatting>
  <conditionalFormatting sqref="H30:H61">
    <cfRule type="expression" dxfId="1958" priority="27">
      <formula>H30&gt;0</formula>
    </cfRule>
    <cfRule type="expression" dxfId="1957" priority="28">
      <formula>H30&lt;0</formula>
    </cfRule>
  </conditionalFormatting>
  <conditionalFormatting sqref="Q10">
    <cfRule type="expression" dxfId="1956" priority="25">
      <formula>Q10&gt;0</formula>
    </cfRule>
    <cfRule type="expression" dxfId="1955" priority="26">
      <formula>Q10&lt;0</formula>
    </cfRule>
  </conditionalFormatting>
  <conditionalFormatting sqref="J25:J38">
    <cfRule type="expression" dxfId="1954" priority="23">
      <formula>J25&gt;0</formula>
    </cfRule>
    <cfRule type="expression" dxfId="1953" priority="24">
      <formula>J25&lt;0</formula>
    </cfRule>
  </conditionalFormatting>
  <conditionalFormatting sqref="K25:K33">
    <cfRule type="expression" dxfId="1952" priority="21">
      <formula>K25&gt;0</formula>
    </cfRule>
    <cfRule type="expression" dxfId="1951" priority="22">
      <formula>K25&lt;0</formula>
    </cfRule>
  </conditionalFormatting>
  <conditionalFormatting sqref="L25:L38">
    <cfRule type="expression" dxfId="1950" priority="19">
      <formula>L25&gt;0</formula>
    </cfRule>
    <cfRule type="expression" dxfId="1949" priority="20">
      <formula>L25&lt;0</formula>
    </cfRule>
  </conditionalFormatting>
  <conditionalFormatting sqref="F89:F110">
    <cfRule type="expression" dxfId="1948" priority="17">
      <formula>F89&gt;0</formula>
    </cfRule>
    <cfRule type="expression" dxfId="1947" priority="18">
      <formula>F89&lt;0</formula>
    </cfRule>
  </conditionalFormatting>
  <conditionalFormatting sqref="H89:H110">
    <cfRule type="expression" dxfId="1946" priority="15">
      <formula>H89&gt;0</formula>
    </cfRule>
    <cfRule type="expression" dxfId="1945" priority="16">
      <formula>H89&lt;0</formula>
    </cfRule>
  </conditionalFormatting>
  <conditionalFormatting sqref="J89:J102">
    <cfRule type="expression" dxfId="1944" priority="13">
      <formula>J89&gt;0</formula>
    </cfRule>
    <cfRule type="expression" dxfId="1943" priority="14">
      <formula>J89&lt;0</formula>
    </cfRule>
  </conditionalFormatting>
  <conditionalFormatting sqref="K89:K102">
    <cfRule type="expression" dxfId="1942" priority="11">
      <formula>K89&gt;0</formula>
    </cfRule>
    <cfRule type="expression" dxfId="1941" priority="12">
      <formula>K89&lt;0</formula>
    </cfRule>
  </conditionalFormatting>
  <conditionalFormatting sqref="L89:L102">
    <cfRule type="expression" dxfId="1940" priority="9">
      <formula>L89&gt;0</formula>
    </cfRule>
    <cfRule type="expression" dxfId="1939" priority="10">
      <formula>L89&lt;0</formula>
    </cfRule>
  </conditionalFormatting>
  <conditionalFormatting sqref="F25:F29">
    <cfRule type="expression" dxfId="1938" priority="7">
      <formula>F25&gt;0</formula>
    </cfRule>
    <cfRule type="expression" dxfId="1937" priority="8">
      <formula>F25&lt;0</formula>
    </cfRule>
  </conditionalFormatting>
  <conditionalFormatting sqref="H25:H29">
    <cfRule type="expression" dxfId="1936" priority="5">
      <formula>H25&gt;0</formula>
    </cfRule>
    <cfRule type="expression" dxfId="1935" priority="6">
      <formula>H25&lt;0</formula>
    </cfRule>
  </conditionalFormatting>
  <conditionalFormatting sqref="F29">
    <cfRule type="expression" dxfId="1934" priority="3">
      <formula>F29&gt;0</formula>
    </cfRule>
    <cfRule type="expression" dxfId="1933" priority="4">
      <formula>F29&lt;0</formula>
    </cfRule>
  </conditionalFormatting>
  <conditionalFormatting sqref="J57">
    <cfRule type="expression" dxfId="1932" priority="1">
      <formula>J57&gt;0</formula>
    </cfRule>
    <cfRule type="expression" dxfId="193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30" priority="31">
      <formula>F47&gt;0</formula>
    </cfRule>
    <cfRule type="expression" dxfId="1929" priority="32">
      <formula>F47&lt;0</formula>
    </cfRule>
  </conditionalFormatting>
  <conditionalFormatting sqref="Q7">
    <cfRule type="expression" dxfId="1928" priority="29">
      <formula>Q7&gt;0</formula>
    </cfRule>
    <cfRule type="expression" dxfId="1927" priority="30">
      <formula>Q7&lt;0</formula>
    </cfRule>
  </conditionalFormatting>
  <conditionalFormatting sqref="Q8">
    <cfRule type="expression" dxfId="1926" priority="27">
      <formula>Q8&gt;0</formula>
    </cfRule>
    <cfRule type="expression" dxfId="1925" priority="28">
      <formula>Q8&lt;0</formula>
    </cfRule>
  </conditionalFormatting>
  <conditionalFormatting sqref="F30:F46">
    <cfRule type="expression" dxfId="1924" priority="25">
      <formula>F30&gt;0</formula>
    </cfRule>
    <cfRule type="expression" dxfId="1923" priority="26">
      <formula>F30&lt;0</formula>
    </cfRule>
  </conditionalFormatting>
  <conditionalFormatting sqref="H30:H46">
    <cfRule type="expression" dxfId="1922" priority="23">
      <formula>H30&gt;0</formula>
    </cfRule>
    <cfRule type="expression" dxfId="1921" priority="24">
      <formula>H30&lt;0</formula>
    </cfRule>
  </conditionalFormatting>
  <conditionalFormatting sqref="Q10">
    <cfRule type="expression" dxfId="1920" priority="21">
      <formula>Q10&gt;0</formula>
    </cfRule>
    <cfRule type="expression" dxfId="1919" priority="22">
      <formula>Q10&lt;0</formula>
    </cfRule>
  </conditionalFormatting>
  <conditionalFormatting sqref="J25:J38">
    <cfRule type="expression" dxfId="1918" priority="19">
      <formula>J25&gt;0</formula>
    </cfRule>
    <cfRule type="expression" dxfId="1917" priority="20">
      <formula>J25&lt;0</formula>
    </cfRule>
  </conditionalFormatting>
  <conditionalFormatting sqref="K25:K38">
    <cfRule type="expression" dxfId="1916" priority="17">
      <formula>K25&gt;0</formula>
    </cfRule>
    <cfRule type="expression" dxfId="1915" priority="18">
      <formula>K25&lt;0</formula>
    </cfRule>
  </conditionalFormatting>
  <conditionalFormatting sqref="L25:L38">
    <cfRule type="expression" dxfId="1914" priority="15">
      <formula>L25&gt;0</formula>
    </cfRule>
    <cfRule type="expression" dxfId="1913" priority="16">
      <formula>L25&lt;0</formula>
    </cfRule>
  </conditionalFormatting>
  <conditionalFormatting sqref="F89:F110">
    <cfRule type="expression" dxfId="1912" priority="13">
      <formula>F89&gt;0</formula>
    </cfRule>
    <cfRule type="expression" dxfId="1911" priority="14">
      <formula>F89&lt;0</formula>
    </cfRule>
  </conditionalFormatting>
  <conditionalFormatting sqref="H89:H110">
    <cfRule type="expression" dxfId="1910" priority="11">
      <formula>H89&gt;0</formula>
    </cfRule>
    <cfRule type="expression" dxfId="1909" priority="12">
      <formula>H89&lt;0</formula>
    </cfRule>
  </conditionalFormatting>
  <conditionalFormatting sqref="J89:J102">
    <cfRule type="expression" dxfId="1908" priority="9">
      <formula>J89&gt;0</formula>
    </cfRule>
    <cfRule type="expression" dxfId="1907" priority="10">
      <formula>J89&lt;0</formula>
    </cfRule>
  </conditionalFormatting>
  <conditionalFormatting sqref="K89:K102">
    <cfRule type="expression" dxfId="1906" priority="7">
      <formula>K89&gt;0</formula>
    </cfRule>
    <cfRule type="expression" dxfId="1905" priority="8">
      <formula>K89&lt;0</formula>
    </cfRule>
  </conditionalFormatting>
  <conditionalFormatting sqref="L89:L102">
    <cfRule type="expression" dxfId="1904" priority="5">
      <formula>L89&gt;0</formula>
    </cfRule>
    <cfRule type="expression" dxfId="1903" priority="6">
      <formula>L89&lt;0</formula>
    </cfRule>
  </conditionalFormatting>
  <conditionalFormatting sqref="F25:F29">
    <cfRule type="expression" dxfId="1902" priority="3">
      <formula>F25&gt;0</formula>
    </cfRule>
    <cfRule type="expression" dxfId="1901" priority="4">
      <formula>F25&lt;0</formula>
    </cfRule>
  </conditionalFormatting>
  <conditionalFormatting sqref="H25:H29">
    <cfRule type="expression" dxfId="1900" priority="1">
      <formula>H25&gt;0</formula>
    </cfRule>
    <cfRule type="expression" dxfId="1899"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36.83</v>
      </c>
      <c r="R4" s="425">
        <v>8.9999999999999993E-3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11049</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-3166.0600000000049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-3166.0600000000049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-0.2227257570492143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4.9416236763508016E-2</v>
      </c>
      <c r="R11">
        <f>1.82/4</f>
        <v>0.45500000000000002</v>
      </c>
      <c r="T11" s="1">
        <v>43391</v>
      </c>
      <c r="U11" s="755" t="s">
        <v>1288</v>
      </c>
    </row>
    <row r="12" spans="1:21" x14ac:dyDescent="0.25">
      <c r="B12" s="368">
        <v>43539</v>
      </c>
      <c r="C12" s="7">
        <v>200</v>
      </c>
      <c r="D12" s="43">
        <v>37.619999999999997</v>
      </c>
      <c r="E12" s="43">
        <v>0</v>
      </c>
      <c r="F12" s="43">
        <f t="shared" si="0"/>
        <v>7523.9999999999991</v>
      </c>
      <c r="H12" s="70"/>
      <c r="O12" s="11" t="s">
        <v>921</v>
      </c>
      <c r="Q12" s="1" t="s">
        <v>1389</v>
      </c>
    </row>
    <row r="13" spans="1:21" x14ac:dyDescent="0.25">
      <c r="B13" s="404">
        <v>43571</v>
      </c>
      <c r="C13" s="7">
        <v>200</v>
      </c>
      <c r="D13" s="43">
        <v>35.28</v>
      </c>
      <c r="E13" s="43">
        <v>0</v>
      </c>
      <c r="F13" s="43">
        <f t="shared" si="0"/>
        <v>7056</v>
      </c>
      <c r="H13" s="70"/>
      <c r="O13" s="11" t="s">
        <v>947</v>
      </c>
      <c r="Q13" s="2">
        <f>Q4/4.6</f>
        <v>8.0065217391304344</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40.512999999999998</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40.1447</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39.776400000000002</v>
      </c>
    </row>
    <row r="20" spans="1:20" x14ac:dyDescent="0.25">
      <c r="O20" s="81">
        <v>1.07</v>
      </c>
      <c r="P20" s="81">
        <f t="shared" si="2"/>
        <v>39.408099999999997</v>
      </c>
    </row>
    <row r="21" spans="1:20" x14ac:dyDescent="0.25">
      <c r="O21" s="81">
        <v>1.06</v>
      </c>
      <c r="P21" s="81">
        <f t="shared" si="2"/>
        <v>39.0398</v>
      </c>
    </row>
    <row r="22" spans="1:20" x14ac:dyDescent="0.25">
      <c r="O22" s="81">
        <v>1.05</v>
      </c>
      <c r="P22" s="81">
        <f t="shared" si="2"/>
        <v>38.671500000000002</v>
      </c>
    </row>
    <row r="23" spans="1:20" x14ac:dyDescent="0.25">
      <c r="O23" s="81">
        <v>1.04</v>
      </c>
      <c r="P23" s="81">
        <f t="shared" si="2"/>
        <v>38.303199999999997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37.934899999999999</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37.566600000000001</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37.198299999999996</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36.83</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36.4617</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36.093399999999995</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35.725099999999998</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35.3568</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34.988499999999995</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34.620199999999997</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34.251899999999999</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33.883600000000001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33.515299999999996</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33.146999999999998</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54.71</v>
      </c>
      <c r="R4" s="425">
        <v>-2E-3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10942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1354.9400000000023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1354.9400000000023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0.14133008450974571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5.1178943520380181E-2</v>
      </c>
      <c r="R11">
        <v>0.7</v>
      </c>
      <c r="T11" s="1">
        <v>43285</v>
      </c>
      <c r="U11" t="s">
        <v>1130</v>
      </c>
    </row>
    <row r="12" spans="1:21" x14ac:dyDescent="0.25">
      <c r="H12" s="70"/>
      <c r="O12" s="11" t="s">
        <v>921</v>
      </c>
      <c r="Q12" s="1" t="s">
        <v>1369</v>
      </c>
    </row>
    <row r="13" spans="1:21" x14ac:dyDescent="0.25">
      <c r="H13" s="70"/>
      <c r="O13" s="11" t="s">
        <v>947</v>
      </c>
      <c r="Q13" s="2">
        <f>Q4/(3.94+4.03)*2</f>
        <v>13.728983688833123</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60.181000000000004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59.633900000000004</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59.086800000000004</v>
      </c>
    </row>
    <row r="20" spans="1:21" x14ac:dyDescent="0.25">
      <c r="O20" s="81">
        <v>1.07</v>
      </c>
      <c r="P20" s="81">
        <f t="shared" si="2"/>
        <v>58.539700000000003</v>
      </c>
      <c r="T20" s="1">
        <v>43416</v>
      </c>
      <c r="U20" t="s">
        <v>1298</v>
      </c>
    </row>
    <row r="21" spans="1:21" x14ac:dyDescent="0.25">
      <c r="O21" s="81">
        <v>1.06</v>
      </c>
      <c r="P21" s="81">
        <f t="shared" si="2"/>
        <v>57.992600000000003</v>
      </c>
    </row>
    <row r="22" spans="1:21" x14ac:dyDescent="0.25">
      <c r="O22" s="81">
        <v>1.05</v>
      </c>
      <c r="P22" s="81">
        <f t="shared" si="2"/>
        <v>57.445500000000003</v>
      </c>
    </row>
    <row r="23" spans="1:21" x14ac:dyDescent="0.25">
      <c r="O23" s="81">
        <v>1.04</v>
      </c>
      <c r="P23" s="81">
        <f t="shared" si="2"/>
        <v>56.898400000000002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56.351300000000002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55.804200000000002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55.257100000000001</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54.71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54.1629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53.6158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53.0687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52.521599999999999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51.974499999999999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51.427399999999999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50.880300000000005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50.333200000000005</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49.786100000000005</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49.239000000000004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32.76</v>
      </c>
      <c r="R4" s="425">
        <v>-1.03E-2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22932</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-12497.410000000003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-12497.410000000003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-0.35274112665155877</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7.6312576312576319E-2</v>
      </c>
      <c r="R11">
        <f>0.625</f>
        <v>0.625</v>
      </c>
    </row>
    <row r="12" spans="1:21" x14ac:dyDescent="0.25">
      <c r="H12" s="70"/>
      <c r="O12" s="11" t="s">
        <v>984</v>
      </c>
      <c r="Q12" s="19" t="s">
        <v>1390</v>
      </c>
      <c r="T12" s="693">
        <v>43315</v>
      </c>
      <c r="U12" t="s">
        <v>1200</v>
      </c>
    </row>
    <row r="13" spans="1:21" x14ac:dyDescent="0.25">
      <c r="H13" s="70"/>
      <c r="O13" s="11" t="s">
        <v>947</v>
      </c>
      <c r="Q13" s="2">
        <f>Q4/2.81</f>
        <v>11.658362989323843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36.036000000000001</v>
      </c>
    </row>
    <row r="23" spans="1:16" x14ac:dyDescent="0.25">
      <c r="O23" s="81">
        <v>1.0900000000000001</v>
      </c>
      <c r="P23" s="81">
        <f t="shared" ref="P23:P42" si="1">O23*$Q$4</f>
        <v>35.708399999999997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35.380800000000001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35.053199999999997</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34.7256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34.397999999999996</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34.070399999999999</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33.742799999999995</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33.415199999999999</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33.087599999999995</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32.76</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32.432400000000001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32.104799999999997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31.777199999999997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31.449599999999997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31.121999999999996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30.794399999999996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30.466799999999999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30.139199999999999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29.811599999999999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29.483999999999998</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44.73500000000044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146.15</v>
      </c>
      <c r="R4" s="425">
        <v>-1.1999999999999999E-3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4384.5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1342.0500000000131</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3042.4499999999898</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3042.4499999999898</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2.2670168771655006</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3.5579883681149502E-3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16.954756380510442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160.76500000000001</v>
      </c>
    </row>
    <row r="20" spans="1:21" x14ac:dyDescent="0.25">
      <c r="B20" s="368">
        <v>43445</v>
      </c>
      <c r="C20" s="7">
        <v>20</v>
      </c>
      <c r="D20" s="43">
        <v>115.7</v>
      </c>
      <c r="E20" s="43">
        <v>0</v>
      </c>
      <c r="F20" s="43">
        <f t="shared" si="2"/>
        <v>2314</v>
      </c>
      <c r="O20" s="81">
        <v>1.0900000000000001</v>
      </c>
      <c r="P20" s="81">
        <f t="shared" ref="P20:P39" si="3">O20*$Q$4</f>
        <v>159.30350000000001</v>
      </c>
      <c r="T20" s="1">
        <v>43279</v>
      </c>
      <c r="U20" t="s">
        <v>1116</v>
      </c>
    </row>
    <row r="21" spans="1:21" x14ac:dyDescent="0.25">
      <c r="B21" s="368">
        <v>43453</v>
      </c>
      <c r="C21" s="7">
        <v>20</v>
      </c>
      <c r="D21" s="43">
        <v>110.28</v>
      </c>
      <c r="E21" s="43">
        <v>0</v>
      </c>
      <c r="F21" s="43">
        <f t="shared" si="2"/>
        <v>2205.6</v>
      </c>
      <c r="O21" s="81">
        <v>1.08</v>
      </c>
      <c r="P21" s="81">
        <f t="shared" si="3"/>
        <v>157.84200000000001</v>
      </c>
    </row>
    <row r="22" spans="1:21" x14ac:dyDescent="0.25">
      <c r="B22" s="368">
        <v>43487</v>
      </c>
      <c r="C22" s="7">
        <v>20</v>
      </c>
      <c r="D22" s="43">
        <v>116.4</v>
      </c>
      <c r="E22" s="43">
        <v>0</v>
      </c>
      <c r="F22" s="43">
        <f t="shared" si="2"/>
        <v>2328</v>
      </c>
      <c r="O22" s="81">
        <v>1.07</v>
      </c>
      <c r="P22" s="81">
        <f t="shared" si="3"/>
        <v>156.38050000000001</v>
      </c>
    </row>
    <row r="23" spans="1:21" x14ac:dyDescent="0.25">
      <c r="B23" s="368">
        <v>43544</v>
      </c>
      <c r="C23" s="7">
        <v>30</v>
      </c>
      <c r="D23" s="43">
        <v>123.88</v>
      </c>
      <c r="E23" s="43">
        <v>0</v>
      </c>
      <c r="F23" s="43">
        <f t="shared" si="2"/>
        <v>3716.3999999999996</v>
      </c>
      <c r="O23" s="81">
        <v>1.06</v>
      </c>
      <c r="P23" s="81">
        <f t="shared" si="3"/>
        <v>154.91900000000001</v>
      </c>
    </row>
    <row r="24" spans="1:21" x14ac:dyDescent="0.25">
      <c r="B24" s="72">
        <v>43546</v>
      </c>
      <c r="C24" s="4">
        <v>30</v>
      </c>
      <c r="D24" s="3">
        <v>119.64</v>
      </c>
      <c r="E24" s="3">
        <v>0</v>
      </c>
      <c r="F24" s="3">
        <f t="shared" si="2"/>
        <v>3589.2</v>
      </c>
      <c r="O24" s="81">
        <v>1.05</v>
      </c>
      <c r="P24" s="81">
        <f t="shared" si="3"/>
        <v>153.45750000000001</v>
      </c>
    </row>
    <row r="25" spans="1:21" x14ac:dyDescent="0.25">
      <c r="O25" s="81">
        <v>1.04</v>
      </c>
      <c r="P25" s="81">
        <f t="shared" si="3"/>
        <v>151.99600000000001</v>
      </c>
      <c r="T25" s="156">
        <v>43305</v>
      </c>
      <c r="U25" t="s">
        <v>1147</v>
      </c>
    </row>
    <row r="26" spans="1:21" x14ac:dyDescent="0.25">
      <c r="O26" s="81">
        <v>1.03</v>
      </c>
      <c r="P26" s="81">
        <f t="shared" si="3"/>
        <v>150.53450000000001</v>
      </c>
      <c r="T26" s="67"/>
    </row>
    <row r="27" spans="1:21" x14ac:dyDescent="0.25">
      <c r="O27" s="81">
        <v>1.02</v>
      </c>
      <c r="P27" s="81">
        <f t="shared" si="3"/>
        <v>149.07300000000001</v>
      </c>
      <c r="T27" s="156">
        <v>43313</v>
      </c>
      <c r="U27" t="s">
        <v>1146</v>
      </c>
    </row>
    <row r="28" spans="1:21" x14ac:dyDescent="0.25">
      <c r="O28" s="81">
        <v>1.01</v>
      </c>
      <c r="P28" s="81">
        <f t="shared" si="3"/>
        <v>147.61150000000001</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33.799999999999997</v>
      </c>
      <c r="O29" s="81">
        <v>1</v>
      </c>
      <c r="P29" s="81">
        <f t="shared" si="3"/>
        <v>146.15</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33</v>
      </c>
      <c r="O30" s="81">
        <v>0.99</v>
      </c>
      <c r="P30" s="81">
        <f t="shared" si="3"/>
        <v>144.6885</v>
      </c>
    </row>
    <row r="31" spans="1:21" x14ac:dyDescent="0.25">
      <c r="O31" s="81">
        <v>0.98</v>
      </c>
      <c r="P31" s="81">
        <f t="shared" si="3"/>
        <v>143.227</v>
      </c>
      <c r="T31" s="1">
        <v>43474</v>
      </c>
      <c r="U31" t="s">
        <v>1351</v>
      </c>
    </row>
    <row r="32" spans="1:21" x14ac:dyDescent="0.25">
      <c r="O32" s="81">
        <v>0.97</v>
      </c>
      <c r="P32" s="81">
        <f t="shared" si="3"/>
        <v>141.7655</v>
      </c>
    </row>
    <row r="33" spans="1:17" x14ac:dyDescent="0.25">
      <c r="O33" s="81">
        <v>0.96</v>
      </c>
      <c r="P33" s="81">
        <f t="shared" si="3"/>
        <v>140.304</v>
      </c>
    </row>
    <row r="34" spans="1:17" x14ac:dyDescent="0.25">
      <c r="O34" s="81">
        <v>0.95</v>
      </c>
      <c r="P34" s="81">
        <f t="shared" si="3"/>
        <v>138.8425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137.381</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135.9195</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134.458</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132.9965</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131.535</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26.32</v>
      </c>
      <c r="R4" s="424">
        <v>-1.9E-2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10528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8005.530000000017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6553.2700000000186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1.6487333730844738</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3.7993920972644378E-3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13.852631578947369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28.952000000000002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28.688800000000004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28.425600000000003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28.162400000000002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27.8992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27.636000000000003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27.372800000000002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27.1096</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26.846399999999999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26.583200000000001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26.32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26.056799999999999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25.793600000000001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25.5304</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25.267199999999999</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25.003999999999998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24.7408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24.477600000000002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24.214400000000001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23.9512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23.688000000000002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2" activePane="bottomLeft" state="frozen"/>
      <selection activeCell="A2" sqref="A2"/>
      <selection pane="bottomLeft" activeCell="S48" sqref="S48"/>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1377</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1188</v>
      </c>
      <c r="W20" s="134"/>
    </row>
    <row r="21" spans="1:23" x14ac:dyDescent="0.25">
      <c r="O21" s="81">
        <v>1.08</v>
      </c>
      <c r="P21" s="81">
        <f t="shared" si="2"/>
        <v>111.43440000000001</v>
      </c>
      <c r="W21" s="134"/>
    </row>
    <row r="22" spans="1:23" x14ac:dyDescent="0.25">
      <c r="O22" s="81">
        <v>1.07</v>
      </c>
      <c r="P22" s="81">
        <f t="shared" si="2"/>
        <v>110.40260000000001</v>
      </c>
      <c r="T22" s="156">
        <v>43306</v>
      </c>
      <c r="U22" t="s">
        <v>1189</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 priority="1">
      <formula>L54&gt;0</formula>
    </cfRule>
    <cfRule type="expression" dxfId="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64.180000000000007</v>
      </c>
      <c r="R4" s="425">
        <v>1.4500000000000001E-2</v>
      </c>
      <c r="W4" s="134"/>
    </row>
    <row r="5" spans="1:23" x14ac:dyDescent="0.25">
      <c r="B5" s="72"/>
      <c r="C5" s="4"/>
      <c r="D5" s="3"/>
      <c r="E5" s="3"/>
      <c r="F5" s="3"/>
      <c r="G5" s="72"/>
      <c r="H5" s="161"/>
      <c r="I5" s="3"/>
      <c r="J5" s="3"/>
      <c r="K5" s="3"/>
      <c r="L5" s="4"/>
      <c r="M5" s="4"/>
      <c r="O5" s="11" t="s">
        <v>67</v>
      </c>
      <c r="Q5" s="3">
        <f>Q4*Q2</f>
        <v>6418.0000000000009</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1662.6399999999949</v>
      </c>
      <c r="R7">
        <v>100</v>
      </c>
      <c r="T7" s="1">
        <v>43096</v>
      </c>
      <c r="U7" t="s">
        <v>787</v>
      </c>
      <c r="W7" s="134"/>
    </row>
    <row r="8" spans="1:23" x14ac:dyDescent="0.25">
      <c r="B8" s="72"/>
      <c r="C8" s="4"/>
      <c r="D8" s="3"/>
      <c r="E8" s="3"/>
      <c r="F8" s="3"/>
      <c r="G8" s="4"/>
      <c r="H8" s="161"/>
      <c r="I8" s="3"/>
      <c r="J8" s="3"/>
      <c r="K8" s="3"/>
      <c r="L8" s="4"/>
      <c r="M8" s="4"/>
      <c r="O8" s="11" t="s">
        <v>179</v>
      </c>
      <c r="P8" s="33"/>
      <c r="Q8" s="2">
        <f>K18+M18-F18+Q2*Q4</f>
        <v>621.92000000000098</v>
      </c>
      <c r="T8" s="1"/>
      <c r="U8" t="s">
        <v>791</v>
      </c>
      <c r="W8" s="134"/>
    </row>
    <row r="9" spans="1:23" x14ac:dyDescent="0.25">
      <c r="G9" s="4"/>
      <c r="H9" s="161"/>
      <c r="I9" s="3"/>
      <c r="J9" s="3"/>
      <c r="K9" s="3"/>
      <c r="L9" s="4"/>
      <c r="M9" s="4"/>
      <c r="O9" s="11" t="s">
        <v>204</v>
      </c>
      <c r="Q9" s="134">
        <f>IF(Q2=0, 0, Q8/Q6)</f>
        <v>0.10730010627872648</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18.766081871345033</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70.598000000000013</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69.95620000000001</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69.314400000000006</v>
      </c>
      <c r="Q19" s="2"/>
      <c r="T19" s="1">
        <v>43228</v>
      </c>
      <c r="U19" t="s">
        <v>82</v>
      </c>
      <c r="W19" s="134"/>
    </row>
    <row r="20" spans="1:23" x14ac:dyDescent="0.25">
      <c r="O20" s="81">
        <v>1.07</v>
      </c>
      <c r="P20" s="81">
        <f t="shared" si="0"/>
        <v>68.672600000000017</v>
      </c>
      <c r="Q20" s="2"/>
      <c r="W20" s="134"/>
    </row>
    <row r="21" spans="1:23" x14ac:dyDescent="0.25">
      <c r="O21" s="81">
        <v>1.06</v>
      </c>
      <c r="P21" s="81">
        <f t="shared" si="0"/>
        <v>68.030800000000013</v>
      </c>
      <c r="Q21" s="2"/>
      <c r="T21" s="1">
        <v>43283</v>
      </c>
      <c r="U21" t="s">
        <v>1118</v>
      </c>
      <c r="W21" s="134"/>
    </row>
    <row r="22" spans="1:23" x14ac:dyDescent="0.25">
      <c r="O22" s="81">
        <v>1.05</v>
      </c>
      <c r="P22" s="81">
        <f t="shared" si="0"/>
        <v>67.38900000000001</v>
      </c>
      <c r="Q22" s="2"/>
      <c r="W22" s="134"/>
    </row>
    <row r="23" spans="1:23" x14ac:dyDescent="0.25">
      <c r="O23" s="81">
        <v>1.04</v>
      </c>
      <c r="P23" s="81">
        <f t="shared" si="0"/>
        <v>66.747200000000007</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66.105400000000003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65.463600000000014</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64.82180000000001</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64.180000000000007</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63.538200000000003</v>
      </c>
      <c r="Q28" s="2"/>
      <c r="W28" s="134"/>
    </row>
    <row r="29" spans="1:23" x14ac:dyDescent="0.25">
      <c r="A29" s="4"/>
      <c r="B29" s="164"/>
      <c r="C29" s="10"/>
      <c r="D29" s="39"/>
      <c r="E29" s="39"/>
      <c r="F29" s="39"/>
      <c r="G29" s="39"/>
      <c r="H29" s="179"/>
      <c r="I29" s="39"/>
      <c r="J29" s="39"/>
      <c r="K29" s="39"/>
      <c r="L29" s="39"/>
      <c r="M29" s="39"/>
      <c r="O29" s="81">
        <v>0.98</v>
      </c>
      <c r="P29" s="81">
        <f t="shared" si="0"/>
        <v>62.896400000000007</v>
      </c>
      <c r="Q29" s="2"/>
      <c r="W29" s="134"/>
    </row>
    <row r="30" spans="1:23" x14ac:dyDescent="0.25">
      <c r="A30" s="4"/>
      <c r="B30" s="164"/>
      <c r="C30" s="10"/>
      <c r="D30" s="39"/>
      <c r="E30" s="39"/>
      <c r="F30" s="39"/>
      <c r="G30" s="39"/>
      <c r="H30" s="179"/>
      <c r="I30" s="39"/>
      <c r="J30" s="39"/>
      <c r="K30" s="39"/>
      <c r="L30" s="39"/>
      <c r="M30" s="39"/>
      <c r="O30" s="81">
        <v>0.97</v>
      </c>
      <c r="P30" s="81">
        <f t="shared" si="0"/>
        <v>62.254600000000003</v>
      </c>
      <c r="W30" s="134"/>
    </row>
    <row r="31" spans="1:23" x14ac:dyDescent="0.25">
      <c r="A31" s="4"/>
      <c r="B31" s="164"/>
      <c r="C31" s="10"/>
      <c r="D31" s="39"/>
      <c r="E31" s="39"/>
      <c r="F31" s="39"/>
      <c r="G31" s="39"/>
      <c r="H31" s="179"/>
      <c r="I31" s="39"/>
      <c r="J31" s="39"/>
      <c r="K31" s="39"/>
      <c r="L31" s="39"/>
      <c r="M31" s="39"/>
      <c r="O31" s="81">
        <v>0.96</v>
      </c>
      <c r="P31" s="81">
        <f t="shared" si="0"/>
        <v>61.612800000000007</v>
      </c>
      <c r="W31" s="134"/>
    </row>
    <row r="32" spans="1:23" x14ac:dyDescent="0.25">
      <c r="A32" s="4"/>
      <c r="B32" s="164"/>
      <c r="C32" s="10"/>
      <c r="D32" s="39"/>
      <c r="E32" s="39"/>
      <c r="F32" s="39"/>
      <c r="G32" s="39"/>
      <c r="H32" s="179"/>
      <c r="I32" s="39"/>
      <c r="J32" s="39"/>
      <c r="K32" s="39"/>
      <c r="L32" s="39"/>
      <c r="M32" s="39"/>
      <c r="O32" s="81">
        <v>0.95</v>
      </c>
      <c r="P32" s="81">
        <f t="shared" si="0"/>
        <v>60.971000000000004</v>
      </c>
      <c r="W32" s="134"/>
    </row>
    <row r="33" spans="1:23" x14ac:dyDescent="0.25">
      <c r="A33" s="4"/>
      <c r="B33" s="164"/>
      <c r="C33" s="10"/>
      <c r="D33" s="39"/>
      <c r="E33" s="39"/>
      <c r="F33" s="39"/>
      <c r="G33" s="39"/>
      <c r="H33" s="179"/>
      <c r="I33" s="39"/>
      <c r="J33" s="39"/>
      <c r="K33" s="39"/>
      <c r="L33" s="39"/>
      <c r="M33" s="39"/>
      <c r="O33" s="81">
        <v>0.94</v>
      </c>
      <c r="P33" s="81">
        <f t="shared" si="0"/>
        <v>60.3292</v>
      </c>
      <c r="W33" s="134"/>
    </row>
    <row r="34" spans="1:23" x14ac:dyDescent="0.25">
      <c r="A34" s="4"/>
      <c r="B34" s="164"/>
      <c r="C34" s="10"/>
      <c r="D34" s="39"/>
      <c r="E34" s="39"/>
      <c r="F34" s="39"/>
      <c r="G34" s="39"/>
      <c r="H34" s="179"/>
      <c r="I34" s="39"/>
      <c r="J34" s="39"/>
      <c r="K34" s="39"/>
      <c r="L34" s="39"/>
      <c r="M34" s="39"/>
      <c r="O34" s="81">
        <v>0.93</v>
      </c>
      <c r="P34" s="81">
        <f t="shared" si="0"/>
        <v>59.687400000000011</v>
      </c>
      <c r="W34" s="134"/>
    </row>
    <row r="35" spans="1:23" x14ac:dyDescent="0.25">
      <c r="A35" s="4"/>
      <c r="B35" s="164"/>
      <c r="C35" s="10"/>
      <c r="D35" s="39"/>
      <c r="E35" s="39"/>
      <c r="F35" s="39"/>
      <c r="G35" s="39"/>
      <c r="H35" s="179"/>
      <c r="I35" s="39"/>
      <c r="J35" s="39"/>
      <c r="K35" s="39"/>
      <c r="L35" s="39"/>
      <c r="M35" s="39"/>
      <c r="O35" s="81">
        <v>0.92</v>
      </c>
      <c r="P35" s="81">
        <f t="shared" si="0"/>
        <v>59.045600000000007</v>
      </c>
      <c r="W35" s="134"/>
    </row>
    <row r="36" spans="1:23" x14ac:dyDescent="0.25">
      <c r="A36" s="4"/>
      <c r="B36" s="164"/>
      <c r="C36" s="10"/>
      <c r="D36" s="39"/>
      <c r="E36" s="39"/>
      <c r="F36" s="39"/>
      <c r="G36" s="39"/>
      <c r="H36" s="179"/>
      <c r="I36" s="39"/>
      <c r="J36" s="39"/>
      <c r="K36" s="39"/>
      <c r="L36" s="39"/>
      <c r="M36" s="39"/>
      <c r="O36" s="81">
        <v>0.91</v>
      </c>
      <c r="P36" s="81">
        <f t="shared" si="0"/>
        <v>58.403800000000011</v>
      </c>
      <c r="W36" s="134"/>
    </row>
    <row r="37" spans="1:23" x14ac:dyDescent="0.25">
      <c r="A37" s="4"/>
      <c r="B37" s="164"/>
      <c r="C37" s="10"/>
      <c r="D37" s="39"/>
      <c r="E37" s="39"/>
      <c r="F37" s="39"/>
      <c r="G37" s="39"/>
      <c r="H37" s="179"/>
      <c r="I37" s="39"/>
      <c r="J37" s="39"/>
      <c r="K37" s="39"/>
      <c r="L37" s="39"/>
      <c r="M37" s="39"/>
      <c r="O37" s="81">
        <v>0.9</v>
      </c>
      <c r="P37" s="81">
        <f t="shared" si="0"/>
        <v>57.762000000000008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6" priority="67">
      <formula>Q7&gt;0</formula>
    </cfRule>
    <cfRule type="expression" dxfId="1025" priority="68">
      <formula>Q7&lt;0</formula>
    </cfRule>
  </conditionalFormatting>
  <conditionalFormatting sqref="Q8">
    <cfRule type="expression" dxfId="1024" priority="65">
      <formula>Q8&gt;0</formula>
    </cfRule>
    <cfRule type="expression" dxfId="1023" priority="66">
      <formula>Q8&lt;0</formula>
    </cfRule>
  </conditionalFormatting>
  <conditionalFormatting sqref="F27 F29:F38">
    <cfRule type="expression" dxfId="1022" priority="63">
      <formula>F27&gt;0</formula>
    </cfRule>
    <cfRule type="expression" dxfId="1021" priority="64">
      <formula>F27&lt;0</formula>
    </cfRule>
  </conditionalFormatting>
  <conditionalFormatting sqref="H29:H38">
    <cfRule type="expression" dxfId="1020" priority="61">
      <formula>H29&gt;0</formula>
    </cfRule>
    <cfRule type="expression" dxfId="1019" priority="62">
      <formula>H29&lt;0</formula>
    </cfRule>
  </conditionalFormatting>
  <conditionalFormatting sqref="H25:H27">
    <cfRule type="expression" dxfId="1018" priority="41">
      <formula>H25&gt;0</formula>
    </cfRule>
    <cfRule type="expression" dxfId="1017" priority="42">
      <formula>H25&lt;0</formula>
    </cfRule>
  </conditionalFormatting>
  <conditionalFormatting sqref="Q10">
    <cfRule type="expression" dxfId="1016" priority="55">
      <formula>Q10&gt;0</formula>
    </cfRule>
    <cfRule type="expression" dxfId="1015" priority="56">
      <formula>Q10&lt;0</formula>
    </cfRule>
  </conditionalFormatting>
  <conditionalFormatting sqref="F25:F26">
    <cfRule type="expression" dxfId="1014" priority="43">
      <formula>F25&gt;0</formula>
    </cfRule>
    <cfRule type="expression" dxfId="1013" priority="44">
      <formula>F25&lt;0</formula>
    </cfRule>
  </conditionalFormatting>
  <conditionalFormatting sqref="J65:K72">
    <cfRule type="expression" dxfId="1012" priority="37">
      <formula>J65&gt;0</formula>
    </cfRule>
    <cfRule type="expression" dxfId="1011" priority="38">
      <formula>J65&lt;0</formula>
    </cfRule>
  </conditionalFormatting>
  <conditionalFormatting sqref="F65:F83 F89">
    <cfRule type="expression" dxfId="1010" priority="35">
      <formula>F65&gt;0</formula>
    </cfRule>
    <cfRule type="expression" dxfId="1009" priority="36">
      <formula>F65&lt;0</formula>
    </cfRule>
  </conditionalFormatting>
  <conditionalFormatting sqref="H65:H83 H89">
    <cfRule type="expression" dxfId="1008" priority="33">
      <formula>H65&gt;0</formula>
    </cfRule>
    <cfRule type="expression" dxfId="1007" priority="34">
      <formula>H65&lt;0</formula>
    </cfRule>
  </conditionalFormatting>
  <conditionalFormatting sqref="J76:J78">
    <cfRule type="expression" dxfId="1006" priority="31">
      <formula>J76&gt;0</formula>
    </cfRule>
    <cfRule type="expression" dxfId="1005" priority="32">
      <formula>J76&lt;0</formula>
    </cfRule>
  </conditionalFormatting>
  <conditionalFormatting sqref="K76:K78">
    <cfRule type="expression" dxfId="1004" priority="29">
      <formula>K76&gt;0</formula>
    </cfRule>
    <cfRule type="expression" dxfId="1003" priority="30">
      <formula>K76&lt;0</formula>
    </cfRule>
  </conditionalFormatting>
  <conditionalFormatting sqref="L65:L78">
    <cfRule type="expression" dxfId="1002" priority="27">
      <formula>L65&gt;0</formula>
    </cfRule>
    <cfRule type="expression" dxfId="1001" priority="28">
      <formula>L65&lt;0</formula>
    </cfRule>
  </conditionalFormatting>
  <conditionalFormatting sqref="F84:F88">
    <cfRule type="expression" dxfId="1000" priority="25">
      <formula>F84&gt;0</formula>
    </cfRule>
    <cfRule type="expression" dxfId="999" priority="26">
      <formula>F84&lt;0</formula>
    </cfRule>
  </conditionalFormatting>
  <conditionalFormatting sqref="H84:H88">
    <cfRule type="expression" dxfId="998" priority="23">
      <formula>H84&gt;0</formula>
    </cfRule>
    <cfRule type="expression" dxfId="997" priority="24">
      <formula>H84&lt;0</formula>
    </cfRule>
  </conditionalFormatting>
  <conditionalFormatting sqref="M65:M78">
    <cfRule type="expression" dxfId="996" priority="21">
      <formula>M65&gt;0</formula>
    </cfRule>
    <cfRule type="expression" dxfId="995" priority="22">
      <formula>M65&lt;0</formula>
    </cfRule>
  </conditionalFormatting>
  <conditionalFormatting sqref="M26:M31">
    <cfRule type="expression" dxfId="994" priority="19">
      <formula>M26&gt;0</formula>
    </cfRule>
    <cfRule type="expression" dxfId="993" priority="20">
      <formula>M26&lt;0</formula>
    </cfRule>
  </conditionalFormatting>
  <conditionalFormatting sqref="F93:F105">
    <cfRule type="expression" dxfId="992" priority="17">
      <formula>F93&gt;0</formula>
    </cfRule>
    <cfRule type="expression" dxfId="991" priority="18">
      <formula>F93&lt;0</formula>
    </cfRule>
  </conditionalFormatting>
  <conditionalFormatting sqref="H93:H105">
    <cfRule type="expression" dxfId="990" priority="15">
      <formula>H93&gt;0</formula>
    </cfRule>
    <cfRule type="expression" dxfId="989" priority="16">
      <formula>H93&lt;0</formula>
    </cfRule>
  </conditionalFormatting>
  <conditionalFormatting sqref="H92">
    <cfRule type="expression" dxfId="988" priority="11">
      <formula>H92&gt;0</formula>
    </cfRule>
    <cfRule type="expression" dxfId="987" priority="12">
      <formula>H92&lt;0</formula>
    </cfRule>
  </conditionalFormatting>
  <conditionalFormatting sqref="F92">
    <cfRule type="expression" dxfId="986" priority="13">
      <formula>F92&gt;0</formula>
    </cfRule>
    <cfRule type="expression" dxfId="985" priority="14">
      <formula>F92&lt;0</formula>
    </cfRule>
  </conditionalFormatting>
  <conditionalFormatting sqref="M93:M98">
    <cfRule type="expression" dxfId="984" priority="9">
      <formula>M93&gt;0</formula>
    </cfRule>
    <cfRule type="expression" dxfId="983" priority="10">
      <formula>M93&lt;0</formula>
    </cfRule>
  </conditionalFormatting>
  <conditionalFormatting sqref="K25:K27">
    <cfRule type="expression" dxfId="982" priority="7">
      <formula>K25&gt;0</formula>
    </cfRule>
    <cfRule type="expression" dxfId="981" priority="8">
      <formula>K25&lt;0</formula>
    </cfRule>
  </conditionalFormatting>
  <conditionalFormatting sqref="K28">
    <cfRule type="expression" dxfId="980" priority="5">
      <formula>K28&gt;0</formula>
    </cfRule>
    <cfRule type="expression" dxfId="979" priority="6">
      <formula>K28&lt;0</formula>
    </cfRule>
  </conditionalFormatting>
  <conditionalFormatting sqref="H28">
    <cfRule type="expression" dxfId="978" priority="1">
      <formula>H28&gt;0</formula>
    </cfRule>
    <cfRule type="expression" dxfId="977" priority="2">
      <formula>H28&lt;0</formula>
    </cfRule>
  </conditionalFormatting>
  <conditionalFormatting sqref="F28">
    <cfRule type="expression" dxfId="976" priority="3">
      <formula>F28&gt;0</formula>
    </cfRule>
    <cfRule type="expression" dxfId="975"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481</v>
      </c>
      <c r="AJ2">
        <f>$Q$2*$Q$4</f>
        <v>6501.0000000000009</v>
      </c>
      <c r="AK2">
        <f ca="1">AJ2*EXP(-$X$2 * AI2/365.25)</f>
        <v>26956.23805050458</v>
      </c>
      <c r="AM2" s="2">
        <f>Q10</f>
        <v>0</v>
      </c>
      <c r="AO2">
        <f ca="1" xml:space="preserve"> (SUM(AB:AB) - SUM(AE:AE) - SUM(AH:AH) - SUM(AK:AK))/SUM(AB:AB)</f>
        <v>-1.3028913281872516</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481</v>
      </c>
      <c r="AJ3">
        <f t="shared" ref="AJ3:AJ17" si="11">$Q$2*$Q$4</f>
        <v>6501.0000000000009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21.67</v>
      </c>
      <c r="R4" s="425">
        <v>5.5999999999999999E-3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481</v>
      </c>
      <c r="AJ4">
        <f t="shared" si="11"/>
        <v>6501.0000000000009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6501.0000000000009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481</v>
      </c>
      <c r="AJ5">
        <f t="shared" si="11"/>
        <v>6501.0000000000009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481</v>
      </c>
      <c r="AJ6">
        <f t="shared" si="11"/>
        <v>6501.0000000000009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-2322.8899999999912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481</v>
      </c>
      <c r="AJ7">
        <f t="shared" si="11"/>
        <v>6501.0000000000009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-2322.8899999999912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481</v>
      </c>
      <c r="AJ8">
        <f t="shared" si="11"/>
        <v>6501.0000000000009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-0.26325010851223135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481</v>
      </c>
      <c r="AJ9">
        <f t="shared" si="11"/>
        <v>6501.0000000000009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481</v>
      </c>
      <c r="AJ10">
        <f t="shared" si="11"/>
        <v>6501.0000000000009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4.7992616520535297E-2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481</v>
      </c>
      <c r="AJ11">
        <f t="shared" si="11"/>
        <v>6501.0000000000009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481</v>
      </c>
      <c r="AJ12">
        <f t="shared" si="11"/>
        <v>6501.0000000000009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12.747058823529413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481</v>
      </c>
      <c r="AJ13">
        <f t="shared" si="11"/>
        <v>6501.0000000000009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481</v>
      </c>
      <c r="AJ14">
        <f t="shared" si="11"/>
        <v>6501.0000000000009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481</v>
      </c>
      <c r="AJ15">
        <f t="shared" si="11"/>
        <v>6501.0000000000009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481</v>
      </c>
      <c r="AJ16">
        <f t="shared" si="11"/>
        <v>6501.0000000000009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481</v>
      </c>
      <c r="AJ17">
        <f t="shared" si="11"/>
        <v>6501.0000000000009</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23.837000000000003</v>
      </c>
      <c r="W19" s="134"/>
    </row>
    <row r="20" spans="1:39" x14ac:dyDescent="0.25">
      <c r="B20" s="72">
        <v>43440</v>
      </c>
      <c r="C20" s="4">
        <v>100</v>
      </c>
      <c r="D20" s="3">
        <v>23.38</v>
      </c>
      <c r="E20" s="3">
        <v>0</v>
      </c>
      <c r="F20" s="3">
        <f t="shared" si="12"/>
        <v>2338</v>
      </c>
      <c r="G20" s="4"/>
      <c r="H20" s="70"/>
      <c r="O20" s="81">
        <v>1.0900000000000001</v>
      </c>
      <c r="P20" s="81">
        <f t="shared" ref="P20:P39" si="13">O20*$Q$4</f>
        <v>23.620300000000004</v>
      </c>
      <c r="T20" s="1">
        <v>43244</v>
      </c>
      <c r="U20" t="s">
        <v>1072</v>
      </c>
      <c r="W20" s="134"/>
    </row>
    <row r="21" spans="1:39" x14ac:dyDescent="0.25">
      <c r="B21" s="72"/>
      <c r="C21" s="4"/>
      <c r="D21" s="3"/>
      <c r="E21" s="3"/>
      <c r="F21" s="3"/>
      <c r="O21" s="81">
        <v>1.08</v>
      </c>
      <c r="P21" s="81">
        <f t="shared" si="13"/>
        <v>23.403600000000004</v>
      </c>
      <c r="W21" s="134"/>
    </row>
    <row r="22" spans="1:39" x14ac:dyDescent="0.25">
      <c r="C22" s="4"/>
      <c r="D22" s="3"/>
      <c r="E22" s="3"/>
      <c r="F22" s="3"/>
      <c r="H22" s="70"/>
      <c r="O22" s="81">
        <v>1.07</v>
      </c>
      <c r="P22" s="81">
        <f t="shared" si="13"/>
        <v>23.186900000000001</v>
      </c>
      <c r="T22" s="693">
        <v>43288</v>
      </c>
      <c r="U22" t="s">
        <v>1153</v>
      </c>
      <c r="W22" s="134"/>
    </row>
    <row r="23" spans="1:39" x14ac:dyDescent="0.25">
      <c r="O23" s="81">
        <v>1.06</v>
      </c>
      <c r="P23" s="81">
        <f t="shared" si="13"/>
        <v>22.970200000000002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22.753500000000003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22.536800000000003</v>
      </c>
      <c r="T25" s="693">
        <v>43318</v>
      </c>
      <c r="U25" t="s">
        <v>1158</v>
      </c>
      <c r="W25" s="134"/>
    </row>
    <row r="26" spans="1:39" x14ac:dyDescent="0.25">
      <c r="O26" s="81">
        <v>1.03</v>
      </c>
      <c r="P26" s="81">
        <f t="shared" si="13"/>
        <v>22.320100000000004</v>
      </c>
      <c r="T26" s="708"/>
      <c r="W26" s="134"/>
    </row>
    <row r="27" spans="1:39" x14ac:dyDescent="0.25">
      <c r="O27" s="81">
        <v>1.02</v>
      </c>
      <c r="P27" s="81">
        <f t="shared" si="13"/>
        <v>22.103400000000001</v>
      </c>
      <c r="T27" s="1">
        <v>43342</v>
      </c>
      <c r="U27" t="s">
        <v>1257</v>
      </c>
      <c r="W27" s="134"/>
    </row>
    <row r="28" spans="1:39" x14ac:dyDescent="0.25">
      <c r="O28" s="81">
        <v>1.01</v>
      </c>
      <c r="P28" s="81">
        <f t="shared" si="13"/>
        <v>21.886700000000001</v>
      </c>
      <c r="U28" s="405" t="s">
        <v>1258</v>
      </c>
      <c r="W28" s="134"/>
    </row>
    <row r="29" spans="1:39" x14ac:dyDescent="0.25">
      <c r="O29" s="81">
        <v>1</v>
      </c>
      <c r="P29" s="81">
        <f t="shared" si="13"/>
        <v>21.67</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21.453300000000002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21.236600000000003</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21.0199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20.8032</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20.586500000000001</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20.369800000000001</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20.153100000000002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19.936400000000003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19.719700000000003</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19.503000000000004</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4" priority="31">
      <formula>F31&gt;0</formula>
    </cfRule>
    <cfRule type="expression" dxfId="973" priority="32">
      <formula>F31&lt;0</formula>
    </cfRule>
  </conditionalFormatting>
  <conditionalFormatting sqref="Q7">
    <cfRule type="expression" dxfId="972" priority="29">
      <formula>Q7&gt;0</formula>
    </cfRule>
    <cfRule type="expression" dxfId="971" priority="30">
      <formula>Q7&lt;0</formula>
    </cfRule>
  </conditionalFormatting>
  <conditionalFormatting sqref="Q8">
    <cfRule type="expression" dxfId="970" priority="27">
      <formula>Q8&gt;0</formula>
    </cfRule>
    <cfRule type="expression" dxfId="969" priority="28">
      <formula>Q8&lt;0</formula>
    </cfRule>
  </conditionalFormatting>
  <conditionalFormatting sqref="F111:F132">
    <cfRule type="expression" dxfId="968" priority="21">
      <formula>F111&gt;0</formula>
    </cfRule>
    <cfRule type="expression" dxfId="967" priority="22">
      <formula>F111&lt;0</formula>
    </cfRule>
  </conditionalFormatting>
  <conditionalFormatting sqref="H111:H132">
    <cfRule type="expression" dxfId="966" priority="19">
      <formula>H111&gt;0</formula>
    </cfRule>
    <cfRule type="expression" dxfId="965" priority="20">
      <formula>H111&lt;0</formula>
    </cfRule>
  </conditionalFormatting>
  <conditionalFormatting sqref="Q10">
    <cfRule type="expression" dxfId="964" priority="17">
      <formula>Q10&gt;0</formula>
    </cfRule>
    <cfRule type="expression" dxfId="963" priority="18">
      <formula>Q10&lt;0</formula>
    </cfRule>
  </conditionalFormatting>
  <conditionalFormatting sqref="J31:J44">
    <cfRule type="expression" dxfId="962" priority="15">
      <formula>J31&gt;0</formula>
    </cfRule>
    <cfRule type="expression" dxfId="961" priority="16">
      <formula>J31&lt;0</formula>
    </cfRule>
  </conditionalFormatting>
  <conditionalFormatting sqref="K31:K44">
    <cfRule type="expression" dxfId="960" priority="13">
      <formula>K31&gt;0</formula>
    </cfRule>
    <cfRule type="expression" dxfId="959" priority="14">
      <formula>K31&lt;0</formula>
    </cfRule>
  </conditionalFormatting>
  <conditionalFormatting sqref="L31:L44">
    <cfRule type="expression" dxfId="958" priority="11">
      <formula>L31&gt;0</formula>
    </cfRule>
    <cfRule type="expression" dxfId="957" priority="12">
      <formula>L31&lt;0</formula>
    </cfRule>
  </conditionalFormatting>
  <conditionalFormatting sqref="H66:H72 F66:F72">
    <cfRule type="expression" dxfId="956" priority="9">
      <formula>F66&gt;0</formula>
    </cfRule>
    <cfRule type="expression" dxfId="955" priority="10">
      <formula>F66&lt;0</formula>
    </cfRule>
  </conditionalFormatting>
  <conditionalFormatting sqref="H73:H76 F73:F76">
    <cfRule type="expression" dxfId="954" priority="7">
      <formula>F73&gt;0</formula>
    </cfRule>
    <cfRule type="expression" dxfId="953" priority="8">
      <formula>F73&lt;0</formula>
    </cfRule>
  </conditionalFormatting>
  <conditionalFormatting sqref="F83:F84 H83:H84">
    <cfRule type="expression" dxfId="952" priority="5">
      <formula>F83&gt;0</formula>
    </cfRule>
    <cfRule type="expression" dxfId="951" priority="6">
      <formula>F83&lt;0</formula>
    </cfRule>
  </conditionalFormatting>
  <conditionalFormatting sqref="F82 H82">
    <cfRule type="expression" dxfId="950" priority="3">
      <formula>F82&gt;0</formula>
    </cfRule>
    <cfRule type="expression" dxfId="949" priority="4">
      <formula>F82&lt;0</formula>
    </cfRule>
  </conditionalFormatting>
  <conditionalFormatting sqref="F79:F81 H79:H81">
    <cfRule type="expression" dxfId="948" priority="1">
      <formula>F79&gt;0</formula>
    </cfRule>
    <cfRule type="expression" dxfId="94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6" priority="137">
      <formula>F30&gt;0</formula>
    </cfRule>
    <cfRule type="expression" dxfId="945" priority="138">
      <formula>F30&lt;0</formula>
    </cfRule>
  </conditionalFormatting>
  <conditionalFormatting sqref="H47:H58">
    <cfRule type="expression" dxfId="944" priority="129">
      <formula>H47&gt;0</formula>
    </cfRule>
    <cfRule type="expression" dxfId="943" priority="130">
      <formula>H47&lt;0</formula>
    </cfRule>
  </conditionalFormatting>
  <conditionalFormatting sqref="H59">
    <cfRule type="expression" dxfId="942" priority="119">
      <formula>H59&gt;0</formula>
    </cfRule>
    <cfRule type="expression" dxfId="941" priority="120">
      <formula>H59&lt;0</formula>
    </cfRule>
  </conditionalFormatting>
  <conditionalFormatting sqref="H60">
    <cfRule type="expression" dxfId="940" priority="115">
      <formula>H60&gt;0</formula>
    </cfRule>
    <cfRule type="expression" dxfId="939" priority="116">
      <formula>H60&lt;0</formula>
    </cfRule>
  </conditionalFormatting>
  <conditionalFormatting sqref="H61:H66">
    <cfRule type="expression" dxfId="938" priority="111">
      <formula>H61&gt;0</formula>
    </cfRule>
    <cfRule type="expression" dxfId="937" priority="112">
      <formula>H61&lt;0</formula>
    </cfRule>
  </conditionalFormatting>
  <conditionalFormatting sqref="Q8">
    <cfRule type="expression" dxfId="936" priority="95">
      <formula>Q8&gt;0</formula>
    </cfRule>
    <cfRule type="expression" dxfId="935" priority="96">
      <formula>Q8&lt;0</formula>
    </cfRule>
  </conditionalFormatting>
  <conditionalFormatting sqref="Q7">
    <cfRule type="expression" dxfId="934" priority="97">
      <formula>Q7&gt;0</formula>
    </cfRule>
    <cfRule type="expression" dxfId="933" priority="98">
      <formula>Q7&lt;0</formula>
    </cfRule>
  </conditionalFormatting>
  <conditionalFormatting sqref="F178 H178">
    <cfRule type="expression" dxfId="932" priority="93">
      <formula>F178&gt;0</formula>
    </cfRule>
    <cfRule type="expression" dxfId="931" priority="94">
      <formula>F178&lt;0</formula>
    </cfRule>
  </conditionalFormatting>
  <conditionalFormatting sqref="Q10">
    <cfRule type="expression" dxfId="930" priority="87">
      <formula>Q10&gt;0</formula>
    </cfRule>
    <cfRule type="expression" dxfId="929" priority="88">
      <formula>Q10&lt;0</formula>
    </cfRule>
  </conditionalFormatting>
  <conditionalFormatting sqref="Q9">
    <cfRule type="expression" dxfId="928" priority="81">
      <formula>Q9&gt;0</formula>
    </cfRule>
    <cfRule type="expression" dxfId="927" priority="82">
      <formula>Q9&lt;0</formula>
    </cfRule>
  </conditionalFormatting>
  <conditionalFormatting sqref="F201:F248">
    <cfRule type="expression" dxfId="926" priority="41">
      <formula>F201&gt;0</formula>
    </cfRule>
    <cfRule type="expression" dxfId="925" priority="42">
      <formula>F201&lt;0</formula>
    </cfRule>
  </conditionalFormatting>
  <conditionalFormatting sqref="H201:H248">
    <cfRule type="expression" dxfId="924" priority="39">
      <formula>H201&gt;0</formula>
    </cfRule>
    <cfRule type="expression" dxfId="923" priority="40">
      <formula>H201&lt;0</formula>
    </cfRule>
  </conditionalFormatting>
  <conditionalFormatting sqref="J208">
    <cfRule type="expression" dxfId="922" priority="37">
      <formula>J208&gt;0</formula>
    </cfRule>
    <cfRule type="expression" dxfId="921" priority="38">
      <formula>J208&lt;0</formula>
    </cfRule>
  </conditionalFormatting>
  <conditionalFormatting sqref="J214:J215">
    <cfRule type="expression" dxfId="920" priority="35">
      <formula>J214&gt;0</formula>
    </cfRule>
    <cfRule type="expression" dxfId="919" priority="36">
      <formula>J214&lt;0</formula>
    </cfRule>
  </conditionalFormatting>
  <conditionalFormatting sqref="J216">
    <cfRule type="expression" dxfId="918" priority="33">
      <formula>J216&gt;0</formula>
    </cfRule>
    <cfRule type="expression" dxfId="917" priority="34">
      <formula>J216&lt;0</formula>
    </cfRule>
  </conditionalFormatting>
  <conditionalFormatting sqref="J217:J219 J221:J224">
    <cfRule type="expression" dxfId="916" priority="31">
      <formula>J217&gt;0</formula>
    </cfRule>
    <cfRule type="expression" dxfId="915" priority="32">
      <formula>J217&lt;0</formula>
    </cfRule>
  </conditionalFormatting>
  <conditionalFormatting sqref="K208">
    <cfRule type="expression" dxfId="914" priority="29">
      <formula>K208&gt;0</formula>
    </cfRule>
    <cfRule type="expression" dxfId="913" priority="30">
      <formula>K208&lt;0</formula>
    </cfRule>
  </conditionalFormatting>
  <conditionalFormatting sqref="K214:K215">
    <cfRule type="expression" dxfId="912" priority="27">
      <formula>K214&gt;0</formula>
    </cfRule>
    <cfRule type="expression" dxfId="911" priority="28">
      <formula>K214&lt;0</formula>
    </cfRule>
  </conditionalFormatting>
  <conditionalFormatting sqref="K216">
    <cfRule type="expression" dxfId="910" priority="25">
      <formula>K216&gt;0</formula>
    </cfRule>
    <cfRule type="expression" dxfId="909" priority="26">
      <formula>K216&lt;0</formula>
    </cfRule>
  </conditionalFormatting>
  <conditionalFormatting sqref="K217:K224">
    <cfRule type="expression" dxfId="908" priority="23">
      <formula>K217&gt;0</formula>
    </cfRule>
    <cfRule type="expression" dxfId="907" priority="24">
      <formula>K217&lt;0</formula>
    </cfRule>
  </conditionalFormatting>
  <conditionalFormatting sqref="L208">
    <cfRule type="expression" dxfId="906" priority="21">
      <formula>L208&gt;0</formula>
    </cfRule>
    <cfRule type="expression" dxfId="905" priority="22">
      <formula>L208&lt;0</formula>
    </cfRule>
  </conditionalFormatting>
  <conditionalFormatting sqref="L214:L215">
    <cfRule type="expression" dxfId="904" priority="19">
      <formula>L214&gt;0</formula>
    </cfRule>
    <cfRule type="expression" dxfId="903" priority="20">
      <formula>L214&lt;0</formula>
    </cfRule>
  </conditionalFormatting>
  <conditionalFormatting sqref="L216">
    <cfRule type="expression" dxfId="902" priority="17">
      <formula>L216&gt;0</formula>
    </cfRule>
    <cfRule type="expression" dxfId="901" priority="18">
      <formula>L216&lt;0</formula>
    </cfRule>
  </conditionalFormatting>
  <conditionalFormatting sqref="L217:L224">
    <cfRule type="expression" dxfId="900" priority="15">
      <formula>L217&gt;0</formula>
    </cfRule>
    <cfRule type="expression" dxfId="899" priority="16">
      <formula>L217&lt;0</formula>
    </cfRule>
  </conditionalFormatting>
  <conditionalFormatting sqref="K225">
    <cfRule type="expression" dxfId="898" priority="13">
      <formula>K225&gt;0</formula>
    </cfRule>
    <cfRule type="expression" dxfId="897" priority="14">
      <formula>K225&lt;0</formula>
    </cfRule>
  </conditionalFormatting>
  <conditionalFormatting sqref="L225:L232">
    <cfRule type="expression" dxfId="896" priority="11">
      <formula>L225&gt;0</formula>
    </cfRule>
    <cfRule type="expression" dxfId="895" priority="12">
      <formula>L225&lt;0</formula>
    </cfRule>
  </conditionalFormatting>
  <conditionalFormatting sqref="K226">
    <cfRule type="expression" dxfId="894" priority="9">
      <formula>K226&gt;0</formula>
    </cfRule>
    <cfRule type="expression" dxfId="893" priority="10">
      <formula>K226&lt;0</formula>
    </cfRule>
  </conditionalFormatting>
  <conditionalFormatting sqref="K227">
    <cfRule type="expression" dxfId="892" priority="7">
      <formula>K227&gt;0</formula>
    </cfRule>
    <cfRule type="expression" dxfId="891" priority="8">
      <formula>K227&lt;0</formula>
    </cfRule>
  </conditionalFormatting>
  <conditionalFormatting sqref="K228:K248">
    <cfRule type="expression" dxfId="890" priority="5">
      <formula>K228&gt;0</formula>
    </cfRule>
    <cfRule type="expression" dxfId="889" priority="6">
      <formula>K228&lt;0</formula>
    </cfRule>
  </conditionalFormatting>
  <conditionalFormatting sqref="L233:L237">
    <cfRule type="expression" dxfId="888" priority="3">
      <formula>L233&gt;0</formula>
    </cfRule>
    <cfRule type="expression" dxfId="887" priority="4">
      <formula>L233&lt;0</formula>
    </cfRule>
  </conditionalFormatting>
  <conditionalFormatting sqref="L238:L243">
    <cfRule type="expression" dxfId="886" priority="1">
      <formula>L238&gt;0</formula>
    </cfRule>
    <cfRule type="expression" dxfId="88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4" priority="11">
      <formula>F27&gt;0</formula>
    </cfRule>
    <cfRule type="expression" dxfId="883" priority="12">
      <formula>F27&lt;0</formula>
    </cfRule>
  </conditionalFormatting>
  <conditionalFormatting sqref="H27:H29">
    <cfRule type="expression" dxfId="882" priority="9">
      <formula>H27&gt;0</formula>
    </cfRule>
    <cfRule type="expression" dxfId="881" priority="10">
      <formula>H27&lt;0</formula>
    </cfRule>
  </conditionalFormatting>
  <conditionalFormatting sqref="F23:F26">
    <cfRule type="expression" dxfId="880" priority="7">
      <formula>F23&gt;0</formula>
    </cfRule>
    <cfRule type="expression" dxfId="879" priority="8">
      <formula>F23&lt;0</formula>
    </cfRule>
  </conditionalFormatting>
  <conditionalFormatting sqref="H23:H26">
    <cfRule type="expression" dxfId="878" priority="5">
      <formula>H23&gt;0</formula>
    </cfRule>
    <cfRule type="expression" dxfId="877" priority="6">
      <formula>H23&lt;0</formula>
    </cfRule>
  </conditionalFormatting>
  <conditionalFormatting sqref="Q8">
    <cfRule type="expression" dxfId="876" priority="1">
      <formula>Q8&gt;0</formula>
    </cfRule>
    <cfRule type="expression" dxfId="875" priority="2">
      <formula>Q8&lt;0</formula>
    </cfRule>
  </conditionalFormatting>
  <conditionalFormatting sqref="Q7">
    <cfRule type="expression" dxfId="874" priority="3">
      <formula>Q7&gt;0</formula>
    </cfRule>
    <cfRule type="expression" dxfId="87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2" priority="7">
      <formula>F21&gt;0</formula>
    </cfRule>
    <cfRule type="expression" dxfId="871" priority="8">
      <formula>F21&lt;0</formula>
    </cfRule>
  </conditionalFormatting>
  <conditionalFormatting sqref="F22">
    <cfRule type="expression" dxfId="870" priority="5">
      <formula>F22&gt;0</formula>
    </cfRule>
    <cfRule type="expression" dxfId="869" priority="6">
      <formula>F22&lt;0</formula>
    </cfRule>
  </conditionalFormatting>
  <conditionalFormatting sqref="Q8">
    <cfRule type="expression" dxfId="868" priority="1">
      <formula>Q8&gt;0</formula>
    </cfRule>
    <cfRule type="expression" dxfId="867" priority="2">
      <formula>Q8&lt;0</formula>
    </cfRule>
  </conditionalFormatting>
  <conditionalFormatting sqref="Q7">
    <cfRule type="expression" dxfId="866" priority="3">
      <formula>Q7&gt;0</formula>
    </cfRule>
    <cfRule type="expression" dxfId="86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4" priority="17">
      <formula>F38&gt;0</formula>
    </cfRule>
    <cfRule type="expression" dxfId="863" priority="18">
      <formula>F38&lt;0</formula>
    </cfRule>
  </conditionalFormatting>
  <conditionalFormatting sqref="H38:H72">
    <cfRule type="expression" dxfId="862" priority="9">
      <formula>H38&gt;0</formula>
    </cfRule>
    <cfRule type="expression" dxfId="861" priority="10">
      <formula>H38&lt;0</formula>
    </cfRule>
  </conditionalFormatting>
  <conditionalFormatting sqref="F21:F37">
    <cfRule type="expression" dxfId="860" priority="7">
      <formula>F21&gt;0</formula>
    </cfRule>
    <cfRule type="expression" dxfId="859" priority="8">
      <formula>F21&lt;0</formula>
    </cfRule>
  </conditionalFormatting>
  <conditionalFormatting sqref="H21:H37">
    <cfRule type="expression" dxfId="858" priority="5">
      <formula>H21&gt;0</formula>
    </cfRule>
    <cfRule type="expression" dxfId="857" priority="6">
      <formula>H21&lt;0</formula>
    </cfRule>
  </conditionalFormatting>
  <conditionalFormatting sqref="Q8">
    <cfRule type="expression" dxfId="856" priority="1">
      <formula>Q8&gt;0</formula>
    </cfRule>
    <cfRule type="expression" dxfId="855" priority="2">
      <formula>Q8&lt;0</formula>
    </cfRule>
  </conditionalFormatting>
  <conditionalFormatting sqref="Q7">
    <cfRule type="expression" dxfId="854" priority="3">
      <formula>Q7&gt;0</formula>
    </cfRule>
    <cfRule type="expression" dxfId="85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2" priority="11">
      <formula>F24&gt;0</formula>
    </cfRule>
    <cfRule type="expression" dxfId="851" priority="12">
      <formula>F24&lt;0</formula>
    </cfRule>
  </conditionalFormatting>
  <conditionalFormatting sqref="H27:H30">
    <cfRule type="expression" dxfId="850" priority="9">
      <formula>H27&gt;0</formula>
    </cfRule>
    <cfRule type="expression" dxfId="849" priority="10">
      <formula>H27&lt;0</formula>
    </cfRule>
  </conditionalFormatting>
  <conditionalFormatting sqref="F25">
    <cfRule type="expression" dxfId="848" priority="7">
      <formula>F25&gt;0</formula>
    </cfRule>
    <cfRule type="expression" dxfId="847" priority="8">
      <formula>F25&lt;0</formula>
    </cfRule>
  </conditionalFormatting>
  <conditionalFormatting sqref="H24:H26">
    <cfRule type="expression" dxfId="846" priority="5">
      <formula>H24&gt;0</formula>
    </cfRule>
    <cfRule type="expression" dxfId="845" priority="6">
      <formula>H24&lt;0</formula>
    </cfRule>
  </conditionalFormatting>
  <conditionalFormatting sqref="Q7">
    <cfRule type="expression" dxfId="844" priority="3">
      <formula>Q7&gt;0</formula>
    </cfRule>
    <cfRule type="expression" dxfId="843" priority="4">
      <formula>Q7&lt;0</formula>
    </cfRule>
  </conditionalFormatting>
  <conditionalFormatting sqref="Q8">
    <cfRule type="expression" dxfId="842" priority="1">
      <formula>Q8&gt;0</formula>
    </cfRule>
    <cfRule type="expression" dxfId="84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0" priority="17">
      <formula>F28&gt;0</formula>
    </cfRule>
    <cfRule type="expression" dxfId="839" priority="18">
      <formula>F28&lt;0</formula>
    </cfRule>
  </conditionalFormatting>
  <conditionalFormatting sqref="F28 F33:F35">
    <cfRule type="expression" dxfId="838" priority="19">
      <formula>F28&gt;0</formula>
    </cfRule>
    <cfRule type="expression" dxfId="837" priority="20">
      <formula>F28&lt;0</formula>
    </cfRule>
  </conditionalFormatting>
  <conditionalFormatting sqref="H28 H33:H35">
    <cfRule type="expression" dxfId="836" priority="15">
      <formula>H28&gt;0</formula>
    </cfRule>
    <cfRule type="expression" dxfId="835" priority="16">
      <formula>H28&lt;0</formula>
    </cfRule>
  </conditionalFormatting>
  <conditionalFormatting sqref="F21:F27">
    <cfRule type="expression" dxfId="834" priority="13">
      <formula>F21&gt;0</formula>
    </cfRule>
    <cfRule type="expression" dxfId="833" priority="14">
      <formula>F21&lt;0</formula>
    </cfRule>
  </conditionalFormatting>
  <conditionalFormatting sqref="H21:H27">
    <cfRule type="expression" dxfId="832" priority="11">
      <formula>H21&gt;0</formula>
    </cfRule>
    <cfRule type="expression" dxfId="831" priority="12">
      <formula>H21&lt;0</formula>
    </cfRule>
  </conditionalFormatting>
  <conditionalFormatting sqref="Q8">
    <cfRule type="expression" dxfId="830" priority="7">
      <formula>Q8&gt;0</formula>
    </cfRule>
    <cfRule type="expression" dxfId="829" priority="8">
      <formula>Q8&lt;0</formula>
    </cfRule>
  </conditionalFormatting>
  <conditionalFormatting sqref="Q7">
    <cfRule type="expression" dxfId="828" priority="9">
      <formula>Q7&gt;0</formula>
    </cfRule>
    <cfRule type="expression" dxfId="827" priority="10">
      <formula>Q7&lt;0</formula>
    </cfRule>
  </conditionalFormatting>
  <conditionalFormatting sqref="F29:F32">
    <cfRule type="expression" dxfId="826" priority="5">
      <formula>F29&gt;0</formula>
    </cfRule>
    <cfRule type="expression" dxfId="825" priority="6">
      <formula>F29&lt;0</formula>
    </cfRule>
  </conditionalFormatting>
  <conditionalFormatting sqref="H29:H32">
    <cfRule type="expression" dxfId="824" priority="3">
      <formula>H29&gt;0</formula>
    </cfRule>
    <cfRule type="expression" dxfId="823" priority="4">
      <formula>H29&lt;0</formula>
    </cfRule>
  </conditionalFormatting>
  <conditionalFormatting sqref="M37">
    <cfRule type="expression" dxfId="822" priority="1">
      <formula>M37&gt;0</formula>
    </cfRule>
    <cfRule type="expression" dxfId="82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20" priority="51">
      <formula>F26&gt;0</formula>
    </cfRule>
    <cfRule type="expression" dxfId="81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8" priority="39">
      <formula>F22&gt;0</formula>
    </cfRule>
    <cfRule type="expression" dxfId="817" priority="40">
      <formula>F22&lt;0</formula>
    </cfRule>
  </conditionalFormatting>
  <conditionalFormatting sqref="H22:H25">
    <cfRule type="expression" dxfId="816" priority="37">
      <formula>H22&gt;0</formula>
    </cfRule>
    <cfRule type="expression" dxfId="815" priority="38">
      <formula>H22&lt;0</formula>
    </cfRule>
  </conditionalFormatting>
  <conditionalFormatting sqref="Q8">
    <cfRule type="expression" dxfId="814" priority="33">
      <formula>Q8&gt;0</formula>
    </cfRule>
    <cfRule type="expression" dxfId="813" priority="34">
      <formula>Q8&lt;0</formula>
    </cfRule>
  </conditionalFormatting>
  <conditionalFormatting sqref="Q7">
    <cfRule type="expression" dxfId="812" priority="35">
      <formula>Q7&gt;0</formula>
    </cfRule>
    <cfRule type="expression" dxfId="811" priority="36">
      <formula>Q7&lt;0</formula>
    </cfRule>
  </conditionalFormatting>
  <conditionalFormatting sqref="F74:F76">
    <cfRule type="expression" dxfId="810" priority="31">
      <formula>F74&gt;0</formula>
    </cfRule>
    <cfRule type="expression" dxfId="809" priority="32">
      <formula>F74&lt;0</formula>
    </cfRule>
  </conditionalFormatting>
  <conditionalFormatting sqref="F77:F84">
    <cfRule type="expression" dxfId="808" priority="27">
      <formula>F77&gt;0</formula>
    </cfRule>
    <cfRule type="expression" dxfId="807" priority="28">
      <formula>F77&lt;0</formula>
    </cfRule>
  </conditionalFormatting>
  <conditionalFormatting sqref="F77:F84">
    <cfRule type="expression" dxfId="806" priority="29">
      <formula>F77&gt;0</formula>
    </cfRule>
    <cfRule type="expression" dxfId="805" priority="30">
      <formula>F77&lt;0</formula>
    </cfRule>
  </conditionalFormatting>
  <conditionalFormatting sqref="H74:H84">
    <cfRule type="expression" dxfId="804" priority="25">
      <formula>H74&gt;0</formula>
    </cfRule>
    <cfRule type="expression" dxfId="803" priority="26">
      <formula>H74&lt;0</formula>
    </cfRule>
  </conditionalFormatting>
  <conditionalFormatting sqref="F70:F73">
    <cfRule type="expression" dxfId="802" priority="23">
      <formula>F70&gt;0</formula>
    </cfRule>
    <cfRule type="expression" dxfId="801" priority="24">
      <formula>F70&lt;0</formula>
    </cfRule>
  </conditionalFormatting>
  <conditionalFormatting sqref="H70:H73">
    <cfRule type="expression" dxfId="800" priority="21">
      <formula>H70&gt;0</formula>
    </cfRule>
    <cfRule type="expression" dxfId="799" priority="22">
      <formula>H70&lt;0</formula>
    </cfRule>
  </conditionalFormatting>
  <conditionalFormatting sqref="Q10">
    <cfRule type="expression" dxfId="798" priority="19">
      <formula>Q10&gt;0</formula>
    </cfRule>
    <cfRule type="expression" dxfId="797" priority="20">
      <formula>Q10&lt;0</formula>
    </cfRule>
  </conditionalFormatting>
  <conditionalFormatting sqref="H43 F43">
    <cfRule type="expression" dxfId="796" priority="15">
      <formula>F43&gt;0</formula>
    </cfRule>
    <cfRule type="expression" dxfId="795" priority="16">
      <formula>F43&lt;0</formula>
    </cfRule>
  </conditionalFormatting>
  <conditionalFormatting sqref="H37:H39 F37:F39">
    <cfRule type="expression" dxfId="794" priority="13">
      <formula>F37&gt;0</formula>
    </cfRule>
    <cfRule type="expression" dxfId="793" priority="14">
      <formula>F37&lt;0</formula>
    </cfRule>
  </conditionalFormatting>
  <conditionalFormatting sqref="H35:H36 F35:F36">
    <cfRule type="expression" dxfId="792" priority="11">
      <formula>F35&gt;0</formula>
    </cfRule>
    <cfRule type="expression" dxfId="791" priority="12">
      <formula>F35&lt;0</formula>
    </cfRule>
  </conditionalFormatting>
  <conditionalFormatting sqref="H41:H42 F41:F42 J40:J41">
    <cfRule type="expression" dxfId="790" priority="9">
      <formula>F40&gt;0</formula>
    </cfRule>
    <cfRule type="expression" dxfId="789" priority="10">
      <formula>F40&lt;0</formula>
    </cfRule>
  </conditionalFormatting>
  <conditionalFormatting sqref="H40 F40">
    <cfRule type="expression" dxfId="788" priority="7">
      <formula>F40&gt;0</formula>
    </cfRule>
    <cfRule type="expression" dxfId="787" priority="8">
      <formula>F40&lt;0</formula>
    </cfRule>
  </conditionalFormatting>
  <conditionalFormatting sqref="H45 F45 J44:J45">
    <cfRule type="expression" dxfId="786" priority="3">
      <formula>F44&gt;0</formula>
    </cfRule>
    <cfRule type="expression" dxfId="785" priority="4">
      <formula>F44&lt;0</formula>
    </cfRule>
  </conditionalFormatting>
  <conditionalFormatting sqref="H44 F44">
    <cfRule type="expression" dxfId="784" priority="1">
      <formula>F44&gt;0</formula>
    </cfRule>
    <cfRule type="expression" dxfId="78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2" priority="29">
      <formula>F40&gt;0</formula>
    </cfRule>
    <cfRule type="expression" dxfId="781" priority="30">
      <formula>F40&lt;0</formula>
    </cfRule>
  </conditionalFormatting>
  <conditionalFormatting sqref="F40:F45">
    <cfRule type="expression" dxfId="780" priority="31">
      <formula>F40&gt;0</formula>
    </cfRule>
    <cfRule type="expression" dxfId="779" priority="32">
      <formula>F40&lt;0</formula>
    </cfRule>
  </conditionalFormatting>
  <conditionalFormatting sqref="H40:H45">
    <cfRule type="expression" dxfId="778" priority="27">
      <formula>H40&gt;0</formula>
    </cfRule>
    <cfRule type="expression" dxfId="777" priority="28">
      <formula>H40&lt;0</formula>
    </cfRule>
  </conditionalFormatting>
  <conditionalFormatting sqref="F23:F39">
    <cfRule type="expression" dxfId="776" priority="13">
      <formula>F23&gt;0</formula>
    </cfRule>
    <cfRule type="expression" dxfId="775" priority="14">
      <formula>F23&lt;0</formula>
    </cfRule>
  </conditionalFormatting>
  <conditionalFormatting sqref="H23:H39">
    <cfRule type="expression" dxfId="774" priority="11">
      <formula>H23&gt;0</formula>
    </cfRule>
    <cfRule type="expression" dxfId="773" priority="12">
      <formula>H23&lt;0</formula>
    </cfRule>
  </conditionalFormatting>
  <conditionalFormatting sqref="Q7">
    <cfRule type="expression" dxfId="772" priority="9">
      <formula>Q7&gt;0</formula>
    </cfRule>
    <cfRule type="expression" dxfId="771" priority="10">
      <formula>Q7&lt;0</formula>
    </cfRule>
  </conditionalFormatting>
  <conditionalFormatting sqref="Q8">
    <cfRule type="expression" dxfId="770" priority="7">
      <formula>Q8&gt;0</formula>
    </cfRule>
    <cfRule type="expression" dxfId="769" priority="8">
      <formula>Q8&lt;0</formula>
    </cfRule>
  </conditionalFormatting>
  <conditionalFormatting sqref="Q10">
    <cfRule type="expression" dxfId="768" priority="1">
      <formula>Q10&gt;0</formula>
    </cfRule>
    <cfRule type="expression" dxfId="76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6" priority="39">
      <formula>Q12&gt;0</formula>
    </cfRule>
    <cfRule type="expression" dxfId="76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4" priority="33">
      <formula>F25&gt;0</formula>
    </cfRule>
    <cfRule type="expression" dxfId="763" priority="34">
      <formula>F25&lt;0</formula>
    </cfRule>
  </conditionalFormatting>
  <conditionalFormatting sqref="F30">
    <cfRule type="expression" dxfId="762" priority="31">
      <formula>F30&gt;0</formula>
    </cfRule>
    <cfRule type="expression" dxfId="761" priority="32">
      <formula>F30&lt;0</formula>
    </cfRule>
  </conditionalFormatting>
  <conditionalFormatting sqref="F31">
    <cfRule type="expression" dxfId="760" priority="29">
      <formula>F31&gt;0</formula>
    </cfRule>
    <cfRule type="expression" dxfId="759" priority="30">
      <formula>F31&lt;0</formula>
    </cfRule>
  </conditionalFormatting>
  <conditionalFormatting sqref="F32:F34">
    <cfRule type="expression" dxfId="758" priority="27">
      <formula>F32&gt;0</formula>
    </cfRule>
    <cfRule type="expression" dxfId="757" priority="28">
      <formula>F32&lt;0</formula>
    </cfRule>
  </conditionalFormatting>
  <conditionalFormatting sqref="H25:H29">
    <cfRule type="expression" dxfId="756" priority="25">
      <formula>H25&gt;0</formula>
    </cfRule>
    <cfRule type="expression" dxfId="755" priority="26">
      <formula>H25&lt;0</formula>
    </cfRule>
  </conditionalFormatting>
  <conditionalFormatting sqref="H30">
    <cfRule type="expression" dxfId="754" priority="23">
      <formula>H30&gt;0</formula>
    </cfRule>
    <cfRule type="expression" dxfId="753" priority="24">
      <formula>H30&lt;0</formula>
    </cfRule>
  </conditionalFormatting>
  <conditionalFormatting sqref="H31">
    <cfRule type="expression" dxfId="752" priority="21">
      <formula>H31&gt;0</formula>
    </cfRule>
    <cfRule type="expression" dxfId="751" priority="22">
      <formula>H31&lt;0</formula>
    </cfRule>
  </conditionalFormatting>
  <conditionalFormatting sqref="H32:H34">
    <cfRule type="expression" dxfId="750" priority="19">
      <formula>H32&gt;0</formula>
    </cfRule>
    <cfRule type="expression" dxfId="749" priority="20">
      <formula>H32&lt;0</formula>
    </cfRule>
  </conditionalFormatting>
  <conditionalFormatting sqref="F35">
    <cfRule type="expression" dxfId="748" priority="17">
      <formula>F35&gt;0</formula>
    </cfRule>
    <cfRule type="expression" dxfId="747" priority="18">
      <formula>F35&lt;0</formula>
    </cfRule>
  </conditionalFormatting>
  <conditionalFormatting sqref="H35">
    <cfRule type="expression" dxfId="746" priority="15">
      <formula>H35&gt;0</formula>
    </cfRule>
    <cfRule type="expression" dxfId="745" priority="16">
      <formula>H35&lt;0</formula>
    </cfRule>
  </conditionalFormatting>
  <conditionalFormatting sqref="F36">
    <cfRule type="expression" dxfId="744" priority="13">
      <formula>F36&gt;0</formula>
    </cfRule>
    <cfRule type="expression" dxfId="743" priority="14">
      <formula>F36&lt;0</formula>
    </cfRule>
  </conditionalFormatting>
  <conditionalFormatting sqref="H36">
    <cfRule type="expression" dxfId="742" priority="11">
      <formula>H36&gt;0</formula>
    </cfRule>
    <cfRule type="expression" dxfId="741" priority="12">
      <formula>H36&lt;0</formula>
    </cfRule>
  </conditionalFormatting>
  <conditionalFormatting sqref="H23:H24">
    <cfRule type="expression" dxfId="740" priority="5">
      <formula>H23&gt;0</formula>
    </cfRule>
    <cfRule type="expression" dxfId="739" priority="6">
      <formula>H23&lt;0</formula>
    </cfRule>
  </conditionalFormatting>
  <conditionalFormatting sqref="F23:F24">
    <cfRule type="expression" dxfId="738" priority="7">
      <formula>F23&gt;0</formula>
    </cfRule>
    <cfRule type="expression" dxfId="737" priority="8">
      <formula>F23&lt;0</formula>
    </cfRule>
  </conditionalFormatting>
  <conditionalFormatting sqref="Q7">
    <cfRule type="expression" dxfId="736" priority="3">
      <formula>Q7&gt;0</formula>
    </cfRule>
    <cfRule type="expression" dxfId="735" priority="4">
      <formula>Q7&lt;0</formula>
    </cfRule>
  </conditionalFormatting>
  <conditionalFormatting sqref="Q8">
    <cfRule type="expression" dxfId="734" priority="1">
      <formula>Q8&gt;0</formula>
    </cfRule>
    <cfRule type="expression" dxfId="73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47.48</v>
      </c>
      <c r="R4" s="405">
        <v>2.8E-3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7596.7999999999993</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2028.2599999999984</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423.67999999999665</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5.906495360456767E-2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3.622577927548442E-2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10.504424778761063</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52.228000000000002</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51.7532</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51.278399999999998</v>
      </c>
      <c r="W19" s="2"/>
      <c r="X19" s="134"/>
      <c r="AD19" s="182"/>
      <c r="AG19" s="182"/>
    </row>
    <row r="20" spans="1:33" x14ac:dyDescent="0.25">
      <c r="P20" s="81">
        <v>1.07</v>
      </c>
      <c r="Q20" s="81">
        <f t="shared" si="2"/>
        <v>50.803600000000003</v>
      </c>
      <c r="W20" s="2"/>
      <c r="X20" s="134"/>
    </row>
    <row r="21" spans="1:33" x14ac:dyDescent="0.25">
      <c r="P21" s="81">
        <v>1.06</v>
      </c>
      <c r="Q21" s="81">
        <f t="shared" si="2"/>
        <v>50.328800000000001</v>
      </c>
      <c r="W21" s="2"/>
      <c r="X21" s="134"/>
      <c r="AD21" s="182"/>
      <c r="AG21" s="182"/>
    </row>
    <row r="22" spans="1:33" x14ac:dyDescent="0.25">
      <c r="P22" s="81">
        <v>1.05</v>
      </c>
      <c r="Q22" s="81">
        <f t="shared" si="2"/>
        <v>49.853999999999999</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49.379199999999997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48.904399999999995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48.429600000000001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47.954799999999999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47.48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47.005199999999995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46.530399999999993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46.055599999999998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45.580799999999996</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45.105999999999995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44.631199999999993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44.156399999999998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43.681599999999996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43.206800000000001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42.731999999999999</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2" priority="79">
      <formula>J8&gt;0</formula>
    </cfRule>
    <cfRule type="expression" dxfId="731" priority="80">
      <formula>J8&lt;0</formula>
    </cfRule>
  </conditionalFormatting>
  <conditionalFormatting sqref="Q7">
    <cfRule type="expression" dxfId="730" priority="81">
      <formula>Q7&gt;0</formula>
    </cfRule>
    <cfRule type="expression" dxfId="729" priority="82">
      <formula>Q7&lt;0</formula>
    </cfRule>
  </conditionalFormatting>
  <conditionalFormatting sqref="M69">
    <cfRule type="expression" dxfId="728" priority="69">
      <formula>M69&gt;0</formula>
    </cfRule>
    <cfRule type="expression" dxfId="727" priority="70">
      <formula>M69&lt;0</formula>
    </cfRule>
  </conditionalFormatting>
  <conditionalFormatting sqref="M69">
    <cfRule type="expression" dxfId="726" priority="71">
      <formula>M69&gt;0</formula>
    </cfRule>
    <cfRule type="expression" dxfId="725" priority="72">
      <formula>M69&lt;0</formula>
    </cfRule>
  </conditionalFormatting>
  <conditionalFormatting sqref="F24:F58">
    <cfRule type="expression" dxfId="724" priority="57">
      <formula>F24&gt;0</formula>
    </cfRule>
    <cfRule type="expression" dxfId="723" priority="58">
      <formula>F24&lt;0</formula>
    </cfRule>
  </conditionalFormatting>
  <conditionalFormatting sqref="F24:F58">
    <cfRule type="expression" dxfId="722" priority="59">
      <formula>F24&gt;0</formula>
    </cfRule>
    <cfRule type="expression" dxfId="721" priority="60">
      <formula>F24&lt;0</formula>
    </cfRule>
  </conditionalFormatting>
  <conditionalFormatting sqref="H24:H58">
    <cfRule type="expression" dxfId="720" priority="55">
      <formula>H24&gt;0</formula>
    </cfRule>
    <cfRule type="expression" dxfId="71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8" priority="9">
      <formula>J59&gt;0</formula>
    </cfRule>
    <cfRule type="expression" dxfId="717" priority="10">
      <formula>J59&lt;0</formula>
    </cfRule>
  </conditionalFormatting>
  <conditionalFormatting sqref="F59:F63">
    <cfRule type="expression" dxfId="716" priority="5">
      <formula>F59&gt;0</formula>
    </cfRule>
    <cfRule type="expression" dxfId="715" priority="6">
      <formula>F59&lt;0</formula>
    </cfRule>
  </conditionalFormatting>
  <conditionalFormatting sqref="F59:F63">
    <cfRule type="expression" dxfId="714" priority="7">
      <formula>F59&gt;0</formula>
    </cfRule>
    <cfRule type="expression" dxfId="713" priority="8">
      <formula>F59&lt;0</formula>
    </cfRule>
  </conditionalFormatting>
  <conditionalFormatting sqref="H59:H63">
    <cfRule type="expression" dxfId="712" priority="3">
      <formula>H59&gt;0</formula>
    </cfRule>
    <cfRule type="expression" dxfId="711" priority="4">
      <formula>H59&lt;0</formula>
    </cfRule>
  </conditionalFormatting>
  <conditionalFormatting sqref="J62:J64">
    <cfRule type="expression" dxfId="710" priority="1">
      <formula>J62&gt;0</formula>
    </cfRule>
    <cfRule type="expression" dxfId="70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8" priority="66">
      <formula>F22&gt;0</formula>
    </cfRule>
    <cfRule type="expression" dxfId="70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6" priority="53">
      <formula>F41&gt;0</formula>
    </cfRule>
    <cfRule type="expression" dxfId="705" priority="54">
      <formula>F41&lt;0</formula>
    </cfRule>
  </conditionalFormatting>
  <conditionalFormatting sqref="F41">
    <cfRule type="expression" dxfId="704" priority="57">
      <formula>F41&gt;0</formula>
    </cfRule>
    <cfRule type="expression" dxfId="703" priority="58">
      <formula>F41&lt;0</formula>
    </cfRule>
  </conditionalFormatting>
  <conditionalFormatting sqref="H41">
    <cfRule type="expression" dxfId="702" priority="35">
      <formula>H41&gt;0</formula>
    </cfRule>
    <cfRule type="expression" dxfId="701" priority="36">
      <formula>H41&lt;0</formula>
    </cfRule>
  </conditionalFormatting>
  <conditionalFormatting sqref="F89:F95">
    <cfRule type="expression" dxfId="700" priority="29">
      <formula>F89&gt;0</formula>
    </cfRule>
    <cfRule type="expression" dxfId="699" priority="30">
      <formula>F89&lt;0</formula>
    </cfRule>
  </conditionalFormatting>
  <conditionalFormatting sqref="F96:F110">
    <cfRule type="expression" dxfId="698" priority="25">
      <formula>F96&gt;0</formula>
    </cfRule>
    <cfRule type="expression" dxfId="697" priority="26">
      <formula>F96&lt;0</formula>
    </cfRule>
  </conditionalFormatting>
  <conditionalFormatting sqref="F96:F110">
    <cfRule type="expression" dxfId="696" priority="27">
      <formula>F96&gt;0</formula>
    </cfRule>
    <cfRule type="expression" dxfId="695" priority="28">
      <formula>F96&lt;0</formula>
    </cfRule>
  </conditionalFormatting>
  <conditionalFormatting sqref="H89:H100">
    <cfRule type="expression" dxfId="694" priority="23">
      <formula>H89&gt;0</formula>
    </cfRule>
    <cfRule type="expression" dxfId="693" priority="24">
      <formula>H89&lt;0</formula>
    </cfRule>
  </conditionalFormatting>
  <conditionalFormatting sqref="H101">
    <cfRule type="expression" dxfId="692" priority="21">
      <formula>H101&gt;0</formula>
    </cfRule>
    <cfRule type="expression" dxfId="691" priority="22">
      <formula>H101&lt;0</formula>
    </cfRule>
  </conditionalFormatting>
  <conditionalFormatting sqref="F111:F116">
    <cfRule type="expression" dxfId="690" priority="19">
      <formula>F111&gt;0</formula>
    </cfRule>
    <cfRule type="expression" dxfId="689" priority="20">
      <formula>F111&lt;0</formula>
    </cfRule>
  </conditionalFormatting>
  <conditionalFormatting sqref="H103:H116">
    <cfRule type="expression" dxfId="688" priority="17">
      <formula>H103&gt;0</formula>
    </cfRule>
    <cfRule type="expression" dxfId="687" priority="18">
      <formula>H103&lt;0</formula>
    </cfRule>
  </conditionalFormatting>
  <conditionalFormatting sqref="H102">
    <cfRule type="expression" dxfId="686" priority="15">
      <formula>H102&gt;0</formula>
    </cfRule>
    <cfRule type="expression" dxfId="685" priority="16">
      <formula>H102&lt;0</formula>
    </cfRule>
  </conditionalFormatting>
  <conditionalFormatting sqref="M42">
    <cfRule type="expression" dxfId="684" priority="13">
      <formula>M42&gt;0</formula>
    </cfRule>
    <cfRule type="expression" dxfId="683" priority="14">
      <formula>M42&lt;0</formula>
    </cfRule>
  </conditionalFormatting>
  <conditionalFormatting sqref="Q7">
    <cfRule type="expression" dxfId="682" priority="9">
      <formula>Q7&gt;0</formula>
    </cfRule>
    <cfRule type="expression" dxfId="681" priority="10">
      <formula>Q7&lt;0</formula>
    </cfRule>
  </conditionalFormatting>
  <conditionalFormatting sqref="Q8">
    <cfRule type="expression" dxfId="680" priority="7">
      <formula>Q8&gt;0</formula>
    </cfRule>
    <cfRule type="expression" dxfId="679" priority="8">
      <formula>Q8&lt;0</formula>
    </cfRule>
  </conditionalFormatting>
  <conditionalFormatting sqref="F117:F130 H117:H130">
    <cfRule type="expression" dxfId="678" priority="1">
      <formula>F117&gt;0</formula>
    </cfRule>
    <cfRule type="expression" dxfId="67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6" priority="84">
      <formula>F7&gt;0</formula>
    </cfRule>
    <cfRule type="expression" dxfId="675" priority="85">
      <formula>F7&lt;0</formula>
    </cfRule>
  </conditionalFormatting>
  <conditionalFormatting sqref="Q8">
    <cfRule type="expression" dxfId="674" priority="82">
      <formula>Q8&gt;0</formula>
    </cfRule>
    <cfRule type="expression" dxfId="673" priority="83">
      <formula>Q8&lt;0</formula>
    </cfRule>
  </conditionalFormatting>
  <conditionalFormatting sqref="F29:F36">
    <cfRule type="expression" dxfId="672" priority="62">
      <formula>F29&gt;0</formula>
    </cfRule>
    <cfRule type="expression" dxfId="671" priority="63">
      <formula>F29&lt;0</formula>
    </cfRule>
  </conditionalFormatting>
  <conditionalFormatting sqref="J32:J38">
    <cfRule type="expression" dxfId="670" priority="57">
      <formula>J32&gt;0</formula>
    </cfRule>
    <cfRule type="expression" dxfId="669" priority="58">
      <formula>J32&lt;0</formula>
    </cfRule>
  </conditionalFormatting>
  <conditionalFormatting sqref="M42">
    <cfRule type="expression" dxfId="668" priority="55">
      <formula>M42&gt;0</formula>
    </cfRule>
    <cfRule type="expression" dxfId="667" priority="56">
      <formula>M42&lt;0</formula>
    </cfRule>
  </conditionalFormatting>
  <conditionalFormatting sqref="F98:F134 H98:H134 H137:H142 F137:F142 F144:F153 H144:H153">
    <cfRule type="expression" dxfId="666" priority="53">
      <formula>F98&gt;0</formula>
    </cfRule>
    <cfRule type="expression" dxfId="665" priority="54">
      <formula>F98&lt;0</formula>
    </cfRule>
  </conditionalFormatting>
  <conditionalFormatting sqref="F90:F97">
    <cfRule type="expression" dxfId="664" priority="51">
      <formula>F90&gt;0</formula>
    </cfRule>
    <cfRule type="expression" dxfId="663" priority="52">
      <formula>F90&lt;0</formula>
    </cfRule>
  </conditionalFormatting>
  <conditionalFormatting sqref="H90:H97">
    <cfRule type="expression" dxfId="662" priority="49">
      <formula>H90&gt;0</formula>
    </cfRule>
    <cfRule type="expression" dxfId="661" priority="50">
      <formula>H90&lt;0</formula>
    </cfRule>
  </conditionalFormatting>
  <conditionalFormatting sqref="F135:F136 H135:H136">
    <cfRule type="expression" dxfId="660" priority="47">
      <formula>F135&gt;0</formula>
    </cfRule>
    <cfRule type="expression" dxfId="659" priority="48">
      <formula>F135&lt;0</formula>
    </cfRule>
  </conditionalFormatting>
  <conditionalFormatting sqref="H143 F143">
    <cfRule type="expression" dxfId="658" priority="45">
      <formula>F143&gt;0</formula>
    </cfRule>
    <cfRule type="expression" dxfId="657" priority="46">
      <formula>F143&lt;0</formula>
    </cfRule>
  </conditionalFormatting>
  <conditionalFormatting sqref="F154:F161">
    <cfRule type="expression" dxfId="656" priority="31">
      <formula>F154&gt;0</formula>
    </cfRule>
    <cfRule type="expression" dxfId="655" priority="32">
      <formula>F154&lt;0</formula>
    </cfRule>
  </conditionalFormatting>
  <conditionalFormatting sqref="H154:H161">
    <cfRule type="expression" dxfId="654" priority="29">
      <formula>H154&gt;0</formula>
    </cfRule>
    <cfRule type="expression" dxfId="653" priority="30">
      <formula>H154&lt;0</formula>
    </cfRule>
  </conditionalFormatting>
  <conditionalFormatting sqref="Q10">
    <cfRule type="expression" dxfId="652" priority="27">
      <formula>Q10&gt;0</formula>
    </cfRule>
    <cfRule type="expression" dxfId="651" priority="28">
      <formula>Q10&lt;0</formula>
    </cfRule>
  </conditionalFormatting>
  <conditionalFormatting sqref="F37:F38">
    <cfRule type="expression" dxfId="650" priority="25">
      <formula>F37&gt;0</formula>
    </cfRule>
    <cfRule type="expression" dxfId="649" priority="26">
      <formula>F37&lt;0</formula>
    </cfRule>
  </conditionalFormatting>
  <conditionalFormatting sqref="H37:H38">
    <cfRule type="expression" dxfId="648" priority="23">
      <formula>H37&gt;0</formula>
    </cfRule>
    <cfRule type="expression" dxfId="647" priority="24">
      <formula>H37&lt;0</formula>
    </cfRule>
  </conditionalFormatting>
  <conditionalFormatting sqref="F167">
    <cfRule type="expression" dxfId="646" priority="21">
      <formula>F167&gt;0</formula>
    </cfRule>
    <cfRule type="expression" dxfId="645" priority="22">
      <formula>F167&lt;0</formula>
    </cfRule>
  </conditionalFormatting>
  <conditionalFormatting sqref="F168:F179">
    <cfRule type="expression" dxfId="644" priority="19">
      <formula>F168&gt;0</formula>
    </cfRule>
    <cfRule type="expression" dxfId="643" priority="20">
      <formula>F168&lt;0</formula>
    </cfRule>
  </conditionalFormatting>
  <conditionalFormatting sqref="H167:H179">
    <cfRule type="expression" dxfId="642" priority="17">
      <formula>H167&gt;0</formula>
    </cfRule>
    <cfRule type="expression" dxfId="641" priority="18">
      <formula>H167&lt;0</formula>
    </cfRule>
  </conditionalFormatting>
  <conditionalFormatting sqref="J175:J197 J201">
    <cfRule type="expression" dxfId="640" priority="15">
      <formula>J175&gt;0</formula>
    </cfRule>
    <cfRule type="expression" dxfId="639" priority="16">
      <formula>J175&lt;0</formula>
    </cfRule>
  </conditionalFormatting>
  <conditionalFormatting sqref="F180:F197 F201">
    <cfRule type="expression" dxfId="638" priority="13">
      <formula>F180&gt;0</formula>
    </cfRule>
    <cfRule type="expression" dxfId="637" priority="14">
      <formula>F180&lt;0</formula>
    </cfRule>
  </conditionalFormatting>
  <conditionalFormatting sqref="H180:H197 H201">
    <cfRule type="expression" dxfId="636" priority="11">
      <formula>H180&gt;0</formula>
    </cfRule>
    <cfRule type="expression" dxfId="635" priority="12">
      <formula>H180&lt;0</formula>
    </cfRule>
  </conditionalFormatting>
  <conditionalFormatting sqref="I32:J35">
    <cfRule type="expression" dxfId="634" priority="9">
      <formula>I32&gt;0</formula>
    </cfRule>
    <cfRule type="expression" dxfId="633" priority="10">
      <formula>I32&lt;0</formula>
    </cfRule>
  </conditionalFormatting>
  <conditionalFormatting sqref="F198:F200">
    <cfRule type="expression" dxfId="632" priority="7">
      <formula>F198&gt;0</formula>
    </cfRule>
    <cfRule type="expression" dxfId="631" priority="8">
      <formula>F198&lt;0</formula>
    </cfRule>
  </conditionalFormatting>
  <conditionalFormatting sqref="H198:H200">
    <cfRule type="expression" dxfId="630" priority="5">
      <formula>H198&gt;0</formula>
    </cfRule>
    <cfRule type="expression" dxfId="629" priority="6">
      <formula>H198&lt;0</formula>
    </cfRule>
  </conditionalFormatting>
  <conditionalFormatting sqref="J198:J200">
    <cfRule type="expression" dxfId="628" priority="3">
      <formula>J198&gt;0</formula>
    </cfRule>
    <cfRule type="expression" dxfId="627" priority="4">
      <formula>J198&lt;0</formula>
    </cfRule>
  </conditionalFormatting>
  <conditionalFormatting sqref="F202:F211 H202:H211 J202:J211">
    <cfRule type="expression" dxfId="626" priority="1">
      <formula>F202&gt;0</formula>
    </cfRule>
    <cfRule type="expression" dxfId="62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4" priority="80">
      <formula>Q7&gt;0</formula>
    </cfRule>
    <cfRule type="expression" dxfId="623" priority="81">
      <formula>Q7&lt;0</formula>
    </cfRule>
  </conditionalFormatting>
  <conditionalFormatting sqref="Q8">
    <cfRule type="expression" dxfId="622" priority="78">
      <formula>Q8&gt;0</formula>
    </cfRule>
    <cfRule type="expression" dxfId="621" priority="79">
      <formula>Q8&lt;0</formula>
    </cfRule>
  </conditionalFormatting>
  <conditionalFormatting sqref="F29:F43">
    <cfRule type="expression" dxfId="620" priority="62">
      <formula>F29&gt;0</formula>
    </cfRule>
    <cfRule type="expression" dxfId="619" priority="63">
      <formula>F29&lt;0</formula>
    </cfRule>
  </conditionalFormatting>
  <conditionalFormatting sqref="H45 H47:H48 H50:H51 H53 H29:H43">
    <cfRule type="expression" dxfId="618" priority="60">
      <formula>H29&gt;0</formula>
    </cfRule>
    <cfRule type="expression" dxfId="617" priority="61">
      <formula>H29&lt;0</formula>
    </cfRule>
  </conditionalFormatting>
  <conditionalFormatting sqref="J35">
    <cfRule type="expression" dxfId="616" priority="56">
      <formula>J35&gt;0</formula>
    </cfRule>
    <cfRule type="expression" dxfId="615" priority="57">
      <formula>J35&lt;0</formula>
    </cfRule>
  </conditionalFormatting>
  <conditionalFormatting sqref="J36:J37">
    <cfRule type="expression" dxfId="614" priority="54">
      <formula>J36&gt;0</formula>
    </cfRule>
    <cfRule type="expression" dxfId="613" priority="55">
      <formula>J36&lt;0</formula>
    </cfRule>
  </conditionalFormatting>
  <conditionalFormatting sqref="J38:J45 J48 J51">
    <cfRule type="expression" dxfId="612" priority="52">
      <formula>J38&gt;0</formula>
    </cfRule>
    <cfRule type="expression" dxfId="61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0" priority="49">
      <formula>M59&gt;0</formula>
    </cfRule>
    <cfRule type="expression" dxfId="609" priority="50">
      <formula>M59&lt;0</formula>
    </cfRule>
  </conditionalFormatting>
  <conditionalFormatting sqref="Q10">
    <cfRule type="expression" dxfId="608" priority="47">
      <formula>Q10&gt;0</formula>
    </cfRule>
    <cfRule type="expression" dxfId="607" priority="48">
      <formula>Q10&lt;0</formula>
    </cfRule>
  </conditionalFormatting>
  <conditionalFormatting sqref="F84:F103">
    <cfRule type="expression" dxfId="606" priority="45">
      <formula>F84&gt;0</formula>
    </cfRule>
    <cfRule type="expression" dxfId="605" priority="46">
      <formula>F84&lt;0</formula>
    </cfRule>
  </conditionalFormatting>
  <conditionalFormatting sqref="H107 H84:H103">
    <cfRule type="expression" dxfId="604" priority="43">
      <formula>H84&gt;0</formula>
    </cfRule>
    <cfRule type="expression" dxfId="603" priority="44">
      <formula>H84&lt;0</formula>
    </cfRule>
  </conditionalFormatting>
  <conditionalFormatting sqref="J89">
    <cfRule type="expression" dxfId="602" priority="41">
      <formula>J89&gt;0</formula>
    </cfRule>
    <cfRule type="expression" dxfId="601" priority="42">
      <formula>J89&lt;0</formula>
    </cfRule>
  </conditionalFormatting>
  <conditionalFormatting sqref="J90:J95">
    <cfRule type="expression" dxfId="600" priority="39">
      <formula>J90&gt;0</formula>
    </cfRule>
    <cfRule type="expression" dxfId="599" priority="40">
      <formula>J90&lt;0</formula>
    </cfRule>
  </conditionalFormatting>
  <conditionalFormatting sqref="J96:J97">
    <cfRule type="expression" dxfId="598" priority="37">
      <formula>J96&gt;0</formula>
    </cfRule>
    <cfRule type="expression" dxfId="597" priority="38">
      <formula>J96&lt;0</formula>
    </cfRule>
  </conditionalFormatting>
  <conditionalFormatting sqref="J98:J104">
    <cfRule type="expression" dxfId="596" priority="35">
      <formula>J98&gt;0</formula>
    </cfRule>
    <cfRule type="expression" dxfId="595" priority="36">
      <formula>J98&lt;0</formula>
    </cfRule>
  </conditionalFormatting>
  <conditionalFormatting sqref="J25">
    <cfRule type="expression" dxfId="594" priority="31">
      <formula>J25&gt;0</formula>
    </cfRule>
    <cfRule type="expression" dxfId="593" priority="32">
      <formula>J25&lt;0</formula>
    </cfRule>
  </conditionalFormatting>
  <conditionalFormatting sqref="F105:F106">
    <cfRule type="expression" dxfId="592" priority="29">
      <formula>F105&gt;0</formula>
    </cfRule>
    <cfRule type="expression" dxfId="591" priority="30">
      <formula>F105&lt;0</formula>
    </cfRule>
  </conditionalFormatting>
  <conditionalFormatting sqref="H105:H106">
    <cfRule type="expression" dxfId="590" priority="27">
      <formula>H105&gt;0</formula>
    </cfRule>
    <cfRule type="expression" dxfId="589" priority="28">
      <formula>H105&lt;0</formula>
    </cfRule>
  </conditionalFormatting>
  <conditionalFormatting sqref="J105">
    <cfRule type="expression" dxfId="588" priority="25">
      <formula>J105&gt;0</formula>
    </cfRule>
    <cfRule type="expression" dxfId="587" priority="26">
      <formula>J105&lt;0</formula>
    </cfRule>
  </conditionalFormatting>
  <conditionalFormatting sqref="J106">
    <cfRule type="expression" dxfId="586" priority="23">
      <formula>J106&gt;0</formula>
    </cfRule>
    <cfRule type="expression" dxfId="585" priority="24">
      <formula>J106&lt;0</formula>
    </cfRule>
  </conditionalFormatting>
  <conditionalFormatting sqref="F24 F27:F28">
    <cfRule type="expression" dxfId="584" priority="21">
      <formula>F24&gt;0</formula>
    </cfRule>
    <cfRule type="expression" dxfId="583" priority="22">
      <formula>F24&lt;0</formula>
    </cfRule>
  </conditionalFormatting>
  <conditionalFormatting sqref="H24:H28">
    <cfRule type="expression" dxfId="582" priority="19">
      <formula>H24&gt;0</formula>
    </cfRule>
    <cfRule type="expression" dxfId="581" priority="20">
      <formula>H24&lt;0</formula>
    </cfRule>
  </conditionalFormatting>
  <conditionalFormatting sqref="J26:J34">
    <cfRule type="expression" dxfId="580" priority="17">
      <formula>J26&gt;0</formula>
    </cfRule>
    <cfRule type="expression" dxfId="579" priority="18">
      <formula>J26&lt;0</formula>
    </cfRule>
  </conditionalFormatting>
  <conditionalFormatting sqref="F113">
    <cfRule type="expression" dxfId="578" priority="15">
      <formula>F113&gt;0</formula>
    </cfRule>
    <cfRule type="expression" dxfId="577" priority="16">
      <formula>F113&lt;0</formula>
    </cfRule>
  </conditionalFormatting>
  <conditionalFormatting sqref="H113">
    <cfRule type="expression" dxfId="576" priority="13">
      <formula>H113&gt;0</formula>
    </cfRule>
    <cfRule type="expression" dxfId="575" priority="14">
      <formula>H113&lt;0</formula>
    </cfRule>
  </conditionalFormatting>
  <conditionalFormatting sqref="J109">
    <cfRule type="expression" dxfId="574" priority="11">
      <formula>J109&gt;0</formula>
    </cfRule>
    <cfRule type="expression" dxfId="573" priority="12">
      <formula>J109&lt;0</formula>
    </cfRule>
  </conditionalFormatting>
  <conditionalFormatting sqref="F108:F112">
    <cfRule type="expression" dxfId="572" priority="9">
      <formula>F108&gt;0</formula>
    </cfRule>
    <cfRule type="expression" dxfId="571" priority="10">
      <formula>F108&lt;0</formula>
    </cfRule>
  </conditionalFormatting>
  <conditionalFormatting sqref="H108:H112">
    <cfRule type="expression" dxfId="570" priority="7">
      <formula>H108&gt;0</formula>
    </cfRule>
    <cfRule type="expression" dxfId="569" priority="8">
      <formula>H108&lt;0</formula>
    </cfRule>
  </conditionalFormatting>
  <conditionalFormatting sqref="J110:J113">
    <cfRule type="expression" dxfId="568" priority="5">
      <formula>J110&gt;0</formula>
    </cfRule>
    <cfRule type="expression" dxfId="567" priority="6">
      <formula>J110&lt;0</formula>
    </cfRule>
  </conditionalFormatting>
  <conditionalFormatting sqref="F25:F26">
    <cfRule type="expression" dxfId="566" priority="3">
      <formula>F25&gt;0</formula>
    </cfRule>
    <cfRule type="expression" dxfId="565" priority="4">
      <formula>F25&lt;0</formula>
    </cfRule>
  </conditionalFormatting>
  <conditionalFormatting sqref="Q9">
    <cfRule type="expression" dxfId="564" priority="1">
      <formula>Q9&gt;0</formula>
    </cfRule>
    <cfRule type="expression" dxfId="56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14.23</v>
      </c>
      <c r="R4" s="180">
        <v>4.1999999999999997E-3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9961</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-6037.4500000000007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-6112.4700000000012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-0.38028316225432363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6.4652143359100495E-2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9.1806451612903217</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15.653000000000002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15.510700000000002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15.368400000000001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15.226100000000001</v>
      </c>
    </row>
    <row r="23" spans="1:21" x14ac:dyDescent="0.25">
      <c r="A23" s="890"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15.083800000000002</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14.941500000000001</v>
      </c>
    </row>
    <row r="25" spans="1:21" x14ac:dyDescent="0.25">
      <c r="A25" s="890"/>
      <c r="B25" s="368">
        <v>43318</v>
      </c>
      <c r="C25" s="7">
        <v>80</v>
      </c>
      <c r="D25" s="43">
        <v>23.08</v>
      </c>
      <c r="E25" s="43">
        <v>0</v>
      </c>
      <c r="F25" s="43">
        <f t="shared" si="2"/>
        <v>1846.3999999999999</v>
      </c>
      <c r="O25" s="81">
        <v>1.04</v>
      </c>
      <c r="P25" s="81">
        <f t="shared" si="3"/>
        <v>14.799200000000001</v>
      </c>
    </row>
    <row r="26" spans="1:21" x14ac:dyDescent="0.25">
      <c r="A26" s="890"/>
      <c r="B26" s="368">
        <v>43319</v>
      </c>
      <c r="C26" s="7">
        <v>100</v>
      </c>
      <c r="D26" s="43">
        <v>21.72</v>
      </c>
      <c r="E26" s="43">
        <v>0</v>
      </c>
      <c r="F26" s="43">
        <f t="shared" si="2"/>
        <v>2172</v>
      </c>
      <c r="O26" s="81">
        <v>1.03</v>
      </c>
      <c r="P26" s="81">
        <f t="shared" si="3"/>
        <v>14.6569</v>
      </c>
    </row>
    <row r="27" spans="1:21" x14ac:dyDescent="0.25">
      <c r="A27" s="890"/>
      <c r="B27" s="368">
        <v>43320</v>
      </c>
      <c r="C27" s="7">
        <v>200</v>
      </c>
      <c r="D27" s="43">
        <v>20.399999999999999</v>
      </c>
      <c r="E27" s="43">
        <v>0</v>
      </c>
      <c r="F27" s="43">
        <f t="shared" si="2"/>
        <v>4079.9999999999995</v>
      </c>
      <c r="O27" s="81">
        <v>1.02</v>
      </c>
      <c r="P27" s="81">
        <f t="shared" si="3"/>
        <v>14.514600000000002</v>
      </c>
    </row>
    <row r="28" spans="1:21" x14ac:dyDescent="0.25">
      <c r="B28" s="368">
        <v>43325</v>
      </c>
      <c r="C28" s="7">
        <v>500</v>
      </c>
      <c r="D28" s="43">
        <v>20.48</v>
      </c>
      <c r="E28" s="43">
        <v>0</v>
      </c>
      <c r="F28" s="43">
        <f t="shared" si="2"/>
        <v>10240</v>
      </c>
      <c r="O28" s="81">
        <v>1.01</v>
      </c>
      <c r="P28" s="81">
        <f t="shared" si="3"/>
        <v>14.372300000000001</v>
      </c>
      <c r="T28" s="693">
        <v>43136</v>
      </c>
      <c r="U28" t="s">
        <v>838</v>
      </c>
    </row>
    <row r="29" spans="1:21" x14ac:dyDescent="0.25">
      <c r="B29" s="368">
        <v>43347</v>
      </c>
      <c r="C29" s="7">
        <v>200</v>
      </c>
      <c r="D29" s="43">
        <v>21.28</v>
      </c>
      <c r="E29" s="43">
        <v>0</v>
      </c>
      <c r="F29" s="43">
        <f t="shared" si="2"/>
        <v>4256</v>
      </c>
      <c r="O29" s="81">
        <v>1</v>
      </c>
      <c r="P29" s="81">
        <f t="shared" si="3"/>
        <v>14.23</v>
      </c>
    </row>
    <row r="30" spans="1:21" ht="15" customHeight="1" x14ac:dyDescent="0.25">
      <c r="A30" s="891" t="s">
        <v>1275</v>
      </c>
      <c r="B30" s="368">
        <v>43367</v>
      </c>
      <c r="C30" s="7">
        <v>200</v>
      </c>
      <c r="D30" s="43">
        <v>20.98</v>
      </c>
      <c r="E30" s="43">
        <v>0</v>
      </c>
      <c r="F30" s="43">
        <f t="shared" si="2"/>
        <v>4196</v>
      </c>
      <c r="O30" s="81">
        <v>0.99</v>
      </c>
      <c r="P30" s="81">
        <f t="shared" si="3"/>
        <v>14.0877</v>
      </c>
      <c r="T30" s="1">
        <v>43175</v>
      </c>
      <c r="U30" t="s">
        <v>1088</v>
      </c>
    </row>
    <row r="31" spans="1:21" x14ac:dyDescent="0.25">
      <c r="A31" s="891"/>
      <c r="B31" s="72">
        <v>43367</v>
      </c>
      <c r="C31" s="7">
        <v>100</v>
      </c>
      <c r="D31" s="43">
        <v>20.315000000000001</v>
      </c>
      <c r="E31" s="43">
        <v>0</v>
      </c>
      <c r="F31" s="43">
        <f t="shared" si="2"/>
        <v>2031.5000000000002</v>
      </c>
      <c r="O31" s="81">
        <v>0.98</v>
      </c>
      <c r="P31" s="81">
        <f t="shared" si="3"/>
        <v>13.945399999999999</v>
      </c>
      <c r="T31" s="1">
        <v>43178</v>
      </c>
      <c r="U31" t="s">
        <v>935</v>
      </c>
    </row>
    <row r="32" spans="1:21" x14ac:dyDescent="0.25">
      <c r="A32" s="891"/>
      <c r="B32" s="72">
        <v>43378</v>
      </c>
      <c r="C32" s="7">
        <v>100</v>
      </c>
      <c r="D32" s="43">
        <v>19.39</v>
      </c>
      <c r="E32" s="43">
        <v>0</v>
      </c>
      <c r="F32" s="43">
        <f t="shared" si="2"/>
        <v>1939</v>
      </c>
      <c r="O32" s="81">
        <v>0.97</v>
      </c>
      <c r="P32" s="81">
        <f t="shared" si="3"/>
        <v>13.803100000000001</v>
      </c>
    </row>
    <row r="33" spans="1:21" x14ac:dyDescent="0.25">
      <c r="A33" s="891"/>
      <c r="B33" s="72">
        <v>43378</v>
      </c>
      <c r="C33" s="7">
        <v>100</v>
      </c>
      <c r="D33" s="43">
        <v>18.75</v>
      </c>
      <c r="E33" s="43">
        <v>0</v>
      </c>
      <c r="F33" s="43">
        <f t="shared" si="2"/>
        <v>1875</v>
      </c>
      <c r="O33" s="81">
        <v>0.96</v>
      </c>
      <c r="P33" s="81">
        <f t="shared" si="3"/>
        <v>13.6608</v>
      </c>
      <c r="T33" s="1">
        <v>43217</v>
      </c>
      <c r="U33" t="s">
        <v>1007</v>
      </c>
    </row>
    <row r="34" spans="1:21" x14ac:dyDescent="0.25">
      <c r="B34" s="72">
        <v>43511</v>
      </c>
      <c r="C34" s="4">
        <v>200</v>
      </c>
      <c r="D34" s="3">
        <v>17.68</v>
      </c>
      <c r="E34" s="3">
        <v>0</v>
      </c>
      <c r="F34" s="3">
        <f t="shared" si="2"/>
        <v>3536</v>
      </c>
      <c r="O34" s="81">
        <v>0.95</v>
      </c>
      <c r="P34" s="81">
        <f t="shared" si="3"/>
        <v>13.5185</v>
      </c>
    </row>
    <row r="35" spans="1:21" x14ac:dyDescent="0.25">
      <c r="B35" s="72">
        <v>43546</v>
      </c>
      <c r="C35" s="4">
        <v>200</v>
      </c>
      <c r="D35" s="3">
        <v>15.12</v>
      </c>
      <c r="E35" s="3">
        <v>0</v>
      </c>
      <c r="F35" s="3">
        <f t="shared" si="2"/>
        <v>3024</v>
      </c>
      <c r="O35" s="81">
        <v>0.94</v>
      </c>
      <c r="P35" s="81">
        <f t="shared" si="3"/>
        <v>13.376199999999999</v>
      </c>
      <c r="T35" s="1">
        <v>43224</v>
      </c>
      <c r="U35" t="s">
        <v>82</v>
      </c>
    </row>
    <row r="36" spans="1:21" x14ac:dyDescent="0.25">
      <c r="B36" s="4"/>
      <c r="C36" s="4"/>
      <c r="D36" s="3"/>
      <c r="E36" s="3"/>
      <c r="F36" s="3"/>
      <c r="O36" s="81">
        <v>0.93</v>
      </c>
      <c r="P36" s="81">
        <f t="shared" si="3"/>
        <v>13.2339</v>
      </c>
    </row>
    <row r="37" spans="1:21" x14ac:dyDescent="0.25">
      <c r="O37" s="81">
        <v>0.92</v>
      </c>
      <c r="P37" s="81">
        <f t="shared" si="3"/>
        <v>13.091600000000001</v>
      </c>
    </row>
    <row r="38" spans="1:21" x14ac:dyDescent="0.25">
      <c r="B38" s="4"/>
      <c r="C38" s="4"/>
      <c r="D38" s="3"/>
      <c r="E38" s="3"/>
      <c r="F38" s="3"/>
      <c r="O38" s="81">
        <v>0.91</v>
      </c>
      <c r="P38" s="81">
        <f t="shared" si="3"/>
        <v>12.949300000000001</v>
      </c>
      <c r="T38" s="693">
        <v>43318</v>
      </c>
      <c r="U38" t="s">
        <v>82</v>
      </c>
    </row>
    <row r="39" spans="1:21" x14ac:dyDescent="0.25">
      <c r="O39" s="81">
        <v>0.9</v>
      </c>
      <c r="P39" s="81">
        <f t="shared" si="3"/>
        <v>12.807</v>
      </c>
      <c r="U39" t="s">
        <v>1204</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1215</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1214</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1219</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1220</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1224</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1238</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1309</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1310</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1304</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51" priority="99">
      <formula>F48&gt;0</formula>
    </cfRule>
    <cfRule type="expression" dxfId="550" priority="100">
      <formula>F48&lt;0</formula>
    </cfRule>
  </conditionalFormatting>
  <conditionalFormatting sqref="H48:H50">
    <cfRule type="expression" dxfId="549" priority="97">
      <formula>H48&gt;0</formula>
    </cfRule>
    <cfRule type="expression" dxfId="548" priority="98">
      <formula>H48&lt;0</formula>
    </cfRule>
  </conditionalFormatting>
  <conditionalFormatting sqref="H51">
    <cfRule type="expression" dxfId="547" priority="95">
      <formula>H51&gt;0</formula>
    </cfRule>
    <cfRule type="expression" dxfId="546" priority="96">
      <formula>H51&lt;0</formula>
    </cfRule>
  </conditionalFormatting>
  <conditionalFormatting sqref="H52">
    <cfRule type="expression" dxfId="545" priority="93">
      <formula>H52&gt;0</formula>
    </cfRule>
    <cfRule type="expression" dxfId="544" priority="94">
      <formula>H52&lt;0</formula>
    </cfRule>
  </conditionalFormatting>
  <conditionalFormatting sqref="F44:F47">
    <cfRule type="expression" dxfId="543" priority="89">
      <formula>F44&gt;0</formula>
    </cfRule>
    <cfRule type="expression" dxfId="542" priority="90">
      <formula>F44&lt;0</formula>
    </cfRule>
  </conditionalFormatting>
  <conditionalFormatting sqref="H44:H47">
    <cfRule type="expression" dxfId="541" priority="87">
      <formula>H44&gt;0</formula>
    </cfRule>
    <cfRule type="expression" dxfId="540" priority="88">
      <formula>H44&lt;0</formula>
    </cfRule>
  </conditionalFormatting>
  <conditionalFormatting sqref="F53:F54">
    <cfRule type="expression" dxfId="539" priority="83">
      <formula>F53&gt;0</formula>
    </cfRule>
    <cfRule type="expression" dxfId="538" priority="84">
      <formula>F53&lt;0</formula>
    </cfRule>
  </conditionalFormatting>
  <conditionalFormatting sqref="I48:L50">
    <cfRule type="expression" dxfId="537" priority="81">
      <formula>I48&gt;0</formula>
    </cfRule>
    <cfRule type="expression" dxfId="536" priority="82">
      <formula>I48&lt;0</formula>
    </cfRule>
  </conditionalFormatting>
  <conditionalFormatting sqref="I57:I62 I54:L55">
    <cfRule type="expression" dxfId="535" priority="75">
      <formula>I54&gt;0</formula>
    </cfRule>
    <cfRule type="expression" dxfId="534" priority="76">
      <formula>I54&lt;0</formula>
    </cfRule>
  </conditionalFormatting>
  <conditionalFormatting sqref="I44:L47">
    <cfRule type="expression" dxfId="533" priority="73">
      <formula>I44&gt;0</formula>
    </cfRule>
    <cfRule type="expression" dxfId="532" priority="74">
      <formula>I44&lt;0</formula>
    </cfRule>
  </conditionalFormatting>
  <conditionalFormatting sqref="F55:F66">
    <cfRule type="expression" dxfId="531" priority="71">
      <formula>F55&gt;0</formula>
    </cfRule>
    <cfRule type="expression" dxfId="530" priority="72">
      <formula>F55&lt;0</formula>
    </cfRule>
  </conditionalFormatting>
  <conditionalFormatting sqref="Q8">
    <cfRule type="expression" dxfId="529" priority="67">
      <formula>Q8&gt;0</formula>
    </cfRule>
    <cfRule type="expression" dxfId="528" priority="68">
      <formula>Q8&lt;0</formula>
    </cfRule>
  </conditionalFormatting>
  <conditionalFormatting sqref="Q7">
    <cfRule type="expression" dxfId="527" priority="69">
      <formula>Q7&gt;0</formula>
    </cfRule>
    <cfRule type="expression" dxfId="526" priority="70">
      <formula>Q7&lt;0</formula>
    </cfRule>
  </conditionalFormatting>
  <conditionalFormatting sqref="F148:F152">
    <cfRule type="expression" dxfId="525" priority="65">
      <formula>F148&gt;0</formula>
    </cfRule>
    <cfRule type="expression" dxfId="524" priority="66">
      <formula>F148&lt;0</formula>
    </cfRule>
  </conditionalFormatting>
  <conditionalFormatting sqref="H148:H150">
    <cfRule type="expression" dxfId="523" priority="63">
      <formula>H148&gt;0</formula>
    </cfRule>
    <cfRule type="expression" dxfId="522" priority="64">
      <formula>H148&lt;0</formula>
    </cfRule>
  </conditionalFormatting>
  <conditionalFormatting sqref="H151">
    <cfRule type="expression" dxfId="521" priority="61">
      <formula>H151&gt;0</formula>
    </cfRule>
    <cfRule type="expression" dxfId="520" priority="62">
      <formula>H151&lt;0</formula>
    </cfRule>
  </conditionalFormatting>
  <conditionalFormatting sqref="H152">
    <cfRule type="expression" dxfId="519" priority="59">
      <formula>H152&gt;0</formula>
    </cfRule>
    <cfRule type="expression" dxfId="518" priority="60">
      <formula>H152&lt;0</formula>
    </cfRule>
  </conditionalFormatting>
  <conditionalFormatting sqref="H153:H162">
    <cfRule type="expression" dxfId="517" priority="57">
      <formula>H153&gt;0</formula>
    </cfRule>
    <cfRule type="expression" dxfId="516" priority="58">
      <formula>H153&lt;0</formula>
    </cfRule>
  </conditionalFormatting>
  <conditionalFormatting sqref="F144:F147">
    <cfRule type="expression" dxfId="515" priority="55">
      <formula>F144&gt;0</formula>
    </cfRule>
    <cfRule type="expression" dxfId="514" priority="56">
      <formula>F144&lt;0</formula>
    </cfRule>
  </conditionalFormatting>
  <conditionalFormatting sqref="H144:H147">
    <cfRule type="expression" dxfId="513" priority="53">
      <formula>H144&gt;0</formula>
    </cfRule>
    <cfRule type="expression" dxfId="512" priority="54">
      <formula>H144&lt;0</formula>
    </cfRule>
  </conditionalFormatting>
  <conditionalFormatting sqref="F153:F154">
    <cfRule type="expression" dxfId="511" priority="51">
      <formula>F153&gt;0</formula>
    </cfRule>
    <cfRule type="expression" dxfId="510" priority="52">
      <formula>F153&lt;0</formula>
    </cfRule>
  </conditionalFormatting>
  <conditionalFormatting sqref="I148:I150">
    <cfRule type="expression" dxfId="509" priority="49">
      <formula>I148&gt;0</formula>
    </cfRule>
    <cfRule type="expression" dxfId="508" priority="50">
      <formula>I148&lt;0</formula>
    </cfRule>
  </conditionalFormatting>
  <conditionalFormatting sqref="I151">
    <cfRule type="expression" dxfId="507" priority="47">
      <formula>I151&gt;0</formula>
    </cfRule>
    <cfRule type="expression" dxfId="506" priority="48">
      <formula>I151&lt;0</formula>
    </cfRule>
  </conditionalFormatting>
  <conditionalFormatting sqref="I152">
    <cfRule type="expression" dxfId="505" priority="45">
      <formula>I152&gt;0</formula>
    </cfRule>
    <cfRule type="expression" dxfId="504" priority="46">
      <formula>I152&lt;0</formula>
    </cfRule>
  </conditionalFormatting>
  <conditionalFormatting sqref="I153:I162">
    <cfRule type="expression" dxfId="503" priority="43">
      <formula>I153&gt;0</formula>
    </cfRule>
    <cfRule type="expression" dxfId="502" priority="44">
      <formula>I153&lt;0</formula>
    </cfRule>
  </conditionalFormatting>
  <conditionalFormatting sqref="I144:I147">
    <cfRule type="expression" dxfId="501" priority="41">
      <formula>I144&gt;0</formula>
    </cfRule>
    <cfRule type="expression" dxfId="500" priority="42">
      <formula>I144&lt;0</formula>
    </cfRule>
  </conditionalFormatting>
  <conditionalFormatting sqref="F155">
    <cfRule type="expression" dxfId="499" priority="39">
      <formula>F155&gt;0</formula>
    </cfRule>
    <cfRule type="expression" dxfId="498" priority="40">
      <formula>F155&lt;0</formula>
    </cfRule>
  </conditionalFormatting>
  <conditionalFormatting sqref="F69:F71 H70:H71 H69:L69">
    <cfRule type="expression" dxfId="497" priority="37">
      <formula>F69&gt;0</formula>
    </cfRule>
    <cfRule type="expression" dxfId="496" priority="38">
      <formula>F69&lt;0</formula>
    </cfRule>
  </conditionalFormatting>
  <conditionalFormatting sqref="R4">
    <cfRule type="expression" dxfId="495" priority="35">
      <formula>R4&gt;0</formula>
    </cfRule>
    <cfRule type="expression" dxfId="494" priority="36">
      <formula>R4&lt;0</formula>
    </cfRule>
  </conditionalFormatting>
  <conditionalFormatting sqref="F75:F78 H75:K76 H77:J78">
    <cfRule type="expression" dxfId="493" priority="33">
      <formula>F75&gt;0</formula>
    </cfRule>
    <cfRule type="expression" dxfId="492" priority="34">
      <formula>F75&lt;0</formula>
    </cfRule>
  </conditionalFormatting>
  <conditionalFormatting sqref="H83:H87 F82:F87 H82:J82 J83:J87">
    <cfRule type="expression" dxfId="491" priority="29">
      <formula>F82&gt;0</formula>
    </cfRule>
    <cfRule type="expression" dxfId="490" priority="30">
      <formula>F82&lt;0</formula>
    </cfRule>
  </conditionalFormatting>
  <conditionalFormatting sqref="I95:J95">
    <cfRule type="expression" dxfId="489" priority="27">
      <formula>I95&gt;0</formula>
    </cfRule>
    <cfRule type="expression" dxfId="488" priority="28">
      <formula>I95&lt;0</formula>
    </cfRule>
  </conditionalFormatting>
  <conditionalFormatting sqref="H91:J92 J94:K94 J93 K77:K93 F91:F95 H93:H95 K95">
    <cfRule type="expression" dxfId="487" priority="25">
      <formula>F77&gt;0</formula>
    </cfRule>
    <cfRule type="expression" dxfId="486" priority="26">
      <formula>F77&lt;0</formula>
    </cfRule>
  </conditionalFormatting>
  <conditionalFormatting sqref="H89:J90 F88:F90 H88 J88">
    <cfRule type="expression" dxfId="485" priority="23">
      <formula>F88&gt;0</formula>
    </cfRule>
    <cfRule type="expression" dxfId="484" priority="24">
      <formula>F88&lt;0</formula>
    </cfRule>
  </conditionalFormatting>
  <conditionalFormatting sqref="H96:K100 F96:F100">
    <cfRule type="expression" dxfId="483" priority="19">
      <formula>F96&gt;0</formula>
    </cfRule>
    <cfRule type="expression" dxfId="482" priority="20">
      <formula>F96&lt;0</formula>
    </cfRule>
  </conditionalFormatting>
  <conditionalFormatting sqref="H109:K109 F109">
    <cfRule type="expression" dxfId="481" priority="17">
      <formula>F109&gt;0</formula>
    </cfRule>
    <cfRule type="expression" dxfId="480" priority="18">
      <formula>F109&lt;0</formula>
    </cfRule>
  </conditionalFormatting>
  <conditionalFormatting sqref="H104:K108 F104:F108">
    <cfRule type="expression" dxfId="479" priority="15">
      <formula>F104&gt;0</formula>
    </cfRule>
    <cfRule type="expression" dxfId="478" priority="16">
      <formula>F104&lt;0</formula>
    </cfRule>
  </conditionalFormatting>
  <conditionalFormatting sqref="H103:K103 F101:F103 H101:H102 J101:K102">
    <cfRule type="expression" dxfId="477" priority="13">
      <formula>F101&gt;0</formula>
    </cfRule>
    <cfRule type="expression" dxfId="476" priority="14">
      <formula>F101&lt;0</formula>
    </cfRule>
  </conditionalFormatting>
  <conditionalFormatting sqref="H110:K112 F110:F112">
    <cfRule type="expression" dxfId="475" priority="11">
      <formula>F110&gt;0</formula>
    </cfRule>
    <cfRule type="expression" dxfId="474" priority="12">
      <formula>F110&lt;0</formula>
    </cfRule>
  </conditionalFormatting>
  <conditionalFormatting sqref="H113:K115 F113:F115">
    <cfRule type="expression" dxfId="473" priority="9">
      <formula>F113&gt;0</formula>
    </cfRule>
    <cfRule type="expression" dxfId="472" priority="10">
      <formula>F113&lt;0</formula>
    </cfRule>
  </conditionalFormatting>
  <conditionalFormatting sqref="Q10">
    <cfRule type="expression" dxfId="471" priority="7">
      <formula>Q10&gt;0</formula>
    </cfRule>
    <cfRule type="expression" dxfId="470" priority="8">
      <formula>Q10&lt;0</formula>
    </cfRule>
  </conditionalFormatting>
  <conditionalFormatting sqref="H117:K118 F117:F119 H119:I119 K119">
    <cfRule type="expression" dxfId="469" priority="5">
      <formula>F117&gt;0</formula>
    </cfRule>
    <cfRule type="expression" dxfId="468" priority="6">
      <formula>F117&lt;0</formula>
    </cfRule>
  </conditionalFormatting>
  <conditionalFormatting sqref="F120 H120:K120 J119">
    <cfRule type="expression" dxfId="467" priority="3">
      <formula>F119&gt;0</formula>
    </cfRule>
    <cfRule type="expression" dxfId="466" priority="4">
      <formula>F119&lt;0</formula>
    </cfRule>
  </conditionalFormatting>
  <conditionalFormatting sqref="F121:F122 H121:K122">
    <cfRule type="expression" dxfId="465" priority="1">
      <formula>F121&gt;0</formula>
    </cfRule>
    <cfRule type="expression" dxfId="464"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5" si="0">C2*D2+E2</f>
        <v>2128</v>
      </c>
      <c r="G2" s="368">
        <v>43223</v>
      </c>
      <c r="H2" s="7">
        <v>200</v>
      </c>
      <c r="I2" s="43">
        <v>20.03</v>
      </c>
      <c r="J2" s="43">
        <v>0.09</v>
      </c>
      <c r="K2" s="43">
        <f t="shared" ref="K2:K10"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15.421390000000006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v>
      </c>
      <c r="R4" s="424">
        <v>6.0000000000000001E-3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15000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15421.390000000007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-136.42000000000189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-421.39000000000669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-2.732503360592051E-2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6.1224489795918364</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4">
        <v>200</v>
      </c>
      <c r="D15" s="2">
        <v>14.17</v>
      </c>
      <c r="E15" s="2">
        <v>0</v>
      </c>
      <c r="F15" s="2">
        <f t="shared" si="0"/>
        <v>2834</v>
      </c>
      <c r="T15" s="1">
        <v>43224</v>
      </c>
      <c r="U15" t="s">
        <v>1027</v>
      </c>
    </row>
    <row r="16" spans="1:29" ht="20.25" thickBot="1" x14ac:dyDescent="0.35">
      <c r="O16" s="487" t="s">
        <v>78</v>
      </c>
      <c r="P16" s="487"/>
    </row>
    <row r="17" spans="1:21" ht="15.75" thickTop="1" x14ac:dyDescent="0.25">
      <c r="O17" s="81">
        <v>1.1000000000000001</v>
      </c>
      <c r="P17" s="81">
        <f>O17*$Q$4</f>
        <v>16.5</v>
      </c>
      <c r="T17" s="1">
        <v>43235</v>
      </c>
      <c r="U17" t="s">
        <v>1051</v>
      </c>
    </row>
    <row r="18" spans="1:21" x14ac:dyDescent="0.25">
      <c r="O18" s="81">
        <v>1.0900000000000001</v>
      </c>
      <c r="P18" s="81">
        <f t="shared" ref="P18:P37" si="2">O18*$Q$4</f>
        <v>16.350000000000001</v>
      </c>
      <c r="U18" t="s">
        <v>1052</v>
      </c>
    </row>
    <row r="19" spans="1:21" x14ac:dyDescent="0.25">
      <c r="O19" s="81">
        <v>1.08</v>
      </c>
      <c r="P19" s="81">
        <f t="shared" si="2"/>
        <v>16.200000000000003</v>
      </c>
    </row>
    <row r="20" spans="1:21" x14ac:dyDescent="0.25">
      <c r="O20" s="81">
        <v>1.07</v>
      </c>
      <c r="P20" s="81">
        <f t="shared" si="2"/>
        <v>16.05</v>
      </c>
    </row>
    <row r="21" spans="1:21" x14ac:dyDescent="0.25">
      <c r="O21" s="81">
        <v>1.06</v>
      </c>
      <c r="P21" s="81">
        <f t="shared" si="2"/>
        <v>15.9</v>
      </c>
      <c r="T21" s="693">
        <v>43314</v>
      </c>
      <c r="U21" t="s">
        <v>1197</v>
      </c>
    </row>
    <row r="22" spans="1:21" x14ac:dyDescent="0.25">
      <c r="A22" s="31" t="s">
        <v>81</v>
      </c>
      <c r="B22" s="14"/>
      <c r="C22" s="14">
        <f>SUM(C2:C21)</f>
        <v>2600</v>
      </c>
      <c r="D22" s="18"/>
      <c r="E22" s="18"/>
      <c r="F22" s="18">
        <f>SUM(F2:F21)</f>
        <v>48659</v>
      </c>
      <c r="G22" s="14"/>
      <c r="H22" s="71">
        <f>SUM(H2:H11)</f>
        <v>1600</v>
      </c>
      <c r="I22" s="18"/>
      <c r="J22" s="18"/>
      <c r="K22" s="18">
        <f>SUM(K2:K21)</f>
        <v>33237.609999999993</v>
      </c>
      <c r="L22" s="14"/>
      <c r="M22" s="18">
        <f>SUM(M2:M21)</f>
        <v>0</v>
      </c>
      <c r="O22" s="81">
        <v>1.05</v>
      </c>
      <c r="P22" s="81">
        <f t="shared" si="2"/>
        <v>15.75</v>
      </c>
    </row>
    <row r="23" spans="1:21" ht="15.75" thickBot="1" x14ac:dyDescent="0.3">
      <c r="A23" s="277" t="s">
        <v>191</v>
      </c>
      <c r="B23" s="278"/>
      <c r="C23" s="279">
        <f>SumByColor($A$23,C2:C21)</f>
        <v>1600</v>
      </c>
      <c r="D23" s="279"/>
      <c r="E23" s="279"/>
      <c r="F23" s="280">
        <f>SumByColor($A$23,F2:F21)</f>
        <v>31317</v>
      </c>
      <c r="G23" s="279"/>
      <c r="H23" s="279">
        <f>SumByColor($A$23,H2:H21)</f>
        <v>1600</v>
      </c>
      <c r="I23" s="279"/>
      <c r="J23" s="279"/>
      <c r="K23" s="280">
        <f>SumByColor($A$23,K3:K21)</f>
        <v>29232</v>
      </c>
      <c r="L23" s="279"/>
      <c r="M23" s="280">
        <f>SumByColor($A$23,M2:M21)</f>
        <v>0</v>
      </c>
      <c r="O23" s="81">
        <v>1.04</v>
      </c>
      <c r="P23" s="81">
        <f t="shared" si="2"/>
        <v>15.600000000000001</v>
      </c>
      <c r="T23" s="1">
        <v>43358</v>
      </c>
      <c r="U23" t="s">
        <v>1268</v>
      </c>
    </row>
    <row r="24" spans="1:21" x14ac:dyDescent="0.25">
      <c r="O24" s="81">
        <v>1.03</v>
      </c>
      <c r="P24" s="81">
        <f t="shared" si="2"/>
        <v>15.450000000000001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15.3</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15.15</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15</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14.85</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14.7</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14.549999999999999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14.399999999999999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14.25</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14.1</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13.950000000000001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13.65</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13.5</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1249</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10">
        <v>1000</v>
      </c>
      <c r="D65" s="39">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c r="B66" s="10"/>
      <c r="C66" s="10"/>
      <c r="D66" s="39"/>
      <c r="E66" s="39"/>
      <c r="F66" s="39"/>
      <c r="G66" s="39"/>
      <c r="H66" s="180"/>
      <c r="I66" s="180"/>
      <c r="J66" s="783"/>
      <c r="K66" s="180"/>
      <c r="L66" s="180"/>
    </row>
    <row r="67" spans="1:15" x14ac:dyDescent="0.25">
      <c r="A67" s="10"/>
      <c r="B67" s="10"/>
      <c r="C67" s="10"/>
      <c r="D67" s="39"/>
      <c r="E67" s="39"/>
      <c r="F67" s="39"/>
      <c r="G67" s="39"/>
      <c r="H67" s="180"/>
      <c r="I67" s="180"/>
      <c r="J67" s="783"/>
      <c r="K67" s="180"/>
      <c r="L67" s="39"/>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3" priority="137">
      <formula>F32&gt;0</formula>
    </cfRule>
    <cfRule type="expression" dxfId="292" priority="138">
      <formula>F32&lt;0</formula>
    </cfRule>
  </conditionalFormatting>
  <conditionalFormatting sqref="H32:H34">
    <cfRule type="expression" dxfId="291" priority="135">
      <formula>H32&gt;0</formula>
    </cfRule>
    <cfRule type="expression" dxfId="290" priority="136">
      <formula>H32&lt;0</formula>
    </cfRule>
  </conditionalFormatting>
  <conditionalFormatting sqref="H35">
    <cfRule type="expression" dxfId="289" priority="131">
      <formula>H35&gt;0</formula>
    </cfRule>
    <cfRule type="expression" dxfId="288" priority="132">
      <formula>H35&lt;0</formula>
    </cfRule>
  </conditionalFormatting>
  <conditionalFormatting sqref="H36:H40">
    <cfRule type="expression" dxfId="287" priority="129">
      <formula>H36&gt;0</formula>
    </cfRule>
    <cfRule type="expression" dxfId="286" priority="130">
      <formula>H36&lt;0</formula>
    </cfRule>
  </conditionalFormatting>
  <conditionalFormatting sqref="F36">
    <cfRule type="expression" dxfId="285" priority="123">
      <formula>F36&gt;0</formula>
    </cfRule>
    <cfRule type="expression" dxfId="284" priority="124">
      <formula>F36&lt;0</formula>
    </cfRule>
  </conditionalFormatting>
  <conditionalFormatting sqref="I30:I34">
    <cfRule type="expression" dxfId="283" priority="121">
      <formula>I30&gt;0</formula>
    </cfRule>
    <cfRule type="expression" dxfId="282" priority="122">
      <formula>I30&lt;0</formula>
    </cfRule>
  </conditionalFormatting>
  <conditionalFormatting sqref="I35:I38 I40 I43 K43 J26:J44 I45:K46 J47:K47">
    <cfRule type="expression" dxfId="281" priority="115">
      <formula>I26&gt;0</formula>
    </cfRule>
    <cfRule type="expression" dxfId="280" priority="116">
      <formula>I26&lt;0</formula>
    </cfRule>
  </conditionalFormatting>
  <conditionalFormatting sqref="I26:I29 K26:K29">
    <cfRule type="expression" dxfId="279" priority="113">
      <formula>I26&gt;0</formula>
    </cfRule>
    <cfRule type="expression" dxfId="278" priority="114">
      <formula>I26&lt;0</formula>
    </cfRule>
  </conditionalFormatting>
  <conditionalFormatting sqref="F37:F40">
    <cfRule type="expression" dxfId="277" priority="111">
      <formula>F37&gt;0</formula>
    </cfRule>
    <cfRule type="expression" dxfId="276" priority="112">
      <formula>F37&lt;0</formula>
    </cfRule>
  </conditionalFormatting>
  <conditionalFormatting sqref="Q8">
    <cfRule type="expression" dxfId="275" priority="107">
      <formula>Q8&gt;0</formula>
    </cfRule>
    <cfRule type="expression" dxfId="274" priority="108">
      <formula>Q8&lt;0</formula>
    </cfRule>
  </conditionalFormatting>
  <conditionalFormatting sqref="Q7">
    <cfRule type="expression" dxfId="273" priority="109">
      <formula>Q7&gt;0</formula>
    </cfRule>
    <cfRule type="expression" dxfId="272" priority="110">
      <formula>Q7&lt;0</formula>
    </cfRule>
  </conditionalFormatting>
  <conditionalFormatting sqref="F99">
    <cfRule type="expression" dxfId="271" priority="95">
      <formula>F99&gt;0</formula>
    </cfRule>
    <cfRule type="expression" dxfId="270" priority="96">
      <formula>F99&lt;0</formula>
    </cfRule>
  </conditionalFormatting>
  <conditionalFormatting sqref="H99">
    <cfRule type="expression" dxfId="269" priority="93">
      <formula>H99&gt;0</formula>
    </cfRule>
    <cfRule type="expression" dxfId="268" priority="94">
      <formula>H99&lt;0</formula>
    </cfRule>
  </conditionalFormatting>
  <conditionalFormatting sqref="I99">
    <cfRule type="expression" dxfId="267" priority="81">
      <formula>I99&gt;0</formula>
    </cfRule>
    <cfRule type="expression" dxfId="266" priority="82">
      <formula>I99&lt;0</formula>
    </cfRule>
  </conditionalFormatting>
  <conditionalFormatting sqref="F30:F31">
    <cfRule type="expression" dxfId="265" priority="77">
      <formula>F30&gt;0</formula>
    </cfRule>
    <cfRule type="expression" dxfId="264" priority="78">
      <formula>F30&lt;0</formula>
    </cfRule>
  </conditionalFormatting>
  <conditionalFormatting sqref="H30:H31">
    <cfRule type="expression" dxfId="263" priority="75">
      <formula>H30&gt;0</formula>
    </cfRule>
    <cfRule type="expression" dxfId="262" priority="76">
      <formula>H30&lt;0</formula>
    </cfRule>
  </conditionalFormatting>
  <conditionalFormatting sqref="F105:F109">
    <cfRule type="expression" dxfId="261" priority="73">
      <formula>F105&gt;0</formula>
    </cfRule>
    <cfRule type="expression" dxfId="260" priority="74">
      <formula>F105&lt;0</formula>
    </cfRule>
  </conditionalFormatting>
  <conditionalFormatting sqref="H105:H107">
    <cfRule type="expression" dxfId="259" priority="71">
      <formula>H105&gt;0</formula>
    </cfRule>
    <cfRule type="expression" dxfId="258" priority="72">
      <formula>H105&lt;0</formula>
    </cfRule>
  </conditionalFormatting>
  <conditionalFormatting sqref="H108:H109">
    <cfRule type="expression" dxfId="257" priority="69">
      <formula>H108&gt;0</formula>
    </cfRule>
    <cfRule type="expression" dxfId="256" priority="70">
      <formula>H108&lt;0</formula>
    </cfRule>
  </conditionalFormatting>
  <conditionalFormatting sqref="H110:H135">
    <cfRule type="expression" dxfId="255" priority="67">
      <formula>H110&gt;0</formula>
    </cfRule>
    <cfRule type="expression" dxfId="254" priority="68">
      <formula>H110&lt;0</formula>
    </cfRule>
  </conditionalFormatting>
  <conditionalFormatting sqref="F100:F103">
    <cfRule type="expression" dxfId="253" priority="65">
      <formula>F100&gt;0</formula>
    </cfRule>
    <cfRule type="expression" dxfId="252" priority="66">
      <formula>F100&lt;0</formula>
    </cfRule>
  </conditionalFormatting>
  <conditionalFormatting sqref="H100:H103">
    <cfRule type="expression" dxfId="251" priority="63">
      <formula>H100&gt;0</formula>
    </cfRule>
    <cfRule type="expression" dxfId="250" priority="64">
      <formula>H100&lt;0</formula>
    </cfRule>
  </conditionalFormatting>
  <conditionalFormatting sqref="F110">
    <cfRule type="expression" dxfId="249" priority="61">
      <formula>F110&gt;0</formula>
    </cfRule>
    <cfRule type="expression" dxfId="248" priority="62">
      <formula>F110&lt;0</formula>
    </cfRule>
  </conditionalFormatting>
  <conditionalFormatting sqref="I104:I106">
    <cfRule type="expression" dxfId="247" priority="59">
      <formula>I104&gt;0</formula>
    </cfRule>
    <cfRule type="expression" dxfId="246" priority="60">
      <formula>I104&lt;0</formula>
    </cfRule>
  </conditionalFormatting>
  <conditionalFormatting sqref="I107">
    <cfRule type="expression" dxfId="245" priority="57">
      <formula>I107&gt;0</formula>
    </cfRule>
    <cfRule type="expression" dxfId="244" priority="58">
      <formula>I107&lt;0</formula>
    </cfRule>
  </conditionalFormatting>
  <conditionalFormatting sqref="I108">
    <cfRule type="expression" dxfId="243" priority="55">
      <formula>I108&gt;0</formula>
    </cfRule>
    <cfRule type="expression" dxfId="242" priority="56">
      <formula>I108&lt;0</formula>
    </cfRule>
  </conditionalFormatting>
  <conditionalFormatting sqref="I109:I112 I114 I117 I119:I135">
    <cfRule type="expression" dxfId="241" priority="53">
      <formula>I109&gt;0</formula>
    </cfRule>
    <cfRule type="expression" dxfId="240" priority="54">
      <formula>I109&lt;0</formula>
    </cfRule>
  </conditionalFormatting>
  <conditionalFormatting sqref="I100:I103">
    <cfRule type="expression" dxfId="239" priority="51">
      <formula>I100&gt;0</formula>
    </cfRule>
    <cfRule type="expression" dxfId="238" priority="52">
      <formula>I100&lt;0</formula>
    </cfRule>
  </conditionalFormatting>
  <conditionalFormatting sqref="F111:F135">
    <cfRule type="expression" dxfId="237" priority="49">
      <formula>F111&gt;0</formula>
    </cfRule>
    <cfRule type="expression" dxfId="236" priority="50">
      <formula>F111&lt;0</formula>
    </cfRule>
  </conditionalFormatting>
  <conditionalFormatting sqref="F104">
    <cfRule type="expression" dxfId="235" priority="47">
      <formula>F104&gt;0</formula>
    </cfRule>
    <cfRule type="expression" dxfId="234" priority="48">
      <formula>F104&lt;0</formula>
    </cfRule>
  </conditionalFormatting>
  <conditionalFormatting sqref="H104">
    <cfRule type="expression" dxfId="233" priority="45">
      <formula>H104&gt;0</formula>
    </cfRule>
    <cfRule type="expression" dxfId="232" priority="46">
      <formula>H104&lt;0</formula>
    </cfRule>
  </conditionalFormatting>
  <conditionalFormatting sqref="F26:F29">
    <cfRule type="expression" dxfId="231" priority="43">
      <formula>F26&gt;0</formula>
    </cfRule>
    <cfRule type="expression" dxfId="230" priority="44">
      <formula>F26&lt;0</formula>
    </cfRule>
  </conditionalFormatting>
  <conditionalFormatting sqref="H26:H29">
    <cfRule type="expression" dxfId="229" priority="41">
      <formula>H26&gt;0</formula>
    </cfRule>
    <cfRule type="expression" dxfId="228" priority="42">
      <formula>H26&lt;0</formula>
    </cfRule>
  </conditionalFormatting>
  <conditionalFormatting sqref="K30:K32 K35:K42">
    <cfRule type="expression" dxfId="227" priority="39">
      <formula>K30&gt;0</formula>
    </cfRule>
    <cfRule type="expression" dxfId="226" priority="40">
      <formula>K30&lt;0</formula>
    </cfRule>
  </conditionalFormatting>
  <conditionalFormatting sqref="H42">
    <cfRule type="expression" dxfId="225" priority="37">
      <formula>H42&gt;0</formula>
    </cfRule>
    <cfRule type="expression" dxfId="224" priority="38">
      <formula>H42&lt;0</formula>
    </cfRule>
  </conditionalFormatting>
  <conditionalFormatting sqref="F42">
    <cfRule type="expression" dxfId="223" priority="35">
      <formula>F42&gt;0</formula>
    </cfRule>
    <cfRule type="expression" dxfId="222" priority="36">
      <formula>F42&lt;0</formula>
    </cfRule>
  </conditionalFormatting>
  <conditionalFormatting sqref="H41">
    <cfRule type="expression" dxfId="221" priority="31">
      <formula>H41&gt;0</formula>
    </cfRule>
    <cfRule type="expression" dxfId="220" priority="32">
      <formula>H41&lt;0</formula>
    </cfRule>
  </conditionalFormatting>
  <conditionalFormatting sqref="F41">
    <cfRule type="expression" dxfId="219" priority="29">
      <formula>F41&gt;0</formula>
    </cfRule>
    <cfRule type="expression" dxfId="218" priority="30">
      <formula>F41&lt;0</formula>
    </cfRule>
  </conditionalFormatting>
  <conditionalFormatting sqref="L43 L56">
    <cfRule type="expression" dxfId="217" priority="25">
      <formula>L43&gt;0</formula>
    </cfRule>
    <cfRule type="expression" dxfId="216" priority="26">
      <formula>L43&lt;0</formula>
    </cfRule>
  </conditionalFormatting>
  <conditionalFormatting sqref="L26:L29">
    <cfRule type="expression" dxfId="215" priority="23">
      <formula>L26&gt;0</formula>
    </cfRule>
    <cfRule type="expression" dxfId="214" priority="24">
      <formula>L26&lt;0</formula>
    </cfRule>
  </conditionalFormatting>
  <conditionalFormatting sqref="L30:L32 L35:L42">
    <cfRule type="expression" dxfId="213" priority="21">
      <formula>L30&gt;0</formula>
    </cfRule>
    <cfRule type="expression" dxfId="212" priority="22">
      <formula>L30&lt;0</formula>
    </cfRule>
  </conditionalFormatting>
  <conditionalFormatting sqref="F59:F60 H59:I60 K59:K60">
    <cfRule type="expression" dxfId="211" priority="19">
      <formula>F59&gt;0</formula>
    </cfRule>
    <cfRule type="expression" dxfId="210" priority="20">
      <formula>F59&lt;0</formula>
    </cfRule>
  </conditionalFormatting>
  <conditionalFormatting sqref="K61:K62 F61:F63 H61:I63">
    <cfRule type="expression" dxfId="209" priority="15">
      <formula>F61&gt;0</formula>
    </cfRule>
    <cfRule type="expression" dxfId="208" priority="16">
      <formula>F61&lt;0</formula>
    </cfRule>
  </conditionalFormatting>
  <conditionalFormatting sqref="H64:I64 F64 K63 K64:L64">
    <cfRule type="expression" dxfId="207" priority="9">
      <formula>F63&gt;0</formula>
    </cfRule>
    <cfRule type="expression" dxfId="206" priority="10">
      <formula>F63&lt;0</formula>
    </cfRule>
  </conditionalFormatting>
  <conditionalFormatting sqref="H70:L70 H69:K69 F69:F70">
    <cfRule type="expression" dxfId="205" priority="7">
      <formula>F69&gt;0</formula>
    </cfRule>
    <cfRule type="expression" dxfId="204" priority="8">
      <formula>F69&lt;0</formula>
    </cfRule>
  </conditionalFormatting>
  <conditionalFormatting sqref="H68:L68 H67:K67 F67:F68">
    <cfRule type="expression" dxfId="203" priority="5">
      <formula>F67&gt;0</formula>
    </cfRule>
    <cfRule type="expression" dxfId="202" priority="6">
      <formula>F67&lt;0</formula>
    </cfRule>
  </conditionalFormatting>
  <conditionalFormatting sqref="H66:L66 H65:I65 F65:F66 K65">
    <cfRule type="expression" dxfId="201" priority="3">
      <formula>F65&gt;0</formula>
    </cfRule>
    <cfRule type="expression" dxfId="200" priority="4">
      <formula>F65&lt;0</formula>
    </cfRule>
  </conditionalFormatting>
  <conditionalFormatting sqref="J65:J69">
    <cfRule type="expression" dxfId="199" priority="1">
      <formula>J65&gt;0</formula>
    </cfRule>
    <cfRule type="expression" dxfId="198"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2019-04-25T03:16:35Z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