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1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2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3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4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5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6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state="hidden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state="hidden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r:id="rId51"/>
    <sheet name="CAH" sheetId="53" state="hidden" r:id="rId52"/>
    <sheet name="DAL" sheetId="49" state="hidden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2" i="35" l="1"/>
  <c r="N61" i="35"/>
  <c r="N60" i="35"/>
  <c r="N59" i="35"/>
  <c r="N58" i="35"/>
  <c r="N7" i="35"/>
  <c r="N57" i="35"/>
  <c r="N14" i="35"/>
  <c r="N8" i="35"/>
  <c r="N56" i="35"/>
  <c r="N15" i="35"/>
  <c r="N55" i="35"/>
  <c r="N54" i="35"/>
  <c r="N53" i="35"/>
  <c r="N52" i="35"/>
  <c r="N51" i="35"/>
  <c r="N50" i="35"/>
  <c r="N49" i="35"/>
  <c r="N20" i="35"/>
  <c r="N11" i="35"/>
  <c r="N13" i="35"/>
  <c r="N48" i="35"/>
  <c r="N6" i="35"/>
  <c r="N47" i="35"/>
  <c r="N46" i="35"/>
  <c r="N45" i="35"/>
  <c r="N44" i="35"/>
  <c r="N43" i="35"/>
  <c r="N42" i="35"/>
  <c r="N41" i="35"/>
  <c r="N40" i="35"/>
  <c r="N19" i="35"/>
  <c r="N39" i="35"/>
  <c r="N4" i="35"/>
  <c r="N38" i="35"/>
  <c r="N18" i="35"/>
  <c r="N37" i="35"/>
  <c r="N36" i="35"/>
  <c r="N12" i="35"/>
  <c r="N9" i="35"/>
  <c r="N17" i="35"/>
  <c r="N35" i="35"/>
  <c r="N22" i="35"/>
  <c r="N3" i="35"/>
  <c r="N2" i="35"/>
  <c r="N34" i="35"/>
  <c r="N33" i="35"/>
  <c r="N24" i="35"/>
  <c r="N21" i="35"/>
  <c r="N32" i="35"/>
  <c r="N31" i="35"/>
  <c r="N30" i="35"/>
  <c r="N16" i="35"/>
  <c r="N29" i="35"/>
  <c r="N28" i="35"/>
  <c r="N10" i="35"/>
  <c r="N27" i="35"/>
  <c r="N26" i="35"/>
  <c r="N5" i="35"/>
  <c r="N23" i="35"/>
  <c r="N25" i="35"/>
  <c r="F31" i="31" l="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P476" i="38" s="1"/>
  <c r="M476" i="38"/>
  <c r="N476" i="38" s="1"/>
  <c r="R476" i="38"/>
  <c r="U476" i="38"/>
  <c r="V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W476" i="38" l="1"/>
  <c r="T476" i="38"/>
  <c r="F31" i="17"/>
  <c r="G31" i="17"/>
  <c r="H31" i="17"/>
  <c r="K2" i="17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M78" i="75"/>
  <c r="C96" i="31"/>
  <c r="F78" i="75"/>
  <c r="F96" i="31"/>
  <c r="C78" i="75"/>
  <c r="K96" i="31"/>
  <c r="K78" i="75"/>
  <c r="H96" i="31"/>
  <c r="M96" i="31"/>
  <c r="H78" i="75"/>
  <c r="O474" i="38" l="1"/>
  <c r="N474" i="38"/>
  <c r="F77" i="75"/>
  <c r="K77" i="75"/>
  <c r="F95" i="31"/>
  <c r="M54" i="31" s="1"/>
  <c r="Q10" i="31" s="1"/>
  <c r="K95" i="3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F23" i="54"/>
  <c r="G23" i="54"/>
  <c r="H23" i="54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K85" i="64"/>
  <c r="H85" i="64"/>
  <c r="K19" i="64"/>
  <c r="M19" i="64"/>
  <c r="M85" i="64"/>
  <c r="H19" i="64"/>
  <c r="M59" i="75" l="1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K85" i="81"/>
  <c r="F19" i="81"/>
  <c r="H85" i="81"/>
  <c r="C85" i="81"/>
  <c r="F85" i="81"/>
  <c r="M19" i="81"/>
  <c r="H19" i="81"/>
  <c r="K19" i="81"/>
  <c r="M85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M19" i="80"/>
  <c r="C19" i="80"/>
  <c r="F19" i="80"/>
  <c r="H85" i="80"/>
  <c r="C85" i="80"/>
  <c r="H19" i="80"/>
  <c r="K19" i="80"/>
  <c r="F85" i="80"/>
  <c r="M85" i="80"/>
  <c r="K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H19" i="79"/>
  <c r="M19" i="79"/>
  <c r="C65" i="79"/>
  <c r="C19" i="79"/>
  <c r="F19" i="79"/>
  <c r="H65" i="79"/>
  <c r="M65" i="79"/>
  <c r="F65" i="79"/>
  <c r="K65" i="79"/>
  <c r="K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3" i="17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F2" i="75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G30" i="17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" i="17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F85" i="78"/>
  <c r="C85" i="78"/>
  <c r="M85" i="78"/>
  <c r="K85" i="78"/>
  <c r="M19" i="78"/>
  <c r="H19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H19" i="77"/>
  <c r="M85" i="77"/>
  <c r="C19" i="77"/>
  <c r="M19" i="77"/>
  <c r="F85" i="77"/>
  <c r="K85" i="77"/>
  <c r="K19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H77" i="69"/>
  <c r="C77" i="69"/>
  <c r="F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K93" i="68"/>
  <c r="H93" i="68"/>
  <c r="C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27" i="25"/>
  <c r="K627" i="25"/>
  <c r="M627" i="25"/>
  <c r="F627" i="25"/>
  <c r="H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H24" i="75"/>
  <c r="G24" i="75"/>
  <c r="F24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3"/>
  <c r="H19" i="41"/>
  <c r="C148" i="45"/>
  <c r="M25" i="31"/>
  <c r="F148" i="45"/>
  <c r="K19" i="41"/>
  <c r="C19" i="71"/>
  <c r="F151" i="57"/>
  <c r="C19" i="66"/>
  <c r="H24" i="40"/>
  <c r="C72" i="59"/>
  <c r="C67" i="60"/>
  <c r="H77" i="70"/>
  <c r="F119" i="7"/>
  <c r="C75" i="41"/>
  <c r="H19" i="72"/>
  <c r="F30" i="49"/>
  <c r="M19" i="72"/>
  <c r="M156" i="49"/>
  <c r="H19" i="34"/>
  <c r="K55" i="50"/>
  <c r="K23" i="17"/>
  <c r="M19" i="68"/>
  <c r="C36" i="57"/>
  <c r="K90" i="72"/>
  <c r="K119" i="7"/>
  <c r="K19" i="3"/>
  <c r="M19" i="50"/>
  <c r="H19" i="66"/>
  <c r="C81" i="61"/>
  <c r="F86" i="53"/>
  <c r="H19" i="54"/>
  <c r="K63" i="66"/>
  <c r="F19" i="52"/>
  <c r="H81" i="61"/>
  <c r="F19" i="3"/>
  <c r="K19" i="62"/>
  <c r="F90" i="72"/>
  <c r="M75" i="41"/>
  <c r="H19" i="61"/>
  <c r="F19" i="66"/>
  <c r="H86" i="53"/>
  <c r="F65" i="63"/>
  <c r="M19" i="3"/>
  <c r="F19" i="69"/>
  <c r="C19" i="55"/>
  <c r="F19" i="59"/>
  <c r="K19" i="66"/>
  <c r="M23" i="17"/>
  <c r="C19" i="52"/>
  <c r="H72" i="59"/>
  <c r="C25" i="31"/>
  <c r="K81" i="61"/>
  <c r="M65" i="63"/>
  <c r="F85" i="64"/>
  <c r="H65" i="63"/>
  <c r="M19" i="62"/>
  <c r="K19" i="55"/>
  <c r="K75" i="41"/>
  <c r="F19" i="54"/>
  <c r="F94" i="52"/>
  <c r="K19" i="45"/>
  <c r="M24" i="40"/>
  <c r="K148" i="45"/>
  <c r="C19" i="73"/>
  <c r="F25" i="31"/>
  <c r="F19" i="71"/>
  <c r="M94" i="52"/>
  <c r="H451" i="17"/>
  <c r="F36" i="57"/>
  <c r="F24" i="40"/>
  <c r="F19" i="62"/>
  <c r="K65" i="71"/>
  <c r="H67" i="60"/>
  <c r="F63" i="66"/>
  <c r="H151" i="57"/>
  <c r="C19" i="63"/>
  <c r="H90" i="72"/>
  <c r="K30" i="49"/>
  <c r="M19" i="71"/>
  <c r="F451" i="17"/>
  <c r="F19" i="41"/>
  <c r="M19" i="66"/>
  <c r="C19" i="61"/>
  <c r="H19" i="50"/>
  <c r="H19" i="59"/>
  <c r="M19" i="52"/>
  <c r="F100" i="34"/>
  <c r="K77" i="70"/>
  <c r="H19" i="62"/>
  <c r="C19" i="75"/>
  <c r="H19" i="55"/>
  <c r="H94" i="52"/>
  <c r="K19" i="59"/>
  <c r="C55" i="50"/>
  <c r="K451" i="17"/>
  <c r="K86" i="53"/>
  <c r="C86" i="53"/>
  <c r="K19" i="69"/>
  <c r="C19" i="53"/>
  <c r="M29" i="51"/>
  <c r="C19" i="60"/>
  <c r="F19" i="61"/>
  <c r="K151" i="57"/>
  <c r="K19" i="53"/>
  <c r="H75" i="41"/>
  <c r="H63" i="66"/>
  <c r="C90" i="72"/>
  <c r="M19" i="53"/>
  <c r="H119" i="7"/>
  <c r="C19" i="62"/>
  <c r="M36" i="57"/>
  <c r="C30" i="49"/>
  <c r="C65" i="71"/>
  <c r="M72" i="59"/>
  <c r="C19" i="34"/>
  <c r="F19" i="50"/>
  <c r="F19" i="53"/>
  <c r="M19" i="54"/>
  <c r="M65" i="71"/>
  <c r="M86" i="53"/>
  <c r="M19" i="70"/>
  <c r="K65" i="63"/>
  <c r="K94" i="52"/>
  <c r="H148" i="45"/>
  <c r="F156" i="49"/>
  <c r="H19" i="71"/>
  <c r="C77" i="70"/>
  <c r="K24" i="40"/>
  <c r="K19" i="60"/>
  <c r="K19" i="34"/>
  <c r="K100" i="34"/>
  <c r="H30" i="49"/>
  <c r="M19" i="75"/>
  <c r="C65" i="63"/>
  <c r="C51" i="54"/>
  <c r="C19" i="3"/>
  <c r="M19" i="45"/>
  <c r="H65" i="71"/>
  <c r="M19" i="34"/>
  <c r="C451" i="17"/>
  <c r="C85" i="64"/>
  <c r="H55" i="50"/>
  <c r="H19" i="3"/>
  <c r="M81" i="61"/>
  <c r="C94" i="52"/>
  <c r="K19" i="54"/>
  <c r="M19" i="69"/>
  <c r="F67" i="60"/>
  <c r="M51" i="54"/>
  <c r="K19" i="52"/>
  <c r="H19" i="45"/>
  <c r="M67" i="60"/>
  <c r="M63" i="66"/>
  <c r="K25" i="31"/>
  <c r="F19" i="60"/>
  <c r="F81" i="61"/>
  <c r="M19" i="55"/>
  <c r="C100" i="34"/>
  <c r="M30" i="49"/>
  <c r="C19" i="45"/>
  <c r="K51" i="54"/>
  <c r="H19" i="68"/>
  <c r="C24" i="40"/>
  <c r="C151" i="57"/>
  <c r="M151" i="57"/>
  <c r="H19" i="69"/>
  <c r="F19" i="73"/>
  <c r="H19" i="75"/>
  <c r="C19" i="69"/>
  <c r="M100" i="34"/>
  <c r="K19" i="73"/>
  <c r="C119" i="7"/>
  <c r="M19" i="41"/>
  <c r="M19" i="61"/>
  <c r="H23" i="17"/>
  <c r="M19" i="60"/>
  <c r="F75" i="41"/>
  <c r="K72" i="59"/>
  <c r="H100" i="34"/>
  <c r="C63" i="66"/>
  <c r="M148" i="45"/>
  <c r="C19" i="54"/>
  <c r="K67" i="60"/>
  <c r="M77" i="70"/>
  <c r="M19" i="73"/>
  <c r="F19" i="72"/>
  <c r="C19" i="41"/>
  <c r="H19" i="60"/>
  <c r="H19" i="53"/>
  <c r="M19" i="63"/>
  <c r="H51" i="54"/>
  <c r="C19" i="64"/>
  <c r="F19" i="63"/>
  <c r="F19" i="75"/>
  <c r="F19" i="64"/>
  <c r="K19" i="50"/>
  <c r="F19" i="45"/>
  <c r="C19" i="59"/>
  <c r="F19" i="55"/>
  <c r="M19" i="59"/>
  <c r="C19" i="68"/>
  <c r="C19" i="72"/>
  <c r="F55" i="50"/>
  <c r="K156" i="49"/>
  <c r="K19" i="61"/>
  <c r="F19" i="68"/>
  <c r="K19" i="68"/>
  <c r="H19" i="52"/>
  <c r="K19" i="72"/>
  <c r="H156" i="49"/>
  <c r="F65" i="71"/>
  <c r="K19" i="71"/>
  <c r="F51" i="54"/>
  <c r="M119" i="7"/>
  <c r="F19" i="34"/>
  <c r="H25" i="31"/>
  <c r="C156" i="49"/>
  <c r="M55" i="50"/>
  <c r="H19" i="73"/>
  <c r="H19" i="63"/>
  <c r="C19" i="50"/>
  <c r="M451" i="17"/>
  <c r="M90" i="72"/>
  <c r="K19" i="75"/>
  <c r="F72" i="59"/>
  <c r="F77" i="70"/>
  <c r="F19" i="70"/>
  <c r="C19" i="70"/>
  <c r="K19" i="70"/>
  <c r="H19" i="70"/>
  <c r="F50" i="25"/>
  <c r="C50" i="25"/>
  <c r="F29" i="51"/>
  <c r="C29" i="51"/>
  <c r="M129" i="58"/>
  <c r="M19" i="58"/>
  <c r="F129" i="58"/>
  <c r="C19" i="58"/>
  <c r="K19" i="58"/>
  <c r="H19" i="58"/>
  <c r="C129" i="58"/>
  <c r="H129" i="58"/>
  <c r="F19" i="58"/>
  <c r="K129" i="58"/>
  <c r="F23" i="17"/>
  <c r="C23" i="17"/>
  <c r="K50" i="25"/>
  <c r="H50" i="25"/>
  <c r="M50" i="25"/>
  <c r="H36" i="57"/>
  <c r="K36" i="57"/>
  <c r="K29" i="51"/>
  <c r="H29" i="51"/>
  <c r="U475" i="38" l="1"/>
  <c r="K80" i="61"/>
  <c r="U474" i="38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4" i="38" l="1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3" i="38" l="1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<sst xmlns="http://schemas.openxmlformats.org/spreadsheetml/2006/main" count="5867" uniqueCount="813">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</sst>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6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50"/>
      <tableStyleElement type="headerRow" dxfId="164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37392"/>
        <c:axId val="471848312"/>
      </c:scatterChart>
      <c:valAx>
        <c:axId val="20393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8312"/>
        <c:crosses val="autoZero"/>
        <c:crossBetween val="midCat"/>
      </c:valAx>
      <c:valAx>
        <c:axId val="47184831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3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01656"/>
        <c:axId val="5274448"/>
      </c:scatterChart>
      <c:valAx>
        <c:axId val="472001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448"/>
        <c:crosses val="autoZero"/>
        <c:crossBetween val="midCat"/>
      </c:valAx>
      <c:valAx>
        <c:axId val="52744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0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46856"/>
        <c:axId val="472047240"/>
      </c:scatterChart>
      <c:valAx>
        <c:axId val="472046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47240"/>
        <c:crosses val="autoZero"/>
        <c:crossBetween val="midCat"/>
      </c:valAx>
      <c:valAx>
        <c:axId val="4720472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46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00192"/>
        <c:axId val="482375312"/>
      </c:scatterChart>
      <c:valAx>
        <c:axId val="47200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5312"/>
        <c:crosses val="autoZero"/>
        <c:crossBetween val="midCat"/>
      </c:valAx>
      <c:valAx>
        <c:axId val="48237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0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11208"/>
        <c:axId val="462111600"/>
      </c:scatterChart>
      <c:valAx>
        <c:axId val="462111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1600"/>
        <c:crosses val="autoZero"/>
        <c:crossBetween val="midCat"/>
      </c:valAx>
      <c:valAx>
        <c:axId val="46211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1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12776"/>
        <c:axId val="462113168"/>
      </c:scatterChart>
      <c:valAx>
        <c:axId val="462112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3168"/>
        <c:crosses val="autoZero"/>
        <c:crossBetween val="midCat"/>
      </c:valAx>
      <c:valAx>
        <c:axId val="4621131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13952"/>
        <c:axId val="462114344"/>
      </c:scatterChart>
      <c:valAx>
        <c:axId val="46211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4344"/>
        <c:crosses val="autoZero"/>
        <c:crossBetween val="midCat"/>
      </c:valAx>
      <c:valAx>
        <c:axId val="462114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39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112384"/>
        <c:axId val="462116304"/>
      </c:lineChart>
      <c:dateAx>
        <c:axId val="46211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6304"/>
        <c:crosses val="autoZero"/>
        <c:auto val="1"/>
        <c:lblOffset val="100"/>
        <c:baseTimeUnit val="days"/>
      </c:dateAx>
      <c:valAx>
        <c:axId val="4621163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32632"/>
        <c:axId val="483033024"/>
      </c:lineChart>
      <c:dateAx>
        <c:axId val="48303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3024"/>
        <c:crosses val="autoZero"/>
        <c:auto val="1"/>
        <c:lblOffset val="100"/>
        <c:baseTimeUnit val="days"/>
      </c:dateAx>
      <c:valAx>
        <c:axId val="483033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34984"/>
        <c:axId val="483035376"/>
      </c:lineChart>
      <c:dateAx>
        <c:axId val="48303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5376"/>
        <c:crosses val="autoZero"/>
        <c:auto val="1"/>
        <c:lblOffset val="100"/>
        <c:baseTimeUnit val="days"/>
      </c:dateAx>
      <c:valAx>
        <c:axId val="4830353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38120"/>
        <c:axId val="483038512"/>
      </c:lineChart>
      <c:dateAx>
        <c:axId val="483038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8512"/>
        <c:crosses val="autoZero"/>
        <c:auto val="1"/>
        <c:lblOffset val="100"/>
        <c:baseTimeUnit val="days"/>
      </c:dateAx>
      <c:valAx>
        <c:axId val="4830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73216"/>
        <c:axId val="484573608"/>
      </c:lineChart>
      <c:dateAx>
        <c:axId val="48457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73608"/>
        <c:crosses val="autoZero"/>
        <c:auto val="1"/>
        <c:lblOffset val="100"/>
        <c:baseTimeUnit val="days"/>
      </c:dateAx>
      <c:valAx>
        <c:axId val="484573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75568"/>
        <c:axId val="484575960"/>
      </c:lineChart>
      <c:dateAx>
        <c:axId val="48457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75960"/>
        <c:crosses val="autoZero"/>
        <c:auto val="1"/>
        <c:lblOffset val="100"/>
        <c:baseTimeUnit val="days"/>
      </c:dateAx>
      <c:valAx>
        <c:axId val="4845759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7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77920"/>
        <c:axId val="484578312"/>
      </c:lineChart>
      <c:dateAx>
        <c:axId val="484577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78312"/>
        <c:crosses val="autoZero"/>
        <c:auto val="1"/>
        <c:lblOffset val="100"/>
        <c:baseTimeUnit val="days"/>
      </c:dateAx>
      <c:valAx>
        <c:axId val="4845783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7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20000"/>
        <c:axId val="485120392"/>
      </c:lineChart>
      <c:dateAx>
        <c:axId val="48512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20392"/>
        <c:crosses val="autoZero"/>
        <c:auto val="1"/>
        <c:lblOffset val="100"/>
        <c:baseTimeUnit val="days"/>
      </c:dateAx>
      <c:valAx>
        <c:axId val="485120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2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22744"/>
        <c:axId val="485123136"/>
      </c:lineChart>
      <c:catAx>
        <c:axId val="48512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23136"/>
        <c:crosses val="autoZero"/>
        <c:auto val="1"/>
        <c:lblAlgn val="ctr"/>
        <c:lblOffset val="100"/>
        <c:noMultiLvlLbl val="0"/>
      </c:catAx>
      <c:valAx>
        <c:axId val="485123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2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125488"/>
        <c:axId val="485125880"/>
      </c:lineChart>
      <c:dateAx>
        <c:axId val="48512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25880"/>
        <c:crosses val="autoZero"/>
        <c:auto val="1"/>
        <c:lblOffset val="100"/>
        <c:baseTimeUnit val="days"/>
      </c:dateAx>
      <c:valAx>
        <c:axId val="485125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2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05560"/>
        <c:axId val="485605952"/>
      </c:lineChart>
      <c:catAx>
        <c:axId val="485605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05952"/>
        <c:crosses val="autoZero"/>
        <c:auto val="1"/>
        <c:lblAlgn val="ctr"/>
        <c:lblOffset val="100"/>
        <c:noMultiLvlLbl val="1"/>
      </c:catAx>
      <c:valAx>
        <c:axId val="48560595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0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07520"/>
        <c:axId val="485607912"/>
      </c:lineChart>
      <c:dateAx>
        <c:axId val="48560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07912"/>
        <c:crosses val="autoZero"/>
        <c:auto val="1"/>
        <c:lblOffset val="100"/>
        <c:baseTimeUnit val="days"/>
      </c:dateAx>
      <c:valAx>
        <c:axId val="48560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11440"/>
        <c:axId val="485611832"/>
      </c:lineChart>
      <c:dateAx>
        <c:axId val="48561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11832"/>
        <c:crosses val="autoZero"/>
        <c:auto val="1"/>
        <c:lblOffset val="100"/>
        <c:baseTimeUnit val="days"/>
      </c:dateAx>
      <c:valAx>
        <c:axId val="485611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1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86088"/>
        <c:axId val="486086480"/>
      </c:lineChart>
      <c:dateAx>
        <c:axId val="48608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86480"/>
        <c:crosses val="autoZero"/>
        <c:auto val="1"/>
        <c:lblOffset val="100"/>
        <c:baseTimeUnit val="days"/>
      </c:dateAx>
      <c:valAx>
        <c:axId val="4860864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8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88440"/>
        <c:axId val="486088832"/>
      </c:lineChart>
      <c:catAx>
        <c:axId val="48608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88832"/>
        <c:crosses val="autoZero"/>
        <c:auto val="1"/>
        <c:lblAlgn val="ctr"/>
        <c:lblOffset val="100"/>
        <c:noMultiLvlLbl val="0"/>
      </c:catAx>
      <c:valAx>
        <c:axId val="486088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8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91184"/>
        <c:axId val="486091576"/>
      </c:lineChart>
      <c:dateAx>
        <c:axId val="48609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91576"/>
        <c:crosses val="autoZero"/>
        <c:auto val="1"/>
        <c:lblOffset val="100"/>
        <c:baseTimeUnit val="days"/>
      </c:dateAx>
      <c:valAx>
        <c:axId val="486091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78368"/>
        <c:axId val="535778760"/>
      </c:lineChart>
      <c:catAx>
        <c:axId val="53577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78760"/>
        <c:crosses val="autoZero"/>
        <c:auto val="1"/>
        <c:lblAlgn val="ctr"/>
        <c:lblOffset val="100"/>
        <c:noMultiLvlLbl val="0"/>
      </c:catAx>
      <c:valAx>
        <c:axId val="535778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7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80720"/>
        <c:axId val="535781112"/>
      </c:lineChart>
      <c:dateAx>
        <c:axId val="53578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1112"/>
        <c:crosses val="autoZero"/>
        <c:auto val="1"/>
        <c:lblOffset val="100"/>
        <c:baseTimeUnit val="days"/>
      </c:dateAx>
      <c:valAx>
        <c:axId val="535781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83072"/>
        <c:axId val="535783464"/>
      </c:lineChart>
      <c:catAx>
        <c:axId val="535783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3464"/>
        <c:crosses val="autoZero"/>
        <c:auto val="1"/>
        <c:lblAlgn val="ctr"/>
        <c:lblOffset val="100"/>
        <c:noMultiLvlLbl val="0"/>
      </c:catAx>
      <c:valAx>
        <c:axId val="535783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407376"/>
        <c:axId val="536407768"/>
      </c:lineChart>
      <c:dateAx>
        <c:axId val="53640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07768"/>
        <c:crosses val="autoZero"/>
        <c:auto val="1"/>
        <c:lblOffset val="100"/>
        <c:baseTimeUnit val="days"/>
      </c:dateAx>
      <c:valAx>
        <c:axId val="5364077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0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409728"/>
        <c:axId val="536410120"/>
      </c:lineChart>
      <c:dateAx>
        <c:axId val="536409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0120"/>
        <c:crosses val="autoZero"/>
        <c:auto val="1"/>
        <c:lblOffset val="100"/>
        <c:baseTimeUnit val="days"/>
      </c:dateAx>
      <c:valAx>
        <c:axId val="5364101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412080"/>
        <c:axId val="536412472"/>
      </c:lineChart>
      <c:dateAx>
        <c:axId val="53641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2472"/>
        <c:crosses val="autoZero"/>
        <c:auto val="1"/>
        <c:lblOffset val="100"/>
        <c:baseTimeUnit val="days"/>
      </c:dateAx>
      <c:valAx>
        <c:axId val="5364124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414432"/>
        <c:axId val="558361544"/>
      </c:lineChart>
      <c:dateAx>
        <c:axId val="536414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61544"/>
        <c:crosses val="autoZero"/>
        <c:auto val="1"/>
        <c:lblOffset val="100"/>
        <c:baseTimeUnit val="days"/>
      </c:dateAx>
      <c:valAx>
        <c:axId val="5583615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364680"/>
        <c:axId val="558365072"/>
      </c:lineChart>
      <c:dateAx>
        <c:axId val="558364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65072"/>
        <c:crosses val="autoZero"/>
        <c:auto val="0"/>
        <c:lblOffset val="100"/>
        <c:baseTimeUnit val="days"/>
      </c:dateAx>
      <c:valAx>
        <c:axId val="5583650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6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367816"/>
        <c:axId val="558368208"/>
      </c:lineChart>
      <c:dateAx>
        <c:axId val="558367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68208"/>
        <c:crosses val="autoZero"/>
        <c:auto val="1"/>
        <c:lblOffset val="100"/>
        <c:baseTimeUnit val="days"/>
      </c:dateAx>
      <c:valAx>
        <c:axId val="5583682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6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13376"/>
        <c:axId val="569413768"/>
      </c:lineChart>
      <c:dateAx>
        <c:axId val="569413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3768"/>
        <c:crosses val="autoZero"/>
        <c:auto val="1"/>
        <c:lblOffset val="100"/>
        <c:baseTimeUnit val="days"/>
      </c:dateAx>
      <c:valAx>
        <c:axId val="5694137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15728"/>
        <c:axId val="569416120"/>
      </c:lineChart>
      <c:catAx>
        <c:axId val="569415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20"/>
        <c:crosses val="autoZero"/>
        <c:auto val="1"/>
        <c:lblAlgn val="ctr"/>
        <c:lblOffset val="100"/>
        <c:noMultiLvlLbl val="0"/>
      </c:catAx>
      <c:valAx>
        <c:axId val="569416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18080"/>
        <c:axId val="569418472"/>
      </c:lineChart>
      <c:catAx>
        <c:axId val="569418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8472"/>
        <c:crosses val="autoZero"/>
        <c:auto val="1"/>
        <c:lblAlgn val="ctr"/>
        <c:lblOffset val="100"/>
        <c:noMultiLvlLbl val="0"/>
      </c:catAx>
      <c:valAx>
        <c:axId val="5694184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389080"/>
        <c:axId val="568389472"/>
      </c:lineChart>
      <c:catAx>
        <c:axId val="56838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89472"/>
        <c:crosses val="autoZero"/>
        <c:auto val="1"/>
        <c:lblAlgn val="ctr"/>
        <c:lblOffset val="100"/>
        <c:noMultiLvlLbl val="0"/>
      </c:catAx>
      <c:valAx>
        <c:axId val="5683894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8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395744"/>
        <c:axId val="568396136"/>
      </c:lineChart>
      <c:dateAx>
        <c:axId val="56839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96136"/>
        <c:crosses val="autoZero"/>
        <c:auto val="1"/>
        <c:lblOffset val="100"/>
        <c:baseTimeUnit val="days"/>
      </c:dateAx>
      <c:valAx>
        <c:axId val="568396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722720"/>
        <c:axId val="567723112"/>
      </c:lineChart>
      <c:dateAx>
        <c:axId val="56772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23112"/>
        <c:crosses val="autoZero"/>
        <c:auto val="1"/>
        <c:lblOffset val="100"/>
        <c:baseTimeUnit val="days"/>
      </c:dateAx>
      <c:valAx>
        <c:axId val="567723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2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726248"/>
        <c:axId val="567726640"/>
      </c:lineChart>
      <c:catAx>
        <c:axId val="567726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26640"/>
        <c:crosses val="autoZero"/>
        <c:auto val="1"/>
        <c:lblAlgn val="ctr"/>
        <c:lblOffset val="100"/>
        <c:noMultiLvlLbl val="0"/>
      </c:catAx>
      <c:valAx>
        <c:axId val="567726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2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14440"/>
        <c:axId val="568414832"/>
      </c:lineChart>
      <c:catAx>
        <c:axId val="56841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14832"/>
        <c:crosses val="autoZero"/>
        <c:auto val="1"/>
        <c:lblAlgn val="ctr"/>
        <c:lblOffset val="100"/>
        <c:noMultiLvlLbl val="0"/>
      </c:catAx>
      <c:valAx>
        <c:axId val="568414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1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16792"/>
        <c:axId val="568417184"/>
      </c:lineChart>
      <c:catAx>
        <c:axId val="568416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17184"/>
        <c:crosses val="autoZero"/>
        <c:auto val="1"/>
        <c:lblAlgn val="ctr"/>
        <c:lblOffset val="100"/>
        <c:noMultiLvlLbl val="0"/>
      </c:catAx>
      <c:valAx>
        <c:axId val="568417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1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19144"/>
        <c:axId val="568419536"/>
      </c:lineChart>
      <c:dateAx>
        <c:axId val="568419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19536"/>
        <c:crosses val="autoZero"/>
        <c:auto val="1"/>
        <c:lblOffset val="100"/>
        <c:baseTimeUnit val="days"/>
      </c:dateAx>
      <c:valAx>
        <c:axId val="568419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1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52984"/>
        <c:axId val="569753376"/>
      </c:lineChart>
      <c:dateAx>
        <c:axId val="569752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53376"/>
        <c:crosses val="autoZero"/>
        <c:auto val="1"/>
        <c:lblOffset val="100"/>
        <c:baseTimeUnit val="days"/>
      </c:dateAx>
      <c:valAx>
        <c:axId val="569753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5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142875</xdr:colOff>
      <xdr:row>72</xdr:row>
      <xdr:rowOff>29315</xdr:rowOff>
    </xdr:from>
    <xdr:to>
      <xdr:col>22</xdr:col>
      <xdr:colOff>630380</xdr:colOff>
      <xdr:row>103</xdr:row>
      <xdr:rowOff>104774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1325" y="1390724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491" dataDxfId="1490">
  <autoFilter ref="O15:W26"/>
  <tableColumns count="9">
    <tableColumn id="1" name="Date" dataDxfId="1489"/>
    <tableColumn id="2" name="Quarter" dataDxfId="1488"/>
    <tableColumn id="3" name="Time" dataDxfId="1487"/>
    <tableColumn id="4" name="EPS estimate" dataDxfId="1486"/>
    <tableColumn id="5" name="EPS Actual" dataDxfId="1485"/>
    <tableColumn id="6" name="Sales Estiamte (B)" dataDxfId="1484"/>
    <tableColumn id="7" name="Sales Actual (B)" dataDxfId="1483"/>
    <tableColumn id="8" name="Guidance" dataDxfId="1482"/>
    <tableColumn id="9" name="Reaction" dataDxfId="148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122" dataDxfId="1121">
  <autoFilter ref="O14:W25"/>
  <tableColumns count="9">
    <tableColumn id="1" name="Date" dataDxfId="1120"/>
    <tableColumn id="2" name="Quarter" dataDxfId="1119"/>
    <tableColumn id="3" name="Time" dataDxfId="1118"/>
    <tableColumn id="4" name="EPS estimate" dataDxfId="1117"/>
    <tableColumn id="5" name="EPS Actual" dataDxfId="1116"/>
    <tableColumn id="6" name="Sales Estiamte (B)" dataDxfId="1115"/>
    <tableColumn id="7" name="Sales Actual (B)" dataDxfId="1114"/>
    <tableColumn id="8" name="Guidance" dataDxfId="1113"/>
    <tableColumn id="9" name="Reaction" dataDxfId="11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057" dataDxfId="1056">
  <autoFilter ref="O15:W26"/>
  <tableColumns count="9">
    <tableColumn id="1" name="Date" dataDxfId="1055"/>
    <tableColumn id="2" name="Quarter" dataDxfId="1054"/>
    <tableColumn id="3" name="Time" dataDxfId="1053"/>
    <tableColumn id="4" name="EPS estimate" dataDxfId="1052"/>
    <tableColumn id="5" name="EPS Actual" dataDxfId="1051"/>
    <tableColumn id="6" name="Sales Estiamte (B)" dataDxfId="1050"/>
    <tableColumn id="7" name="Sales Actual (B)" dataDxfId="1049"/>
    <tableColumn id="8" name="Guidance" dataDxfId="1048"/>
    <tableColumn id="9" name="Reaction" dataDxfId="104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8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zoomScaleNormal="100" workbookViewId="0">
      <pane ySplit="1" topLeftCell="A2" activePane="bottomLeft" state="frozen"/>
      <selection pane="bottomLeft" activeCell="M64" sqref="M6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1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9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11.31</v>
      </c>
      <c r="G2" s="244">
        <v>15.393517073170729</v>
      </c>
      <c r="H2" s="332">
        <v>8200</v>
      </c>
      <c r="I2" s="48">
        <v>126226.83999999998</v>
      </c>
      <c r="J2" s="370">
        <v>-33484.839999999982</v>
      </c>
      <c r="K2" s="356">
        <v>-0.2652751189842032</v>
      </c>
      <c r="L2" s="370">
        <v>-18869.268999998356</v>
      </c>
      <c r="M2">
        <v>6900</v>
      </c>
      <c r="N2" s="367" t="str">
        <f>HYPERLINK("http://finance.yahoo.com/q?s=" &amp; E2, "Link")</f>
        <v>Link</v>
      </c>
      <c r="O2" s="366">
        <v>1.34E-2</v>
      </c>
      <c r="P2" s="366">
        <v>-4.1200000000000001E-2</v>
      </c>
      <c r="R2" s="48"/>
    </row>
    <row r="3" spans="1:22" ht="21.95" customHeight="1" x14ac:dyDescent="0.25">
      <c r="A3" s="50"/>
      <c r="B3" s="50"/>
      <c r="C3" s="51"/>
      <c r="E3" s="22" t="s">
        <v>197</v>
      </c>
      <c r="F3" s="244">
        <v>21.06</v>
      </c>
      <c r="G3" s="244">
        <v>29.447335000000002</v>
      </c>
      <c r="H3" s="332">
        <v>2000</v>
      </c>
      <c r="I3" s="48">
        <v>58894.670000000006</v>
      </c>
      <c r="J3" s="370">
        <v>-16774.670000000006</v>
      </c>
      <c r="K3" s="356">
        <v>-0.28482492558324896</v>
      </c>
      <c r="L3" s="370">
        <v>-15026.700000000012</v>
      </c>
      <c r="M3">
        <v>900</v>
      </c>
      <c r="N3" s="367" t="str">
        <f>HYPERLINK("http://finance.yahoo.com/q?s=" &amp; E3, "Link")</f>
        <v>Link</v>
      </c>
      <c r="O3" s="366">
        <v>1.6299999999999999E-2</v>
      </c>
      <c r="P3" s="366">
        <v>-7.51E-2</v>
      </c>
    </row>
    <row r="4" spans="1:22" ht="21.95" customHeight="1" x14ac:dyDescent="0.25">
      <c r="A4" s="51"/>
      <c r="B4" s="51"/>
      <c r="C4" s="51"/>
      <c r="E4" s="22" t="s">
        <v>228</v>
      </c>
      <c r="F4" s="244">
        <v>19.39</v>
      </c>
      <c r="G4" s="244">
        <v>24.0657125</v>
      </c>
      <c r="H4" s="49">
        <v>800</v>
      </c>
      <c r="I4" s="48">
        <v>19252.57</v>
      </c>
      <c r="J4" s="370">
        <v>-3740.5699999999997</v>
      </c>
      <c r="K4" s="356">
        <v>-0.19428938578070354</v>
      </c>
      <c r="L4" s="48">
        <v>-2288.3100000000013</v>
      </c>
      <c r="M4">
        <v>700</v>
      </c>
      <c r="N4" s="367" t="str">
        <f>HYPERLINK("http://finance.yahoo.com/q?s=" &amp; E4, "Link")</f>
        <v>Link</v>
      </c>
      <c r="O4" s="134">
        <v>3.0943785456420833E-2</v>
      </c>
      <c r="P4" s="134">
        <v>-6.7000000000000002E-3</v>
      </c>
      <c r="R4" s="48"/>
      <c r="T4" s="48"/>
    </row>
    <row r="5" spans="1:22" ht="21.95" customHeight="1" x14ac:dyDescent="0.25">
      <c r="A5" s="50"/>
      <c r="B5" s="51"/>
      <c r="C5" s="51"/>
      <c r="E5" s="22" t="s">
        <v>216</v>
      </c>
      <c r="F5" s="244">
        <v>65.489999999999995</v>
      </c>
      <c r="G5" s="244">
        <v>64.218900000000033</v>
      </c>
      <c r="H5" s="332">
        <v>200</v>
      </c>
      <c r="I5" s="48">
        <v>12843.780000000006</v>
      </c>
      <c r="J5" s="370">
        <v>254.21999999999207</v>
      </c>
      <c r="K5" s="356">
        <v>1.9793238439150481E-2</v>
      </c>
      <c r="L5" s="370">
        <v>930.1699999999928</v>
      </c>
      <c r="M5">
        <v>100</v>
      </c>
      <c r="N5" s="367" t="str">
        <f>HYPERLINK("http://finance.yahoo.com/q?s=" &amp; E5, "Link")</f>
        <v>Link</v>
      </c>
      <c r="O5" s="134">
        <v>2.1899999999999999E-2</v>
      </c>
      <c r="P5" s="134">
        <v>9.4000000000000004E-3</v>
      </c>
      <c r="S5" s="48"/>
    </row>
    <row r="6" spans="1:22" ht="21.95" customHeight="1" x14ac:dyDescent="0.25">
      <c r="A6" s="50"/>
      <c r="B6" s="50"/>
      <c r="C6" s="51"/>
      <c r="E6" s="22" t="s">
        <v>173</v>
      </c>
      <c r="F6" s="244">
        <v>49.58</v>
      </c>
      <c r="G6" s="244">
        <v>52.463333333333331</v>
      </c>
      <c r="H6" s="332">
        <v>240</v>
      </c>
      <c r="I6" s="48">
        <v>12591.199999999999</v>
      </c>
      <c r="J6" s="370">
        <v>-692</v>
      </c>
      <c r="K6" s="356">
        <v>-5.4959018997394998E-2</v>
      </c>
      <c r="L6" s="370">
        <v>512.88000000000102</v>
      </c>
      <c r="M6">
        <v>240</v>
      </c>
      <c r="N6" s="367" t="str">
        <f>HYPERLINK("http://finance.yahoo.com/q?s=" &amp; E6, "Link")</f>
        <v>Link</v>
      </c>
      <c r="O6" s="134">
        <v>2.7300000000000001E-2</v>
      </c>
      <c r="P6" s="134">
        <v>-1.6999999999999999E-3</v>
      </c>
    </row>
    <row r="7" spans="1:22" ht="21.95" customHeight="1" x14ac:dyDescent="0.25">
      <c r="A7" s="51"/>
      <c r="B7" s="155"/>
      <c r="C7" s="333"/>
      <c r="E7" s="22" t="s">
        <v>171</v>
      </c>
      <c r="F7" s="244">
        <v>55.35</v>
      </c>
      <c r="G7" s="244">
        <v>57.92240000000001</v>
      </c>
      <c r="H7" s="332">
        <v>200</v>
      </c>
      <c r="I7" s="48">
        <v>11584.480000000001</v>
      </c>
      <c r="J7" s="370">
        <v>-514.48000000000138</v>
      </c>
      <c r="K7" s="356">
        <v>-4.4411143184674817E-2</v>
      </c>
      <c r="L7" s="370">
        <v>-464.53000000000156</v>
      </c>
      <c r="M7">
        <v>150</v>
      </c>
      <c r="N7" s="367" t="str">
        <f>HYPERLINK("http://finance.yahoo.com/q?s=" &amp; E7, "Link")</f>
        <v>Link</v>
      </c>
      <c r="O7" s="134">
        <v>3.2500000000000001E-2</v>
      </c>
      <c r="P7" s="134">
        <v>1.2500000000000001E-2</v>
      </c>
      <c r="Q7" s="148"/>
      <c r="R7" s="48"/>
      <c r="S7" s="48"/>
      <c r="T7" s="48"/>
    </row>
    <row r="8" spans="1:22" ht="21.95" customHeight="1" x14ac:dyDescent="0.25">
      <c r="A8" s="51"/>
      <c r="B8" s="51"/>
      <c r="C8" s="51"/>
      <c r="E8" s="22" t="s">
        <v>9</v>
      </c>
      <c r="F8" s="244">
        <v>13.17</v>
      </c>
      <c r="G8" s="244">
        <v>38.98240601503759</v>
      </c>
      <c r="H8" s="332">
        <v>266</v>
      </c>
      <c r="I8" s="48">
        <v>10369.32</v>
      </c>
      <c r="J8" s="370">
        <v>-6866.1</v>
      </c>
      <c r="K8" s="356">
        <v>-0.66215528115633415</v>
      </c>
      <c r="L8" s="370">
        <v>-6431.17</v>
      </c>
      <c r="M8" s="29">
        <v>42993</v>
      </c>
      <c r="N8" s="367" t="str">
        <f>HYPERLINK("http://finance.yahoo.com/q?s=" &amp; E8, "Link")</f>
        <v>Link</v>
      </c>
      <c r="O8" s="134">
        <v>0.1963</v>
      </c>
      <c r="P8" s="134">
        <v>-1.7899999999999999E-2</v>
      </c>
      <c r="R8" s="48"/>
      <c r="S8" s="48"/>
    </row>
    <row r="9" spans="1:22" ht="21.95" customHeight="1" x14ac:dyDescent="0.25">
      <c r="A9" s="50"/>
      <c r="B9" s="50"/>
      <c r="C9" s="51"/>
      <c r="E9" s="22" t="s">
        <v>744</v>
      </c>
      <c r="F9" s="244">
        <v>94.03</v>
      </c>
      <c r="G9" s="244">
        <v>113.96946666666666</v>
      </c>
      <c r="H9" s="332">
        <v>75</v>
      </c>
      <c r="I9" s="48">
        <v>8547.7099999999991</v>
      </c>
      <c r="J9" s="370">
        <v>-1495.4599999999991</v>
      </c>
      <c r="K9" s="356">
        <v>-0.1749544614873457</v>
      </c>
      <c r="L9" s="370">
        <v>-1495.4599999999991</v>
      </c>
      <c r="M9">
        <v>25</v>
      </c>
      <c r="N9" s="367" t="str">
        <f>HYPERLINK("http://finance.yahoo.com/q?s=" &amp; E9, "Link")</f>
        <v>Link</v>
      </c>
      <c r="O9" s="134">
        <v>2.8E-3</v>
      </c>
      <c r="P9" s="134">
        <v>5.1999999999999998E-3</v>
      </c>
      <c r="R9" s="48"/>
      <c r="S9" s="48"/>
    </row>
    <row r="10" spans="1:22" ht="21.95" customHeight="1" x14ac:dyDescent="0.25">
      <c r="A10" s="50"/>
      <c r="B10" s="50"/>
      <c r="C10" s="51"/>
      <c r="E10" s="22" t="s">
        <v>272</v>
      </c>
      <c r="F10" s="244">
        <v>75.56</v>
      </c>
      <c r="G10" s="244">
        <v>71.08</v>
      </c>
      <c r="H10" s="332">
        <v>100</v>
      </c>
      <c r="I10" s="48">
        <v>7108</v>
      </c>
      <c r="J10" s="370">
        <v>448</v>
      </c>
      <c r="K10" s="356">
        <v>6.3027574563871758E-2</v>
      </c>
      <c r="L10" s="370">
        <v>838.55999999999949</v>
      </c>
      <c r="M10">
        <v>50</v>
      </c>
      <c r="N10" s="367" t="str">
        <f>HYPERLINK("http://finance.yahoo.com/q?s=" &amp; E10, "Link")</f>
        <v>Link</v>
      </c>
      <c r="O10" s="134">
        <v>1.49E-2</v>
      </c>
      <c r="P10" s="134">
        <v>-1.11E-2</v>
      </c>
      <c r="R10" s="48"/>
      <c r="S10" s="48"/>
    </row>
    <row r="11" spans="1:22" ht="21.95" customHeight="1" x14ac:dyDescent="0.25">
      <c r="A11" s="50"/>
      <c r="B11" s="50"/>
      <c r="C11" s="51"/>
      <c r="E11" s="22" t="s">
        <v>357</v>
      </c>
      <c r="F11" s="244">
        <v>57.27</v>
      </c>
      <c r="G11" s="244">
        <v>57.5</v>
      </c>
      <c r="H11" s="332">
        <v>100</v>
      </c>
      <c r="I11" s="48">
        <v>5750</v>
      </c>
      <c r="J11" s="370">
        <v>-23</v>
      </c>
      <c r="K11" s="356">
        <v>-3.9999999999999454E-3</v>
      </c>
      <c r="L11" s="370">
        <v>841.05000000000109</v>
      </c>
      <c r="M11">
        <v>100</v>
      </c>
      <c r="N11" s="367" t="str">
        <f>HYPERLINK("http://finance.yahoo.com/q?s=" &amp; E11, "Link")</f>
        <v>Link</v>
      </c>
      <c r="O11" s="134">
        <v>4.3499999999999997E-2</v>
      </c>
      <c r="P11" s="134">
        <v>-1.9699999999999999E-2</v>
      </c>
      <c r="Q11" s="148"/>
      <c r="S11" s="48"/>
      <c r="T11" s="48"/>
    </row>
    <row r="12" spans="1:22" ht="21.95" customHeight="1" x14ac:dyDescent="0.25">
      <c r="A12" s="50"/>
      <c r="B12" s="50"/>
      <c r="C12" s="51"/>
      <c r="E12" s="22" t="s">
        <v>747</v>
      </c>
      <c r="F12" s="244">
        <v>157.31</v>
      </c>
      <c r="G12" s="244">
        <v>150.73233333333332</v>
      </c>
      <c r="H12" s="49">
        <v>30</v>
      </c>
      <c r="I12" s="48">
        <v>4521.9699999999993</v>
      </c>
      <c r="J12" s="370">
        <v>197.33000000000084</v>
      </c>
      <c r="K12" s="356">
        <v>4.3638060402877647E-2</v>
      </c>
      <c r="L12" s="48">
        <v>197.33000000000084</v>
      </c>
      <c r="M12" s="29">
        <v>43017</v>
      </c>
      <c r="N12" s="367" t="str">
        <f>HYPERLINK("http://finance.yahoo.com/q?s=" &amp; E12, "Link")</f>
        <v>Link</v>
      </c>
      <c r="O12" s="134">
        <v>3.1784374801347658E-3</v>
      </c>
      <c r="P12" s="134">
        <v>-1.24E-2</v>
      </c>
      <c r="R12" s="48"/>
    </row>
    <row r="13" spans="1:22" ht="21.95" customHeight="1" x14ac:dyDescent="0.25">
      <c r="A13" s="51"/>
      <c r="B13" s="51"/>
      <c r="C13" s="51"/>
      <c r="E13" s="22" t="s">
        <v>225</v>
      </c>
      <c r="F13" s="244">
        <v>32.04</v>
      </c>
      <c r="G13" s="244">
        <v>29.666666666666668</v>
      </c>
      <c r="H13" s="49">
        <v>150</v>
      </c>
      <c r="I13" s="48">
        <v>4450</v>
      </c>
      <c r="J13" s="370">
        <v>356</v>
      </c>
      <c r="K13" s="356">
        <v>7.9999999999999932E-2</v>
      </c>
      <c r="L13" s="48">
        <v>3880.5800000000017</v>
      </c>
      <c r="M13">
        <v>50</v>
      </c>
      <c r="N13" s="367" t="str">
        <f>HYPERLINK("http://finance.yahoo.com/q?s=" &amp; E13, "Link")</f>
        <v>Link</v>
      </c>
      <c r="O13" s="134">
        <v>4.0899999999999999E-2</v>
      </c>
      <c r="P13" s="134">
        <v>1.15E-2</v>
      </c>
    </row>
    <row r="14" spans="1:22" ht="21.95" customHeight="1" x14ac:dyDescent="0.25">
      <c r="A14" s="50"/>
      <c r="B14" s="50"/>
      <c r="C14" s="51"/>
      <c r="E14" s="22" t="s">
        <v>55</v>
      </c>
      <c r="F14" s="244">
        <v>85.1</v>
      </c>
      <c r="G14" s="244">
        <v>81.88</v>
      </c>
      <c r="H14" s="332">
        <v>50</v>
      </c>
      <c r="I14" s="48">
        <v>4094</v>
      </c>
      <c r="J14" s="370">
        <v>161</v>
      </c>
      <c r="K14" s="356">
        <v>3.9325842696629199E-2</v>
      </c>
      <c r="L14" s="370">
        <v>819.66999999999825</v>
      </c>
      <c r="M14" s="29">
        <v>43014</v>
      </c>
      <c r="N14" s="367" t="str">
        <f>HYPERLINK("http://finance.yahoo.com/q?s=" &amp; E14, "Link")</f>
        <v>Link</v>
      </c>
      <c r="O14" s="134">
        <v>3.0599999999999999E-2</v>
      </c>
      <c r="P14" s="134">
        <v>-4.3E-3</v>
      </c>
      <c r="Q14" s="148"/>
      <c r="R14" s="48"/>
      <c r="S14" s="48"/>
      <c r="T14" s="48"/>
    </row>
    <row r="15" spans="1:22" ht="21.95" customHeight="1" x14ac:dyDescent="0.25">
      <c r="A15" s="51"/>
      <c r="B15" s="51"/>
      <c r="C15" s="51"/>
      <c r="E15" s="22" t="s">
        <v>343</v>
      </c>
      <c r="F15" s="244">
        <v>15.5</v>
      </c>
      <c r="G15" s="244">
        <v>22.695</v>
      </c>
      <c r="H15" s="332">
        <v>180</v>
      </c>
      <c r="I15" s="48">
        <v>4085.1</v>
      </c>
      <c r="J15" s="370">
        <v>-1295.1000000000004</v>
      </c>
      <c r="K15" s="356">
        <v>-0.31703018285966073</v>
      </c>
      <c r="L15" s="370">
        <v>-1295.1000000000004</v>
      </c>
      <c r="M15">
        <v>180</v>
      </c>
      <c r="N15" s="367" t="str">
        <f>HYPERLINK("http://finance.yahoo.com/q?s=" &amp; E15, "Link")</f>
        <v>Link</v>
      </c>
      <c r="O15" s="134">
        <v>4.24E-2</v>
      </c>
      <c r="P15" s="134">
        <v>1.9E-3</v>
      </c>
      <c r="Q15" s="441"/>
      <c r="R15" s="48"/>
      <c r="S15" s="48"/>
      <c r="T15" s="48"/>
      <c r="V15" s="48"/>
    </row>
    <row r="16" spans="1:22" ht="21.95" customHeight="1" x14ac:dyDescent="0.25">
      <c r="A16" s="155"/>
      <c r="B16" s="50"/>
      <c r="C16" s="51"/>
      <c r="E16" s="22" t="s">
        <v>339</v>
      </c>
      <c r="F16" s="244">
        <v>13.92</v>
      </c>
      <c r="G16" s="244">
        <v>16.857950000000002</v>
      </c>
      <c r="H16" s="49">
        <v>200</v>
      </c>
      <c r="I16" s="48">
        <v>3371.5900000000006</v>
      </c>
      <c r="J16" s="370">
        <v>-587.59000000000015</v>
      </c>
      <c r="K16" s="356">
        <v>-0.1742768248808427</v>
      </c>
      <c r="L16" s="48">
        <v>695.82999999999447</v>
      </c>
      <c r="M16" s="29">
        <v>43017</v>
      </c>
      <c r="N16" s="367" t="str">
        <f>HYPERLINK("http://finance.yahoo.com/q?s=" &amp; E16, "Link")</f>
        <v>Link</v>
      </c>
      <c r="O16" s="134">
        <v>0</v>
      </c>
      <c r="P16" s="134">
        <v>-0.17829999999999999</v>
      </c>
      <c r="R16" s="48"/>
      <c r="S16" s="48"/>
      <c r="T16" s="48"/>
    </row>
    <row r="17" spans="1:22" ht="21.95" customHeight="1" x14ac:dyDescent="0.25">
      <c r="A17" s="50"/>
      <c r="B17" s="51"/>
      <c r="C17" s="51"/>
      <c r="E17" s="22" t="s">
        <v>765</v>
      </c>
      <c r="F17" s="244">
        <v>226.98</v>
      </c>
      <c r="G17" s="244">
        <v>210.00999999999996</v>
      </c>
      <c r="H17" s="332">
        <v>15</v>
      </c>
      <c r="I17" s="48">
        <v>3150.1499999999996</v>
      </c>
      <c r="J17" s="370">
        <v>254.55000000000018</v>
      </c>
      <c r="K17" s="356">
        <v>8.0805675920194414E-2</v>
      </c>
      <c r="L17" s="370">
        <v>254.55000000000018</v>
      </c>
      <c r="M17" s="29">
        <v>43003</v>
      </c>
      <c r="N17" s="367" t="str">
        <f>HYPERLINK("http://finance.yahoo.com/q?s=" &amp; E17, "Link")</f>
        <v>Link</v>
      </c>
      <c r="O17" s="134">
        <v>2.8E-3</v>
      </c>
      <c r="P17" s="134">
        <v>-1.54E-2</v>
      </c>
      <c r="S17" s="48"/>
    </row>
    <row r="18" spans="1:22" ht="21.95" customHeight="1" x14ac:dyDescent="0.25">
      <c r="A18" s="51"/>
      <c r="B18" s="51"/>
      <c r="C18" s="51"/>
      <c r="E18" s="22" t="s">
        <v>761</v>
      </c>
      <c r="F18" s="244">
        <v>72.39</v>
      </c>
      <c r="G18" s="244">
        <v>69.680000000000007</v>
      </c>
      <c r="H18" s="49">
        <v>40</v>
      </c>
      <c r="I18" s="48">
        <v>2787.2000000000003</v>
      </c>
      <c r="J18" s="370">
        <v>108.39999999999964</v>
      </c>
      <c r="K18" s="356">
        <v>3.8892078071182452E-2</v>
      </c>
      <c r="L18" s="48">
        <v>108.39999999999964</v>
      </c>
      <c r="M18" s="29">
        <v>42993</v>
      </c>
      <c r="N18" s="367" t="str">
        <f>HYPERLINK("http://finance.yahoo.com/q?s=" &amp; E18, "Link")</f>
        <v>Link</v>
      </c>
      <c r="O18" s="134">
        <v>1.78E-2</v>
      </c>
      <c r="P18" s="134">
        <v>-7.0000000000000001E-3</v>
      </c>
      <c r="Q18" s="48"/>
      <c r="R18" s="48"/>
      <c r="S18" s="48"/>
      <c r="T18" s="48"/>
      <c r="V18" s="48"/>
    </row>
    <row r="19" spans="1:22" ht="21.95" customHeight="1" x14ac:dyDescent="0.25">
      <c r="A19" s="50"/>
      <c r="B19" s="50"/>
      <c r="C19" s="51"/>
      <c r="E19" s="22" t="s">
        <v>34</v>
      </c>
      <c r="F19" s="244">
        <v>32.450000000000003</v>
      </c>
      <c r="G19" s="244">
        <v>25.318300000000001</v>
      </c>
      <c r="H19" s="49">
        <v>100</v>
      </c>
      <c r="I19" s="48">
        <v>2531.83</v>
      </c>
      <c r="J19" s="370">
        <v>713.17000000000053</v>
      </c>
      <c r="K19" s="356">
        <v>0.28168162949329151</v>
      </c>
      <c r="L19" s="48">
        <v>20974.666999999859</v>
      </c>
      <c r="M19">
        <v>100</v>
      </c>
      <c r="N19" s="367" t="str">
        <f>HYPERLINK("http://finance.yahoo.com/q?s=" &amp; E19, "Link")</f>
        <v>Link</v>
      </c>
      <c r="O19" s="134">
        <v>0</v>
      </c>
      <c r="P19" s="134">
        <v>-1.04E-2</v>
      </c>
      <c r="Q19" s="148"/>
      <c r="S19" s="48"/>
      <c r="T19" s="48"/>
    </row>
    <row r="20" spans="1:22" ht="21.95" customHeight="1" x14ac:dyDescent="0.25">
      <c r="A20" s="50"/>
      <c r="B20" s="50"/>
      <c r="C20" s="50"/>
      <c r="E20" s="22" t="s">
        <v>174</v>
      </c>
      <c r="F20" s="244">
        <v>44.04</v>
      </c>
      <c r="G20" s="244">
        <v>44.98</v>
      </c>
      <c r="H20" s="332">
        <v>50</v>
      </c>
      <c r="I20" s="48">
        <v>2249</v>
      </c>
      <c r="J20" s="370">
        <v>-47</v>
      </c>
      <c r="K20" s="356">
        <v>-2.0898176967541079E-2</v>
      </c>
      <c r="L20" s="370">
        <v>28.019999999999982</v>
      </c>
      <c r="M20" s="29">
        <v>43017</v>
      </c>
      <c r="N20" s="367" t="str">
        <f>HYPERLINK("http://finance.yahoo.com/q?s=" &amp; E20, "Link")</f>
        <v>Link</v>
      </c>
      <c r="O20" s="134">
        <v>1.61E-2</v>
      </c>
      <c r="P20" s="134">
        <v>-1.61E-2</v>
      </c>
      <c r="S20" s="48"/>
    </row>
    <row r="21" spans="1:22" ht="21.95" customHeight="1" x14ac:dyDescent="0.25">
      <c r="A21" s="51"/>
      <c r="B21" s="51"/>
      <c r="C21" s="51"/>
      <c r="E21" s="22" t="s">
        <v>763</v>
      </c>
      <c r="F21" s="244">
        <v>25.7</v>
      </c>
      <c r="G21" s="244">
        <v>22.48</v>
      </c>
      <c r="H21" s="332">
        <v>100</v>
      </c>
      <c r="I21" s="48">
        <v>2248</v>
      </c>
      <c r="J21" s="370">
        <v>322</v>
      </c>
      <c r="K21" s="356">
        <v>0.14323843416370102</v>
      </c>
      <c r="L21" s="370">
        <v>322</v>
      </c>
      <c r="M21" s="29">
        <v>42996</v>
      </c>
      <c r="N21" s="367" t="str">
        <f>HYPERLINK("http://finance.yahoo.com/q?s=" &amp; E21, "Link")</f>
        <v>Link</v>
      </c>
      <c r="O21" s="134">
        <v>4.0599999999999997E-2</v>
      </c>
      <c r="P21" s="134">
        <v>-8.0999999999999996E-3</v>
      </c>
      <c r="Q21" s="148"/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198</v>
      </c>
      <c r="F22" s="244">
        <v>11.36</v>
      </c>
      <c r="G22" s="244">
        <v>10.48</v>
      </c>
      <c r="H22" s="49">
        <v>200</v>
      </c>
      <c r="I22" s="48">
        <v>2096</v>
      </c>
      <c r="J22" s="370">
        <v>176</v>
      </c>
      <c r="K22" s="356">
        <v>8.3969465648854866E-2</v>
      </c>
      <c r="L22" s="48">
        <v>427.26000000000022</v>
      </c>
      <c r="M22" s="29">
        <v>42996</v>
      </c>
      <c r="N22" s="367" t="str">
        <f>HYPERLINK("http://finance.yahoo.com/q?s=" &amp; E22, "Link")</f>
        <v>Link</v>
      </c>
      <c r="O22" s="134">
        <v>5.1499999999999997E-2</v>
      </c>
      <c r="P22" s="134">
        <v>-3.0999999999999999E-3</v>
      </c>
      <c r="Q22" s="48"/>
      <c r="R22" s="48"/>
      <c r="U22" s="48"/>
    </row>
    <row r="23" spans="1:22" ht="21.95" customHeight="1" x14ac:dyDescent="0.25">
      <c r="A23" s="50"/>
      <c r="B23" s="50"/>
      <c r="C23" s="51"/>
      <c r="E23" s="22" t="s">
        <v>205</v>
      </c>
      <c r="F23" s="244">
        <v>32.1</v>
      </c>
      <c r="G23" s="244">
        <v>30.15</v>
      </c>
      <c r="H23" s="332">
        <v>60</v>
      </c>
      <c r="I23" s="48">
        <v>1809</v>
      </c>
      <c r="J23" s="370">
        <v>117</v>
      </c>
      <c r="K23" s="356">
        <v>6.467661691542298E-2</v>
      </c>
      <c r="L23" s="370">
        <v>556.77999999999975</v>
      </c>
      <c r="M23" s="29">
        <v>42996</v>
      </c>
      <c r="N23" s="367" t="str">
        <f>HYPERLINK("http://finance.yahoo.com/q?s=" &amp; E23, "Link")</f>
        <v>Link</v>
      </c>
      <c r="O23" s="134">
        <v>0</v>
      </c>
      <c r="P23" s="134">
        <v>6.0000000000000001E-3</v>
      </c>
      <c r="R23" s="48"/>
      <c r="S23" s="48"/>
    </row>
    <row r="24" spans="1:22" ht="21.95" customHeight="1" x14ac:dyDescent="0.25">
      <c r="A24" s="51"/>
      <c r="B24" s="51"/>
      <c r="C24" s="51"/>
      <c r="E24" s="22" t="s">
        <v>252</v>
      </c>
      <c r="F24" s="244">
        <v>46</v>
      </c>
      <c r="G24" s="244">
        <v>45.02</v>
      </c>
      <c r="H24" s="332">
        <v>40</v>
      </c>
      <c r="I24" s="48">
        <v>1800.8000000000002</v>
      </c>
      <c r="J24" s="370">
        <v>39.199999999999818</v>
      </c>
      <c r="K24" s="356">
        <v>2.1768103065304238E-2</v>
      </c>
      <c r="L24" s="370">
        <v>238.58000000000084</v>
      </c>
      <c r="M24" s="29">
        <v>43003</v>
      </c>
      <c r="N24" s="367" t="str">
        <f>HYPERLINK("http://finance.yahoo.com/q?s=" &amp; E24, "Link")</f>
        <v>Link</v>
      </c>
      <c r="O24" s="134">
        <v>0</v>
      </c>
      <c r="P24" s="134">
        <v>-1.7100000000000001E-2</v>
      </c>
      <c r="S24" s="48"/>
      <c r="T24" s="48"/>
    </row>
    <row r="25" spans="1:22" ht="21.95" customHeight="1" x14ac:dyDescent="0.25">
      <c r="A25" s="50"/>
      <c r="B25" s="50"/>
      <c r="C25" s="51"/>
      <c r="E25" s="22" t="s">
        <v>62</v>
      </c>
      <c r="F25" s="244">
        <v>326.33</v>
      </c>
      <c r="G25" s="244">
        <v>326.33</v>
      </c>
      <c r="H25" s="332">
        <v>0</v>
      </c>
      <c r="I25" s="48">
        <v>0</v>
      </c>
      <c r="J25" s="370">
        <v>0</v>
      </c>
      <c r="K25" s="356">
        <v>0</v>
      </c>
      <c r="L25" s="370">
        <v>1659.3600000000079</v>
      </c>
      <c r="M25">
        <v>0</v>
      </c>
      <c r="N25" s="367" t="str">
        <f>HYPERLINK("http://finance.yahoo.com/q?s=" &amp; E25, "Link")</f>
        <v>Link</v>
      </c>
      <c r="O25" s="134">
        <v>0</v>
      </c>
      <c r="P25" s="134">
        <v>7.4999999999999997E-3</v>
      </c>
      <c r="Q25" s="148"/>
      <c r="S25" s="48"/>
    </row>
    <row r="26" spans="1:22" ht="21.95" customHeight="1" x14ac:dyDescent="0.25">
      <c r="A26" s="60"/>
      <c r="B26" s="61"/>
      <c r="C26" s="60"/>
      <c r="E26" s="22" t="s">
        <v>204</v>
      </c>
      <c r="F26" s="244">
        <v>158.63</v>
      </c>
      <c r="G26" s="244">
        <v>158.63</v>
      </c>
      <c r="H26" s="49">
        <v>0</v>
      </c>
      <c r="I26" s="48">
        <v>0</v>
      </c>
      <c r="J26" s="370">
        <v>0</v>
      </c>
      <c r="K26" s="356">
        <v>0</v>
      </c>
      <c r="L26" s="48">
        <v>363.09999999999945</v>
      </c>
      <c r="M26">
        <v>0</v>
      </c>
      <c r="N26" s="367" t="str">
        <f>HYPERLINK("http://finance.yahoo.com/q?s=" &amp; E26, "Link")</f>
        <v>Link</v>
      </c>
      <c r="O26" s="134">
        <v>1.5900000000000001E-2</v>
      </c>
      <c r="P26" s="134">
        <v>-1.6299999999999999E-2</v>
      </c>
      <c r="R26" s="48"/>
      <c r="S26" s="48"/>
    </row>
    <row r="27" spans="1:22" ht="21.95" customHeight="1" x14ac:dyDescent="0.25">
      <c r="A27" s="50"/>
      <c r="B27" s="50"/>
      <c r="C27" s="51"/>
      <c r="E27" s="22" t="s">
        <v>227</v>
      </c>
      <c r="F27" s="244">
        <v>84.25</v>
      </c>
      <c r="G27" s="244">
        <v>84.25</v>
      </c>
      <c r="H27" s="49">
        <v>0</v>
      </c>
      <c r="I27" s="48">
        <v>0</v>
      </c>
      <c r="J27" s="370">
        <v>0</v>
      </c>
      <c r="K27" s="356">
        <v>0</v>
      </c>
      <c r="L27" s="48">
        <v>231.53999999999996</v>
      </c>
      <c r="M27">
        <v>0</v>
      </c>
      <c r="N27" s="367" t="str">
        <f>HYPERLINK("http://finance.yahoo.com/q?s=" &amp; E27, "Link")</f>
        <v>Link</v>
      </c>
      <c r="O27" s="134">
        <v>1.6199999999999999E-2</v>
      </c>
      <c r="P27" s="134">
        <v>-2E-3</v>
      </c>
      <c r="S27" s="48"/>
      <c r="T27" s="48"/>
    </row>
    <row r="28" spans="1:22" ht="21.95" customHeight="1" x14ac:dyDescent="0.25">
      <c r="A28" s="50"/>
      <c r="B28" s="51"/>
      <c r="C28" s="51"/>
      <c r="E28" s="22" t="s">
        <v>23</v>
      </c>
      <c r="F28" s="244">
        <v>33.18</v>
      </c>
      <c r="G28" s="244">
        <v>33.18</v>
      </c>
      <c r="H28" s="332">
        <v>0</v>
      </c>
      <c r="I28" s="48">
        <v>0</v>
      </c>
      <c r="J28" s="370">
        <v>0</v>
      </c>
      <c r="K28" s="356">
        <v>0</v>
      </c>
      <c r="L28" s="370">
        <v>171.89999999999964</v>
      </c>
      <c r="M28">
        <v>0</v>
      </c>
      <c r="N28" s="367" t="str">
        <f>HYPERLINK("http://finance.yahoo.com/q?s=" &amp; E28, "Link")</f>
        <v>Link</v>
      </c>
      <c r="O28" s="134">
        <v>0</v>
      </c>
      <c r="P28" s="134">
        <v>-5.7000000000000002E-3</v>
      </c>
      <c r="R28" s="48"/>
      <c r="S28" s="48"/>
      <c r="T28" s="48"/>
    </row>
    <row r="29" spans="1:22" ht="21.95" customHeight="1" x14ac:dyDescent="0.25">
      <c r="A29" s="60"/>
      <c r="B29" s="61"/>
      <c r="C29" s="60"/>
      <c r="E29" s="22" t="s">
        <v>273</v>
      </c>
      <c r="F29" s="244">
        <v>25.79</v>
      </c>
      <c r="G29" s="244">
        <v>25.79</v>
      </c>
      <c r="H29" s="332">
        <v>0</v>
      </c>
      <c r="I29" s="48">
        <v>0</v>
      </c>
      <c r="J29" s="370">
        <v>0</v>
      </c>
      <c r="K29" s="356">
        <v>0</v>
      </c>
      <c r="L29" s="370">
        <v>98.449999999999818</v>
      </c>
      <c r="M29">
        <v>0</v>
      </c>
      <c r="N29" s="367" t="str">
        <f>HYPERLINK("http://finance.yahoo.com/q?s=" &amp; E29, "Link")</f>
        <v>Link</v>
      </c>
      <c r="O29" s="134">
        <v>1.11E-2</v>
      </c>
      <c r="P29" s="134">
        <v>0</v>
      </c>
      <c r="Q29" s="148"/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36</v>
      </c>
      <c r="F30" s="244">
        <v>52.88</v>
      </c>
      <c r="G30" s="244">
        <v>52.88</v>
      </c>
      <c r="H30" s="332">
        <v>0</v>
      </c>
      <c r="I30" s="48">
        <v>0</v>
      </c>
      <c r="J30" s="370">
        <v>0</v>
      </c>
      <c r="K30" s="356">
        <v>0</v>
      </c>
      <c r="L30" s="370">
        <v>117.73999999999978</v>
      </c>
      <c r="M30">
        <v>0</v>
      </c>
      <c r="N30" s="367" t="str">
        <f>HYPERLINK("http://finance.yahoo.com/q?s=" &amp; E30, "Link")</f>
        <v>Link</v>
      </c>
      <c r="O30" s="134">
        <v>7.4000000000000003E-3</v>
      </c>
      <c r="P30" s="134">
        <v>1.2800000000000001E-2</v>
      </c>
      <c r="Q30" s="441"/>
      <c r="R30" s="48"/>
      <c r="S30" s="48"/>
      <c r="T30" s="48"/>
    </row>
    <row r="31" spans="1:22" ht="21.95" customHeight="1" x14ac:dyDescent="0.25">
      <c r="A31" s="50"/>
      <c r="B31" s="50"/>
      <c r="C31" s="51"/>
      <c r="E31" s="22" t="s">
        <v>326</v>
      </c>
      <c r="F31" s="244">
        <v>42.24</v>
      </c>
      <c r="G31" s="244">
        <v>42.24</v>
      </c>
      <c r="H31" s="332">
        <v>0</v>
      </c>
      <c r="I31" s="48">
        <v>0</v>
      </c>
      <c r="J31" s="370">
        <v>0</v>
      </c>
      <c r="K31" s="356">
        <v>0</v>
      </c>
      <c r="L31" s="370">
        <v>264.92000000000007</v>
      </c>
      <c r="M31">
        <v>0</v>
      </c>
      <c r="N31" s="367" t="str">
        <f>HYPERLINK("http://finance.yahoo.com/q?s=" &amp; E31, "Link")</f>
        <v>Link</v>
      </c>
      <c r="O31" s="134">
        <v>3.4200000000000001E-2</v>
      </c>
      <c r="P31" s="134">
        <v>-1.8800000000000001E-2</v>
      </c>
      <c r="R31" s="48"/>
      <c r="S31" s="48"/>
    </row>
    <row r="32" spans="1:22" ht="21.95" customHeight="1" x14ac:dyDescent="0.25">
      <c r="A32" s="50"/>
      <c r="B32" s="50"/>
      <c r="C32" s="51"/>
      <c r="E32" s="22" t="s">
        <v>308</v>
      </c>
      <c r="F32" s="244">
        <v>62.58</v>
      </c>
      <c r="G32" s="244">
        <v>62.58</v>
      </c>
      <c r="H32" s="332">
        <v>0</v>
      </c>
      <c r="I32" s="48">
        <v>0</v>
      </c>
      <c r="J32" s="370">
        <v>0</v>
      </c>
      <c r="K32" s="356">
        <v>0</v>
      </c>
      <c r="L32" s="370">
        <v>910.79999999999927</v>
      </c>
      <c r="M32">
        <v>0</v>
      </c>
      <c r="N32" s="367" t="str">
        <f>HYPERLINK("http://finance.yahoo.com/q?s=" &amp; E32, "Link")</f>
        <v>Link</v>
      </c>
      <c r="O32" s="134">
        <v>2.87E-2</v>
      </c>
      <c r="P32" s="134">
        <v>-4.1000000000000003E-3</v>
      </c>
      <c r="Q32" s="148"/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737</v>
      </c>
      <c r="F33" s="244">
        <v>24.42</v>
      </c>
      <c r="G33" s="244">
        <v>24.42</v>
      </c>
      <c r="H33" s="332">
        <v>0</v>
      </c>
      <c r="I33" s="48">
        <v>0</v>
      </c>
      <c r="J33" s="370">
        <v>0</v>
      </c>
      <c r="K33" s="356">
        <v>0</v>
      </c>
      <c r="L33" s="370">
        <v>309.26000000000022</v>
      </c>
      <c r="M33">
        <v>0</v>
      </c>
      <c r="N33" s="367" t="str">
        <f>HYPERLINK("http://finance.yahoo.com/q?s=" &amp; E33, "Link")</f>
        <v>Link</v>
      </c>
      <c r="O33" s="134">
        <v>8.8000000000000005E-3</v>
      </c>
      <c r="P33" s="134">
        <v>6.7999999999999996E-3</v>
      </c>
      <c r="T33" s="48"/>
    </row>
    <row r="34" spans="1:21" ht="21.95" customHeight="1" x14ac:dyDescent="0.25">
      <c r="A34" s="50"/>
      <c r="B34" s="50"/>
      <c r="C34" s="51"/>
      <c r="E34" s="22" t="s">
        <v>282</v>
      </c>
      <c r="F34" s="244">
        <v>79.72</v>
      </c>
      <c r="G34" s="244">
        <v>79.72</v>
      </c>
      <c r="H34" s="332">
        <v>0</v>
      </c>
      <c r="I34" s="48">
        <v>0</v>
      </c>
      <c r="J34" s="370">
        <v>0</v>
      </c>
      <c r="K34" s="356">
        <v>0</v>
      </c>
      <c r="L34" s="370">
        <v>197.20999999999549</v>
      </c>
      <c r="M34">
        <v>0</v>
      </c>
      <c r="N34" s="367" t="str">
        <f>HYPERLINK("http://finance.yahoo.com/q?s=" &amp; E34, "Link")</f>
        <v>Link</v>
      </c>
      <c r="O34" s="134">
        <v>2.5499999999999998E-2</v>
      </c>
      <c r="P34" s="134">
        <v>-8.6E-3</v>
      </c>
      <c r="Q34" s="48"/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276</v>
      </c>
      <c r="F35" s="244">
        <v>130.99</v>
      </c>
      <c r="G35" s="244">
        <v>130.99</v>
      </c>
      <c r="H35" s="49">
        <v>0</v>
      </c>
      <c r="I35" s="48">
        <v>0</v>
      </c>
      <c r="J35" s="370">
        <v>0</v>
      </c>
      <c r="K35" s="356">
        <v>0</v>
      </c>
      <c r="L35" s="48">
        <v>154.77999999999975</v>
      </c>
      <c r="M35">
        <v>0</v>
      </c>
      <c r="N35" s="367" t="str">
        <f>HYPERLINK("http://finance.yahoo.com/q?s=" &amp; E35, "Link")</f>
        <v>Link</v>
      </c>
      <c r="O35" s="134">
        <v>2.5700000000000001E-2</v>
      </c>
      <c r="P35" s="134">
        <v>-9.1000000000000004E-3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17</v>
      </c>
      <c r="F36" s="244">
        <v>27.47</v>
      </c>
      <c r="G36" s="244">
        <v>27.47</v>
      </c>
      <c r="H36" s="332">
        <v>0</v>
      </c>
      <c r="I36" s="48">
        <v>0</v>
      </c>
      <c r="J36" s="370">
        <v>-20818.210000000079</v>
      </c>
      <c r="K36" s="356">
        <v>0</v>
      </c>
      <c r="L36" s="370">
        <v>-20818.210000000079</v>
      </c>
      <c r="M36">
        <v>0</v>
      </c>
      <c r="N36" s="367" t="str">
        <f>HYPERLINK("http://finance.yahoo.com/q?s=" &amp; E36, "Link")</f>
        <v>Link</v>
      </c>
      <c r="O36" s="134">
        <v>0</v>
      </c>
      <c r="P36" s="134">
        <v>6.7999999999999996E-3</v>
      </c>
      <c r="Q36" s="48"/>
      <c r="R36" s="48"/>
      <c r="S36" s="48"/>
      <c r="T36" s="354"/>
      <c r="U36" s="354"/>
    </row>
    <row r="37" spans="1:21" ht="21.95" customHeight="1" x14ac:dyDescent="0.25">
      <c r="A37" s="50"/>
      <c r="B37" s="50"/>
      <c r="C37" s="51"/>
      <c r="E37" s="22" t="s">
        <v>318</v>
      </c>
      <c r="F37" s="244">
        <v>113.19</v>
      </c>
      <c r="G37" s="244">
        <v>113.19</v>
      </c>
      <c r="H37" s="332">
        <v>0</v>
      </c>
      <c r="I37" s="48">
        <v>0</v>
      </c>
      <c r="J37" s="370">
        <v>0</v>
      </c>
      <c r="K37" s="356">
        <v>0</v>
      </c>
      <c r="L37" s="370">
        <v>720.56000000000131</v>
      </c>
      <c r="M37">
        <v>0</v>
      </c>
      <c r="N37" s="367" t="str">
        <f>HYPERLINK("http://finance.yahoo.com/q?s=" &amp; E37, "Link")</f>
        <v>Link</v>
      </c>
      <c r="O37" s="134">
        <v>0</v>
      </c>
      <c r="P37" s="134">
        <v>7.1000000000000004E-3</v>
      </c>
      <c r="Q37" s="48"/>
      <c r="S37" s="48"/>
    </row>
    <row r="38" spans="1:21" ht="21.95" customHeight="1" x14ac:dyDescent="0.25">
      <c r="A38" s="50"/>
      <c r="B38" s="50"/>
      <c r="C38" s="51"/>
      <c r="E38" s="22" t="s">
        <v>196</v>
      </c>
      <c r="F38" s="244">
        <v>52.19</v>
      </c>
      <c r="G38" s="244">
        <v>52.19</v>
      </c>
      <c r="H38" s="332">
        <v>0</v>
      </c>
      <c r="I38" s="433">
        <v>0</v>
      </c>
      <c r="J38" s="370">
        <v>0</v>
      </c>
      <c r="K38" s="356">
        <v>0</v>
      </c>
      <c r="L38" s="370">
        <v>785.90999999999985</v>
      </c>
      <c r="M38">
        <v>0</v>
      </c>
      <c r="N38" s="367" t="str">
        <f>HYPERLINK("http://finance.yahoo.com/q?s=" &amp; E38, "Link")</f>
        <v>Link</v>
      </c>
      <c r="O38" s="134">
        <v>1.29E-2</v>
      </c>
      <c r="P38" s="134">
        <v>-3.5999999999999999E-3</v>
      </c>
      <c r="Q38" s="148"/>
    </row>
    <row r="39" spans="1:21" ht="21.95" customHeight="1" x14ac:dyDescent="0.25">
      <c r="A39" s="50"/>
      <c r="B39" s="50"/>
      <c r="C39" s="51"/>
      <c r="E39" s="22" t="s">
        <v>226</v>
      </c>
      <c r="F39" s="244">
        <v>57.46</v>
      </c>
      <c r="G39" s="244">
        <v>57.46</v>
      </c>
      <c r="H39" s="49">
        <v>0</v>
      </c>
      <c r="I39" s="48">
        <v>0</v>
      </c>
      <c r="J39" s="370">
        <v>0</v>
      </c>
      <c r="K39" s="356">
        <v>0</v>
      </c>
      <c r="L39" s="48">
        <v>257.64999999999964</v>
      </c>
      <c r="M39">
        <v>0</v>
      </c>
      <c r="N39" s="367" t="str">
        <f>HYPERLINK("http://finance.yahoo.com/q?s=" &amp; E39, "Link")</f>
        <v>Link</v>
      </c>
      <c r="O39" s="134">
        <v>0</v>
      </c>
      <c r="P39" s="134">
        <v>-5.0000000000000001E-4</v>
      </c>
      <c r="Q39" s="148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172</v>
      </c>
      <c r="F40" s="244">
        <v>54.8</v>
      </c>
      <c r="G40" s="244">
        <v>54.8</v>
      </c>
      <c r="H40" s="332">
        <v>0</v>
      </c>
      <c r="I40" s="48">
        <v>0</v>
      </c>
      <c r="J40" s="370">
        <v>0</v>
      </c>
      <c r="K40" s="356">
        <v>0</v>
      </c>
      <c r="L40" s="370">
        <v>119.92000000000053</v>
      </c>
      <c r="M40">
        <v>0</v>
      </c>
      <c r="N40" s="367" t="str">
        <f>HYPERLINK("http://finance.yahoo.com/q?s=" &amp; E40, "Link")</f>
        <v>Link</v>
      </c>
      <c r="O40" s="134">
        <v>3.6400000000000002E-2</v>
      </c>
      <c r="P40" s="134">
        <v>2E-3</v>
      </c>
      <c r="R40" s="48"/>
      <c r="S40" s="48"/>
    </row>
    <row r="41" spans="1:21" ht="21.95" customHeight="1" x14ac:dyDescent="0.25">
      <c r="A41" s="50"/>
      <c r="B41" s="50"/>
      <c r="C41" s="51"/>
      <c r="E41" s="22" t="s">
        <v>27</v>
      </c>
      <c r="F41" s="244">
        <v>35.19</v>
      </c>
      <c r="G41" s="244">
        <v>35.19</v>
      </c>
      <c r="H41" s="332">
        <v>0</v>
      </c>
      <c r="I41" s="48">
        <v>0</v>
      </c>
      <c r="J41" s="370">
        <v>0</v>
      </c>
      <c r="K41" s="356">
        <v>0</v>
      </c>
      <c r="L41" s="370">
        <v>1407.5400000000009</v>
      </c>
      <c r="M41">
        <v>0</v>
      </c>
      <c r="N41" s="367" t="str">
        <f>HYPERLINK("http://finance.yahoo.com/q?s=" &amp; E41, "Link")</f>
        <v>Link</v>
      </c>
      <c r="O41" s="134">
        <v>3.0200000000000001E-2</v>
      </c>
      <c r="P41" s="134">
        <v>-9.7999999999999997E-3</v>
      </c>
      <c r="Q41" s="441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22</v>
      </c>
      <c r="F42" s="244">
        <v>40.28</v>
      </c>
      <c r="G42" s="244">
        <v>40.28</v>
      </c>
      <c r="H42" s="332">
        <v>0</v>
      </c>
      <c r="I42" s="48">
        <v>0</v>
      </c>
      <c r="J42" s="370">
        <v>0</v>
      </c>
      <c r="K42" s="356">
        <v>0</v>
      </c>
      <c r="L42" s="370">
        <v>3178.8000000000466</v>
      </c>
      <c r="M42">
        <v>0</v>
      </c>
      <c r="N42" s="367" t="str">
        <f>HYPERLINK("http://finance.yahoo.com/q?s=" &amp; E42, "Link")</f>
        <v>Link</v>
      </c>
      <c r="O42" s="134">
        <v>2.07E-2</v>
      </c>
      <c r="P42" s="134">
        <v>-2.5399999999999999E-2</v>
      </c>
      <c r="Q42" s="148"/>
      <c r="R42" s="48"/>
      <c r="S42" s="48"/>
    </row>
    <row r="43" spans="1:21" ht="21.95" customHeight="1" x14ac:dyDescent="0.25">
      <c r="A43" s="50"/>
      <c r="B43" s="50"/>
      <c r="C43" s="50"/>
      <c r="E43" s="22" t="s">
        <v>42</v>
      </c>
      <c r="F43" s="244">
        <v>107.21</v>
      </c>
      <c r="G43" s="244">
        <v>107.21</v>
      </c>
      <c r="H43" s="332">
        <v>0</v>
      </c>
      <c r="I43" s="48">
        <v>0</v>
      </c>
      <c r="J43" s="370">
        <v>0</v>
      </c>
      <c r="K43" s="356">
        <v>0</v>
      </c>
      <c r="L43" s="370">
        <v>128.08999999999833</v>
      </c>
      <c r="M43">
        <v>0</v>
      </c>
      <c r="N43" s="367" t="str">
        <f>HYPERLINK("http://finance.yahoo.com/q?s=" &amp; E43, "Link")</f>
        <v>Link</v>
      </c>
      <c r="O43" s="134">
        <v>2.18E-2</v>
      </c>
      <c r="P43" s="134">
        <v>1.67E-2</v>
      </c>
      <c r="S43" s="48"/>
    </row>
    <row r="44" spans="1:21" ht="21.95" customHeight="1" x14ac:dyDescent="0.25">
      <c r="A44" s="50"/>
      <c r="B44" s="51"/>
      <c r="C44" s="51"/>
      <c r="E44" s="22" t="s">
        <v>274</v>
      </c>
      <c r="F44" s="244">
        <v>55.12</v>
      </c>
      <c r="G44" s="244">
        <v>55.12</v>
      </c>
      <c r="H44" s="332">
        <v>0</v>
      </c>
      <c r="I44" s="48">
        <v>0</v>
      </c>
      <c r="J44" s="370">
        <v>0</v>
      </c>
      <c r="K44" s="356">
        <v>0</v>
      </c>
      <c r="L44" s="370">
        <v>427.92000000000007</v>
      </c>
      <c r="M44">
        <v>0</v>
      </c>
      <c r="N44" s="367" t="str">
        <f>HYPERLINK("http://finance.yahoo.com/q?s=" &amp; E44, "Link")</f>
        <v>Link</v>
      </c>
      <c r="O44" s="134">
        <v>0</v>
      </c>
      <c r="P44" s="134">
        <v>-1.32E-2</v>
      </c>
      <c r="Q44" s="148"/>
      <c r="S44" s="48"/>
      <c r="U44" s="48"/>
    </row>
    <row r="45" spans="1:21" ht="21.95" customHeight="1" x14ac:dyDescent="0.25">
      <c r="A45" s="51"/>
      <c r="B45" s="50"/>
      <c r="C45" s="51"/>
      <c r="E45" s="22" t="s">
        <v>175</v>
      </c>
      <c r="F45" s="244">
        <v>246.58</v>
      </c>
      <c r="G45" s="244">
        <v>246.58</v>
      </c>
      <c r="H45" s="332">
        <v>0</v>
      </c>
      <c r="I45" s="48">
        <v>0</v>
      </c>
      <c r="J45" s="370">
        <v>0</v>
      </c>
      <c r="K45" s="356">
        <v>0</v>
      </c>
      <c r="L45" s="370">
        <v>160.82999999999993</v>
      </c>
      <c r="M45">
        <v>0</v>
      </c>
      <c r="N45" s="367" t="str">
        <f>HYPERLINK("http://finance.yahoo.com/q?s=" &amp; E45, "Link")</f>
        <v>Link</v>
      </c>
      <c r="O45" s="134">
        <v>0</v>
      </c>
      <c r="P45" s="134">
        <v>-1.1999999999999999E-3</v>
      </c>
      <c r="Q45" s="441"/>
      <c r="R45" s="48"/>
      <c r="S45" s="48"/>
    </row>
    <row r="46" spans="1:21" ht="21.95" customHeight="1" x14ac:dyDescent="0.25">
      <c r="A46" s="50"/>
      <c r="B46" s="50"/>
      <c r="C46" s="51"/>
      <c r="E46" s="22" t="s">
        <v>170</v>
      </c>
      <c r="F46" s="244">
        <v>104.64</v>
      </c>
      <c r="G46" s="244">
        <v>104.64</v>
      </c>
      <c r="H46" s="49">
        <v>0</v>
      </c>
      <c r="I46" s="48">
        <v>0</v>
      </c>
      <c r="J46" s="370">
        <v>0</v>
      </c>
      <c r="K46" s="356">
        <v>0</v>
      </c>
      <c r="L46" s="48">
        <v>1368.9000000000015</v>
      </c>
      <c r="M46">
        <v>0</v>
      </c>
      <c r="N46" s="367" t="str">
        <f>HYPERLINK("http://finance.yahoo.com/q?s=" &amp; E46, "Link")</f>
        <v>Link</v>
      </c>
      <c r="O46" s="134">
        <v>1.14E-2</v>
      </c>
      <c r="P46" s="134">
        <v>-1.6799999999999999E-2</v>
      </c>
      <c r="Q46" s="148"/>
      <c r="R46" s="48"/>
      <c r="S46" s="48"/>
    </row>
    <row r="47" spans="1:21" ht="21.95" customHeight="1" x14ac:dyDescent="0.25">
      <c r="A47" s="50"/>
      <c r="B47" s="51"/>
      <c r="C47" s="51"/>
      <c r="E47" s="22" t="s">
        <v>8</v>
      </c>
      <c r="F47" s="244">
        <v>81.489999999999995</v>
      </c>
      <c r="G47" s="244">
        <v>81.489999999999995</v>
      </c>
      <c r="H47" s="49">
        <v>0</v>
      </c>
      <c r="I47" s="48">
        <v>0</v>
      </c>
      <c r="J47" s="370">
        <v>0</v>
      </c>
      <c r="K47" s="356">
        <v>0</v>
      </c>
      <c r="L47" s="48">
        <v>121.94999999999982</v>
      </c>
      <c r="M47">
        <v>0</v>
      </c>
      <c r="N47" s="367" t="str">
        <f>HYPERLINK("http://finance.yahoo.com/q?s=" &amp; E47, "Link")</f>
        <v>Link</v>
      </c>
      <c r="O47" s="134">
        <v>1.67E-2</v>
      </c>
      <c r="P47" s="134">
        <v>5.9999999999999995E-4</v>
      </c>
      <c r="Q47" s="148"/>
      <c r="R47" s="48"/>
      <c r="S47" s="48"/>
    </row>
    <row r="48" spans="1:21" ht="21.95" customHeight="1" x14ac:dyDescent="0.25">
      <c r="A48" s="51"/>
      <c r="B48" s="51"/>
      <c r="C48" s="51"/>
      <c r="E48" s="22" t="s">
        <v>10</v>
      </c>
      <c r="F48" s="244">
        <v>42.61</v>
      </c>
      <c r="G48" s="244">
        <v>42.61</v>
      </c>
      <c r="H48" s="49">
        <v>0</v>
      </c>
      <c r="I48" s="48">
        <v>0</v>
      </c>
      <c r="J48" s="370">
        <v>0</v>
      </c>
      <c r="K48" s="356">
        <v>0</v>
      </c>
      <c r="L48" s="48">
        <v>1128.3800000000047</v>
      </c>
      <c r="M48">
        <v>0</v>
      </c>
      <c r="N48" s="367" t="str">
        <f>HYPERLINK("http://finance.yahoo.com/q?s=" &amp; E48, "Link")</f>
        <v>Link</v>
      </c>
      <c r="O48" s="134">
        <v>1.2500000000000001E-2</v>
      </c>
      <c r="P48" s="134">
        <v>-4.7399999999999998E-2</v>
      </c>
      <c r="R48" s="48"/>
      <c r="S48" s="48"/>
    </row>
    <row r="49" spans="1:21" ht="21.95" customHeight="1" x14ac:dyDescent="0.25">
      <c r="A49" s="50"/>
      <c r="B49" s="50"/>
      <c r="C49" s="51"/>
      <c r="E49" s="22" t="s">
        <v>24</v>
      </c>
      <c r="F49" s="244">
        <v>42.16</v>
      </c>
      <c r="G49" s="244">
        <v>42.16</v>
      </c>
      <c r="H49" s="332">
        <v>0</v>
      </c>
      <c r="I49" s="48">
        <v>0</v>
      </c>
      <c r="J49" s="370">
        <v>0</v>
      </c>
      <c r="K49" s="356">
        <v>0</v>
      </c>
      <c r="L49" s="370">
        <v>937.36999999999534</v>
      </c>
      <c r="M49">
        <v>0</v>
      </c>
      <c r="N49" s="367" t="str">
        <f>HYPERLINK("http://finance.yahoo.com/q?s=" &amp; E49, "Link")</f>
        <v>Link</v>
      </c>
      <c r="O49" s="134">
        <v>0</v>
      </c>
      <c r="P49" s="134">
        <v>-5.0000000000000001E-3</v>
      </c>
      <c r="R49" s="48"/>
    </row>
    <row r="50" spans="1:21" ht="21.95" customHeight="1" x14ac:dyDescent="0.25">
      <c r="A50" s="50"/>
      <c r="B50" s="51"/>
      <c r="C50" s="51"/>
      <c r="E50" s="22" t="s">
        <v>45</v>
      </c>
      <c r="F50" s="244">
        <v>89.61</v>
      </c>
      <c r="G50" s="244">
        <v>89.61</v>
      </c>
      <c r="H50" s="49">
        <v>0</v>
      </c>
      <c r="I50" s="48">
        <v>0</v>
      </c>
      <c r="J50" s="370">
        <v>0</v>
      </c>
      <c r="K50" s="356">
        <v>0</v>
      </c>
      <c r="L50" s="48">
        <v>523.61999999999898</v>
      </c>
      <c r="M50">
        <v>0</v>
      </c>
      <c r="N50" s="367" t="str">
        <f>HYPERLINK("http://finance.yahoo.com/q?s=" &amp; E50, "Link")</f>
        <v>Link</v>
      </c>
      <c r="O50" s="134">
        <v>1.67E-2</v>
      </c>
      <c r="P50" s="134">
        <v>3.6600000000000001E-2</v>
      </c>
      <c r="R50" s="48"/>
      <c r="S50" s="48"/>
    </row>
    <row r="51" spans="1:21" ht="21.95" customHeight="1" x14ac:dyDescent="0.25">
      <c r="A51" s="50"/>
      <c r="B51" s="50"/>
      <c r="C51" s="51"/>
      <c r="E51" s="22" t="s">
        <v>47</v>
      </c>
      <c r="F51" s="244">
        <v>123.92</v>
      </c>
      <c r="G51" s="244">
        <v>123.92</v>
      </c>
      <c r="H51" s="332">
        <v>0</v>
      </c>
      <c r="I51" s="48">
        <v>0</v>
      </c>
      <c r="J51" s="370">
        <v>0</v>
      </c>
      <c r="K51" s="356">
        <v>0</v>
      </c>
      <c r="L51" s="370">
        <v>-168.6200000000008</v>
      </c>
      <c r="M51">
        <v>0</v>
      </c>
      <c r="N51" s="367" t="str">
        <f>HYPERLINK("http://finance.yahoo.com/q?s=" &amp; E51, "Link")</f>
        <v>Link</v>
      </c>
      <c r="O51" s="134">
        <v>2.18E-2</v>
      </c>
      <c r="P51" s="134">
        <v>-1E-4</v>
      </c>
      <c r="Q51" s="148"/>
      <c r="R51" s="48"/>
      <c r="S51" s="48"/>
    </row>
    <row r="52" spans="1:21" ht="21.95" customHeight="1" x14ac:dyDescent="0.25">
      <c r="A52" s="50"/>
      <c r="B52" s="50"/>
      <c r="C52" s="51"/>
      <c r="E52" s="22" t="s">
        <v>33</v>
      </c>
      <c r="F52" s="244">
        <v>244.11</v>
      </c>
      <c r="G52" s="244">
        <v>244.11</v>
      </c>
      <c r="H52" s="49">
        <v>0</v>
      </c>
      <c r="I52" s="48">
        <v>0</v>
      </c>
      <c r="J52" s="370">
        <v>0</v>
      </c>
      <c r="K52" s="356">
        <v>0</v>
      </c>
      <c r="L52" s="48">
        <v>780.73999999999796</v>
      </c>
      <c r="M52">
        <v>0</v>
      </c>
      <c r="N52" s="367" t="str">
        <f>HYPERLINK("http://finance.yahoo.com/q?s=" &amp; E52, "Link")</f>
        <v>Link</v>
      </c>
      <c r="O52" s="134">
        <v>1.8599999999999998E-2</v>
      </c>
      <c r="P52" s="134">
        <v>-9.9000000000000008E-3</v>
      </c>
      <c r="Q52" s="441"/>
      <c r="R52" s="48"/>
      <c r="S52" s="48"/>
      <c r="U52" s="48"/>
    </row>
    <row r="53" spans="1:21" ht="21.95" customHeight="1" x14ac:dyDescent="0.25">
      <c r="A53" s="50"/>
      <c r="B53" s="50"/>
      <c r="C53" s="51"/>
      <c r="E53" s="22" t="s">
        <v>13</v>
      </c>
      <c r="F53" s="244">
        <v>58.38</v>
      </c>
      <c r="G53" s="244">
        <v>58.38</v>
      </c>
      <c r="H53" s="332">
        <v>0</v>
      </c>
      <c r="I53" s="48">
        <v>0</v>
      </c>
      <c r="J53" s="370">
        <v>0</v>
      </c>
      <c r="K53" s="356">
        <v>0</v>
      </c>
      <c r="L53" s="370">
        <v>1461.5600000000013</v>
      </c>
      <c r="M53">
        <v>0</v>
      </c>
      <c r="N53" s="367" t="str">
        <f>HYPERLINK("http://finance.yahoo.com/q?s=" &amp; E53, "Link")</f>
        <v>Link</v>
      </c>
      <c r="O53" s="134">
        <v>0</v>
      </c>
      <c r="P53" s="134">
        <v>-3.3999999999999998E-3</v>
      </c>
      <c r="Q53" s="441"/>
      <c r="R53" s="48"/>
      <c r="S53" s="48"/>
    </row>
    <row r="54" spans="1:21" ht="21.95" customHeight="1" x14ac:dyDescent="0.25">
      <c r="A54" s="50"/>
      <c r="B54" s="50"/>
      <c r="C54" s="51"/>
      <c r="E54" s="22" t="s">
        <v>52</v>
      </c>
      <c r="F54" s="244">
        <v>68.33</v>
      </c>
      <c r="G54" s="244">
        <v>68.33</v>
      </c>
      <c r="H54" s="332">
        <v>0</v>
      </c>
      <c r="I54" s="48">
        <v>0</v>
      </c>
      <c r="J54" s="370">
        <v>0</v>
      </c>
      <c r="K54" s="356">
        <v>0</v>
      </c>
      <c r="L54" s="370">
        <v>1056.739999999998</v>
      </c>
      <c r="M54">
        <v>0</v>
      </c>
      <c r="N54" s="367" t="str">
        <f>HYPERLINK("http://finance.yahoo.com/q?s=" &amp; E54, "Link")</f>
        <v>Link</v>
      </c>
      <c r="O54" s="134">
        <v>2.1999999999999999E-2</v>
      </c>
      <c r="P54" s="134">
        <v>-1.01E-2</v>
      </c>
      <c r="Q54" s="148"/>
      <c r="T54" s="48"/>
    </row>
    <row r="55" spans="1:21" ht="21.95" customHeight="1" x14ac:dyDescent="0.25">
      <c r="A55" s="50"/>
      <c r="B55" s="51"/>
      <c r="C55" s="51"/>
      <c r="E55" s="22" t="s">
        <v>32</v>
      </c>
      <c r="F55" s="244">
        <v>47.46</v>
      </c>
      <c r="G55" s="244">
        <v>47.46</v>
      </c>
      <c r="H55" s="332">
        <v>0</v>
      </c>
      <c r="I55" s="48">
        <v>0</v>
      </c>
      <c r="J55" s="370">
        <v>0</v>
      </c>
      <c r="K55" s="356">
        <v>0</v>
      </c>
      <c r="L55" s="370">
        <v>1198.4699999999971</v>
      </c>
      <c r="M55">
        <v>0</v>
      </c>
      <c r="N55" s="367" t="str">
        <f>HYPERLINK("http://finance.yahoo.com/q?s=" &amp; E55, "Link")</f>
        <v>Link</v>
      </c>
      <c r="O55" s="134">
        <v>1.7600000000000001E-2</v>
      </c>
      <c r="P55" s="134">
        <v>7.0000000000000001E-3</v>
      </c>
      <c r="Q55" s="148"/>
      <c r="R55" s="48"/>
    </row>
    <row r="56" spans="1:21" ht="21.95" customHeight="1" x14ac:dyDescent="0.25">
      <c r="A56" s="50"/>
      <c r="B56" s="50"/>
      <c r="C56" s="51"/>
      <c r="E56" s="22" t="s">
        <v>63</v>
      </c>
      <c r="F56" s="244">
        <v>97.05</v>
      </c>
      <c r="G56" s="244">
        <v>97.05</v>
      </c>
      <c r="H56" s="332">
        <v>0</v>
      </c>
      <c r="I56" s="48">
        <v>0</v>
      </c>
      <c r="J56" s="370">
        <v>0</v>
      </c>
      <c r="K56" s="356">
        <v>0</v>
      </c>
      <c r="L56" s="370">
        <v>257.30999999999949</v>
      </c>
      <c r="M56">
        <v>0</v>
      </c>
      <c r="N56" s="367" t="str">
        <f>HYPERLINK("http://finance.yahoo.com/q?s=" &amp; E56, "Link")</f>
        <v>Link</v>
      </c>
      <c r="O56" s="134">
        <v>1.38E-2</v>
      </c>
      <c r="P56" s="134">
        <v>-1E-4</v>
      </c>
      <c r="Q56" s="48"/>
      <c r="R56" s="48"/>
      <c r="S56" s="48"/>
      <c r="T56" s="48"/>
    </row>
    <row r="57" spans="1:21" ht="21.95" customHeight="1" x14ac:dyDescent="0.25">
      <c r="A57" s="155"/>
      <c r="B57" s="50"/>
      <c r="C57" s="51"/>
      <c r="E57" s="22" t="s">
        <v>53</v>
      </c>
      <c r="F57" s="244">
        <v>70.84</v>
      </c>
      <c r="G57" s="244">
        <v>70.84</v>
      </c>
      <c r="H57" s="332">
        <v>0</v>
      </c>
      <c r="I57" s="48">
        <v>0</v>
      </c>
      <c r="J57" s="370">
        <v>0</v>
      </c>
      <c r="K57" s="356">
        <v>0</v>
      </c>
      <c r="L57" s="370">
        <v>33.940000000000055</v>
      </c>
      <c r="M57">
        <v>0</v>
      </c>
      <c r="N57" s="367" t="str">
        <f>HYPERLINK("http://finance.yahoo.com/q?s=" &amp; E57, "Link")</f>
        <v>Link</v>
      </c>
      <c r="O57" s="134">
        <v>7.4000000000000003E-3</v>
      </c>
      <c r="P57" s="134">
        <v>9.1000000000000004E-3</v>
      </c>
      <c r="Q57" s="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56</v>
      </c>
      <c r="F58" s="244">
        <v>37</v>
      </c>
      <c r="G58" s="244">
        <v>37</v>
      </c>
      <c r="H58" s="49">
        <v>0</v>
      </c>
      <c r="I58" s="48">
        <v>0</v>
      </c>
      <c r="J58" s="370">
        <v>0</v>
      </c>
      <c r="K58" s="356">
        <v>0</v>
      </c>
      <c r="L58" s="48">
        <v>36.819999999999709</v>
      </c>
      <c r="M58">
        <v>0</v>
      </c>
      <c r="N58" s="367" t="str">
        <f>HYPERLINK("http://finance.yahoo.com/q?s=" &amp; E58, "Link")</f>
        <v>Link</v>
      </c>
      <c r="O58" s="134">
        <v>4.2999999999999997E-2</v>
      </c>
      <c r="P58" s="134">
        <v>3.0999999999999999E-3</v>
      </c>
      <c r="S58" s="48"/>
      <c r="T58" s="48"/>
    </row>
    <row r="59" spans="1:21" ht="21.95" customHeight="1" x14ac:dyDescent="0.25">
      <c r="A59" s="51"/>
      <c r="B59" s="155"/>
      <c r="C59" s="333"/>
      <c r="E59" s="22" t="s">
        <v>0</v>
      </c>
      <c r="F59" s="244">
        <v>191.59</v>
      </c>
      <c r="G59" s="244">
        <v>191.59</v>
      </c>
      <c r="H59" s="332">
        <v>0</v>
      </c>
      <c r="I59" s="48">
        <v>0</v>
      </c>
      <c r="J59" s="370">
        <v>0</v>
      </c>
      <c r="K59" s="356">
        <v>0</v>
      </c>
      <c r="L59" s="370">
        <v>465.57999999999993</v>
      </c>
      <c r="M59">
        <v>0</v>
      </c>
      <c r="N59" s="367" t="str">
        <f>HYPERLINK("http://finance.yahoo.com/q?s=" &amp; E59, "Link")</f>
        <v>Link</v>
      </c>
      <c r="O59" s="134">
        <v>3.8999999999999998E-3</v>
      </c>
      <c r="P59" s="134">
        <v>5.1999999999999998E-3</v>
      </c>
      <c r="R59" s="48"/>
    </row>
    <row r="60" spans="1:21" ht="21.95" customHeight="1" x14ac:dyDescent="0.25">
      <c r="A60" s="50"/>
      <c r="B60" s="50"/>
      <c r="C60" s="51"/>
      <c r="E60" s="22" t="s">
        <v>39</v>
      </c>
      <c r="F60" s="244">
        <v>44.03</v>
      </c>
      <c r="G60" s="244">
        <v>44.03</v>
      </c>
      <c r="H60" s="332">
        <v>0</v>
      </c>
      <c r="I60" s="48">
        <v>0</v>
      </c>
      <c r="J60" s="370">
        <v>0</v>
      </c>
      <c r="K60" s="356">
        <v>0</v>
      </c>
      <c r="L60" s="370">
        <v>529.88000000000284</v>
      </c>
      <c r="M60">
        <v>0</v>
      </c>
      <c r="N60" s="367" t="str">
        <f>HYPERLINK("http://finance.yahoo.com/q?s=" &amp; E60, "Link")</f>
        <v>Link</v>
      </c>
      <c r="O60" s="134">
        <v>2.3E-2</v>
      </c>
      <c r="P60" s="134">
        <v>5.9999999999999995E-4</v>
      </c>
      <c r="R60" s="48"/>
      <c r="S60" s="48"/>
      <c r="T60" s="48"/>
    </row>
    <row r="61" spans="1:21" ht="21.95" customHeight="1" x14ac:dyDescent="0.25">
      <c r="A61" s="51"/>
      <c r="B61" s="51"/>
      <c r="C61" s="51"/>
      <c r="E61" s="22" t="s">
        <v>54</v>
      </c>
      <c r="F61" s="244">
        <v>109.55</v>
      </c>
      <c r="G61" s="244">
        <v>109.55</v>
      </c>
      <c r="H61" s="332">
        <v>0</v>
      </c>
      <c r="I61" s="48">
        <v>0</v>
      </c>
      <c r="J61" s="370">
        <v>0</v>
      </c>
      <c r="K61" s="356">
        <v>0</v>
      </c>
      <c r="L61" s="370">
        <v>114.84999999999991</v>
      </c>
      <c r="M61">
        <v>0</v>
      </c>
      <c r="N61" s="367" t="str">
        <f>HYPERLINK("http://finance.yahoo.com/q?s=" &amp; E61, "Link")</f>
        <v>Link</v>
      </c>
      <c r="O61" s="134">
        <v>2.35E-2</v>
      </c>
      <c r="P61" s="134">
        <v>-3.8999999999999998E-3</v>
      </c>
      <c r="S61" s="48"/>
    </row>
    <row r="62" spans="1:21" ht="21.95" customHeight="1" x14ac:dyDescent="0.25">
      <c r="A62" s="50"/>
      <c r="B62" s="50"/>
      <c r="C62" s="51"/>
      <c r="E62" s="22" t="s">
        <v>51</v>
      </c>
      <c r="F62" s="244">
        <v>197.82</v>
      </c>
      <c r="G62" s="244">
        <v>197.82</v>
      </c>
      <c r="H62" s="332">
        <v>0</v>
      </c>
      <c r="I62" s="48">
        <v>0</v>
      </c>
      <c r="J62" s="370">
        <v>0</v>
      </c>
      <c r="K62" s="356">
        <v>0</v>
      </c>
      <c r="L62" s="370">
        <v>176.70000000000073</v>
      </c>
      <c r="M62">
        <v>0</v>
      </c>
      <c r="N62" s="367" t="str">
        <f>HYPERLINK("http://finance.yahoo.com/q?s=" &amp; E62, "Link")</f>
        <v>Link</v>
      </c>
      <c r="O62" s="134">
        <v>1.52E-2</v>
      </c>
      <c r="P62" s="134">
        <v>-1.6999999999999999E-3</v>
      </c>
      <c r="Q62" s="148"/>
      <c r="R62" s="48"/>
      <c r="S62" s="48"/>
    </row>
    <row r="63" spans="1:21" ht="21.95" customHeight="1" x14ac:dyDescent="0.25">
      <c r="A63" s="51"/>
      <c r="B63" s="51"/>
      <c r="C63" s="51"/>
      <c r="E63" s="22"/>
      <c r="J63" s="370"/>
      <c r="K63" s="356"/>
      <c r="N63" s="367"/>
      <c r="O63" s="134"/>
      <c r="P63" s="134"/>
      <c r="R63" s="48"/>
      <c r="S63" s="48"/>
      <c r="T63" s="48"/>
    </row>
    <row r="64" spans="1:21" ht="21.95" customHeight="1" x14ac:dyDescent="0.25">
      <c r="A64" s="50"/>
      <c r="B64" s="50"/>
      <c r="C64" s="51"/>
      <c r="E64" s="22"/>
      <c r="J64" s="370"/>
      <c r="K64" s="356"/>
      <c r="N64" s="367"/>
      <c r="O64" s="134"/>
      <c r="P64" s="134"/>
      <c r="Q64" s="148"/>
      <c r="R64" s="48"/>
      <c r="S64" s="48"/>
    </row>
    <row r="65" spans="1:3" ht="21.95" customHeight="1" x14ac:dyDescent="0.25">
      <c r="A65" s="51"/>
      <c r="B65" s="51"/>
      <c r="C65" s="51"/>
    </row>
    <row r="66" spans="1:3" ht="21.95" customHeight="1" x14ac:dyDescent="0.25">
      <c r="A66" s="50"/>
      <c r="B66" s="50"/>
      <c r="C66" s="51"/>
    </row>
  </sheetData>
  <sortState ref="A2:V66">
    <sortCondition descending="1" ref="I1"/>
  </sortState>
  <dataConsolidate/>
  <conditionalFormatting sqref="O63:O1048576 O1">
    <cfRule type="expression" dxfId="1648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647" priority="117">
      <formula>$H2=0</formula>
    </cfRule>
  </conditionalFormatting>
  <conditionalFormatting sqref="J2:K4 J63:K200 J6:K6 J9:K58">
    <cfRule type="expression" dxfId="1646" priority="118">
      <formula>$J2=0</formula>
    </cfRule>
  </conditionalFormatting>
  <conditionalFormatting sqref="L1:L4 L63:L1048576 L6 L9:L58">
    <cfRule type="expression" dxfId="1645" priority="116">
      <formula>$L2=0</formula>
    </cfRule>
  </conditionalFormatting>
  <conditionalFormatting sqref="M1">
    <cfRule type="expression" dxfId="1644" priority="112">
      <formula>$L2=0</formula>
    </cfRule>
  </conditionalFormatting>
  <conditionalFormatting sqref="J2:K4 J6:K6 J9:K58">
    <cfRule type="expression" dxfId="1643" priority="160">
      <formula>$J2&gt;0</formula>
    </cfRule>
  </conditionalFormatting>
  <conditionalFormatting sqref="L2:L4 L6 L9:L58">
    <cfRule type="expression" dxfId="1642" priority="114">
      <formula>$L2&lt;0</formula>
    </cfRule>
    <cfRule type="expression" dxfId="1641" priority="115">
      <formula>$L2&gt;0</formula>
    </cfRule>
  </conditionalFormatting>
  <conditionalFormatting sqref="J2:K4 J63:K458 J6:K6 J9:K58">
    <cfRule type="expression" dxfId="1640" priority="159">
      <formula>$J2&lt;0</formula>
    </cfRule>
  </conditionalFormatting>
  <conditionalFormatting sqref="P63:P1048576 P1">
    <cfRule type="expression" dxfId="1639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638" priority="88">
      <formula>$H59=0</formula>
    </cfRule>
  </conditionalFormatting>
  <conditionalFormatting sqref="J59:K59">
    <cfRule type="expression" dxfId="1637" priority="89">
      <formula>$J59=0</formula>
    </cfRule>
  </conditionalFormatting>
  <conditionalFormatting sqref="L59">
    <cfRule type="expression" dxfId="1636" priority="87">
      <formula>$L60=0</formula>
    </cfRule>
  </conditionalFormatting>
  <conditionalFormatting sqref="J59:K59">
    <cfRule type="expression" dxfId="1635" priority="91">
      <formula>$J59&gt;0</formula>
    </cfRule>
  </conditionalFormatting>
  <conditionalFormatting sqref="L59">
    <cfRule type="expression" dxfId="1634" priority="85">
      <formula>$L59&lt;0</formula>
    </cfRule>
    <cfRule type="expression" dxfId="1633" priority="86">
      <formula>$L59&gt;0</formula>
    </cfRule>
  </conditionalFormatting>
  <conditionalFormatting sqref="J59:K59">
    <cfRule type="expression" dxfId="1632" priority="90">
      <formula>$J59&lt;0</formula>
    </cfRule>
  </conditionalFormatting>
  <conditionalFormatting sqref="E5:I5">
    <cfRule type="expression" dxfId="1631" priority="66">
      <formula>$H5=0</formula>
    </cfRule>
  </conditionalFormatting>
  <conditionalFormatting sqref="J5:K5">
    <cfRule type="expression" dxfId="1630" priority="67">
      <formula>$J5=0</formula>
    </cfRule>
  </conditionalFormatting>
  <conditionalFormatting sqref="L5">
    <cfRule type="expression" dxfId="1629" priority="65">
      <formula>$L6=0</formula>
    </cfRule>
  </conditionalFormatting>
  <conditionalFormatting sqref="J5:K5">
    <cfRule type="expression" dxfId="1628" priority="69">
      <formula>$J5&gt;0</formula>
    </cfRule>
  </conditionalFormatting>
  <conditionalFormatting sqref="L5">
    <cfRule type="expression" dxfId="1627" priority="63">
      <formula>$L5&lt;0</formula>
    </cfRule>
    <cfRule type="expression" dxfId="1626" priority="64">
      <formula>$L5&gt;0</formula>
    </cfRule>
  </conditionalFormatting>
  <conditionalFormatting sqref="J5:K5">
    <cfRule type="expression" dxfId="1625" priority="68">
      <formula>$J5&lt;0</formula>
    </cfRule>
  </conditionalFormatting>
  <conditionalFormatting sqref="E7:I7">
    <cfRule type="expression" dxfId="1624" priority="55">
      <formula>$H7=0</formula>
    </cfRule>
  </conditionalFormatting>
  <conditionalFormatting sqref="J7:K7">
    <cfRule type="expression" dxfId="1623" priority="56">
      <formula>$J7=0</formula>
    </cfRule>
  </conditionalFormatting>
  <conditionalFormatting sqref="L7">
    <cfRule type="expression" dxfId="1622" priority="54">
      <formula>$L8=0</formula>
    </cfRule>
  </conditionalFormatting>
  <conditionalFormatting sqref="J7:K7">
    <cfRule type="expression" dxfId="1621" priority="58">
      <formula>$J7&gt;0</formula>
    </cfRule>
  </conditionalFormatting>
  <conditionalFormatting sqref="L7">
    <cfRule type="expression" dxfId="1620" priority="52">
      <formula>$L7&lt;0</formula>
    </cfRule>
    <cfRule type="expression" dxfId="1619" priority="53">
      <formula>$L7&gt;0</formula>
    </cfRule>
  </conditionalFormatting>
  <conditionalFormatting sqref="J7:K7">
    <cfRule type="expression" dxfId="1618" priority="57">
      <formula>$J7&lt;0</formula>
    </cfRule>
  </conditionalFormatting>
  <conditionalFormatting sqref="E60:I60">
    <cfRule type="expression" dxfId="1617" priority="44">
      <formula>$H60=0</formula>
    </cfRule>
  </conditionalFormatting>
  <conditionalFormatting sqref="J60:K60">
    <cfRule type="expression" dxfId="1616" priority="45">
      <formula>$J60=0</formula>
    </cfRule>
  </conditionalFormatting>
  <conditionalFormatting sqref="L60">
    <cfRule type="expression" dxfId="1615" priority="43">
      <formula>$L61=0</formula>
    </cfRule>
  </conditionalFormatting>
  <conditionalFormatting sqref="J60:K60">
    <cfRule type="expression" dxfId="1614" priority="47">
      <formula>$J60&gt;0</formula>
    </cfRule>
  </conditionalFormatting>
  <conditionalFormatting sqref="L60">
    <cfRule type="expression" dxfId="1613" priority="41">
      <formula>$L60&lt;0</formula>
    </cfRule>
    <cfRule type="expression" dxfId="1612" priority="42">
      <formula>$L60&gt;0</formula>
    </cfRule>
  </conditionalFormatting>
  <conditionalFormatting sqref="J60:K60">
    <cfRule type="expression" dxfId="1611" priority="46">
      <formula>$J60&lt;0</formula>
    </cfRule>
  </conditionalFormatting>
  <conditionalFormatting sqref="E62:I62">
    <cfRule type="expression" dxfId="1610" priority="33">
      <formula>$H62=0</formula>
    </cfRule>
  </conditionalFormatting>
  <conditionalFormatting sqref="J62:K62">
    <cfRule type="expression" dxfId="1609" priority="34">
      <formula>$J62=0</formula>
    </cfRule>
  </conditionalFormatting>
  <conditionalFormatting sqref="L62">
    <cfRule type="expression" dxfId="1608" priority="32">
      <formula>$L63=0</formula>
    </cfRule>
  </conditionalFormatting>
  <conditionalFormatting sqref="J62:K62">
    <cfRule type="expression" dxfId="1607" priority="36">
      <formula>$J62&gt;0</formula>
    </cfRule>
  </conditionalFormatting>
  <conditionalFormatting sqref="L62">
    <cfRule type="expression" dxfId="1606" priority="30">
      <formula>$L62&lt;0</formula>
    </cfRule>
    <cfRule type="expression" dxfId="1605" priority="31">
      <formula>$L62&gt;0</formula>
    </cfRule>
  </conditionalFormatting>
  <conditionalFormatting sqref="J62:K62">
    <cfRule type="expression" dxfId="1604" priority="35">
      <formula>$J62&lt;0</formula>
    </cfRule>
  </conditionalFormatting>
  <conditionalFormatting sqref="E61:I61">
    <cfRule type="expression" dxfId="1603" priority="22">
      <formula>$H61=0</formula>
    </cfRule>
  </conditionalFormatting>
  <conditionalFormatting sqref="J61:K61">
    <cfRule type="expression" dxfId="1602" priority="23">
      <formula>$J61=0</formula>
    </cfRule>
  </conditionalFormatting>
  <conditionalFormatting sqref="L61">
    <cfRule type="expression" dxfId="1601" priority="21">
      <formula>$L62=0</formula>
    </cfRule>
  </conditionalFormatting>
  <conditionalFormatting sqref="J61:K61">
    <cfRule type="expression" dxfId="1600" priority="25">
      <formula>$J61&gt;0</formula>
    </cfRule>
  </conditionalFormatting>
  <conditionalFormatting sqref="L61">
    <cfRule type="expression" dxfId="1599" priority="19">
      <formula>$L61&lt;0</formula>
    </cfRule>
    <cfRule type="expression" dxfId="1598" priority="20">
      <formula>$L61&gt;0</formula>
    </cfRule>
  </conditionalFormatting>
  <conditionalFormatting sqref="J61:K61">
    <cfRule type="expression" dxfId="1597" priority="24">
      <formula>$J61&lt;0</formula>
    </cfRule>
  </conditionalFormatting>
  <conditionalFormatting sqref="E8:I8">
    <cfRule type="expression" dxfId="1596" priority="7">
      <formula>$H8=0</formula>
    </cfRule>
  </conditionalFormatting>
  <conditionalFormatting sqref="J8:K8">
    <cfRule type="expression" dxfId="1595" priority="8">
      <formula>$J8=0</formula>
    </cfRule>
  </conditionalFormatting>
  <conditionalFormatting sqref="L8">
    <cfRule type="expression" dxfId="1594" priority="6">
      <formula>$L9=0</formula>
    </cfRule>
  </conditionalFormatting>
  <conditionalFormatting sqref="J8:K8">
    <cfRule type="expression" dxfId="1593" priority="10">
      <formula>$J8&gt;0</formula>
    </cfRule>
  </conditionalFormatting>
  <conditionalFormatting sqref="L8">
    <cfRule type="expression" dxfId="1592" priority="4">
      <formula>$L8&lt;0</formula>
    </cfRule>
    <cfRule type="expression" dxfId="1591" priority="5">
      <formula>$L8&gt;0</formula>
    </cfRule>
  </conditionalFormatting>
  <conditionalFormatting sqref="J8:K8">
    <cfRule type="expression" dxfId="1590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25" location="BIIB!A1" display="BIIB"/>
    <hyperlink ref="E23" location="MYL!A1" display="MYL"/>
    <hyperlink ref="E5" location="SIG!A1" display="SIG"/>
    <hyperlink ref="E26" location="AAPL!A1" display="AAPL"/>
    <hyperlink ref="E27" location="AXP!A1" display="AXP"/>
    <hyperlink ref="E10" location="DG!A1" display="DG"/>
    <hyperlink ref="E28" location="PINC!A1" display="PINC"/>
    <hyperlink ref="E29" location="FOXA!A1" display="FOXA"/>
    <hyperlink ref="E16" location="AOBC!A1" display="AOBC"/>
    <hyperlink ref="E30" location="LUV!A1" display="LUV"/>
    <hyperlink ref="E31" location="CCE!A1" display="CCE"/>
    <hyperlink ref="E32" location="BMY!A1" display="BMY"/>
    <hyperlink ref="E21" location="GPS!A1" display="GPS"/>
    <hyperlink ref="E24" location="AKAM!A1" display="AKAM"/>
    <hyperlink ref="E33" location="ARNC!A1" display="ARNC"/>
    <hyperlink ref="E34" location="CVS!A1" display="CVS"/>
    <hyperlink ref="E2" location="MRO!A1" display="MRO"/>
    <hyperlink ref="E3" location="KR!A1" display="KR"/>
    <hyperlink ref="E22" location="F!A1" display="F"/>
    <hyperlink ref="E35" location="JNJ!A1" display="JNJ"/>
    <hyperlink ref="E17" location="ULTA!A1" display="ULTA"/>
    <hyperlink ref="E9" location="AAP!A1" display="AAP"/>
    <hyperlink ref="E12" location="COST!A1" display="COST"/>
    <hyperlink ref="E36" location="CPN!A1" display="CPN"/>
    <hyperlink ref="E37" location="EW!A1" display="EW"/>
    <hyperlink ref="E18" location="TJX!A1" display="TJX"/>
    <hyperlink ref="E38" location="NKE!A1" display="NKE"/>
    <hyperlink ref="E4" location="MOS!A1" display="MOS"/>
    <hyperlink ref="E39" location="VGK!A1" display="VGK"/>
    <hyperlink ref="E19" location="MU!A1" display="MU"/>
    <hyperlink ref="E40" location="IP!A1" display="IP"/>
    <hyperlink ref="E41" location="INTC!A1" display="INTC"/>
    <hyperlink ref="E42" location="HES!A1" display="HES"/>
    <hyperlink ref="E43" location="UNP!A1" display="UNP"/>
    <hyperlink ref="E44" location="NCLH!A1" display="NCLH"/>
    <hyperlink ref="E45" location="SPY!A1" display="SPY"/>
    <hyperlink ref="E46" location="SWKS!A1" display="SWKS"/>
    <hyperlink ref="E47" location="CNI!A1" display="CNI"/>
    <hyperlink ref="E6" location="WFC!A1" display="WFC"/>
    <hyperlink ref="E48" location="AA!A1" display="AA"/>
    <hyperlink ref="E13" location="CF!A1" display="CF"/>
    <hyperlink ref="E11" location="TGT!A1" display="TGT"/>
    <hyperlink ref="E20" location="NWL!A1" display="NWL"/>
    <hyperlink ref="E49" location="KORS!A1" display="KORS"/>
    <hyperlink ref="E50" location="ALL!A1" display="ALL"/>
    <hyperlink ref="E51" location="NSC!A1" display="NSC"/>
    <hyperlink ref="E52" location="AVGO!A1" display="AVGO"/>
    <hyperlink ref="E53" location="UAL!A1" display="UAL"/>
    <hyperlink ref="E54" location="CAH!A1" display="CAH"/>
    <hyperlink ref="E55" location="DAL!A1" display="DAL"/>
    <hyperlink ref="E15" location="TEVA!A1" display="TEVA"/>
    <hyperlink ref="E56" location="DIS!A1" display="DIS"/>
    <hyperlink ref="E8" location="FTR!A1" display="FTR"/>
    <hyperlink ref="E14" location="GILD!A1" display="GILD"/>
    <hyperlink ref="E57" location="WWD!A1" display="WWD"/>
    <hyperlink ref="E7" location="GIS!A1" display="GIS"/>
    <hyperlink ref="E58" location="GM!A1" display="GM"/>
    <hyperlink ref="E59" location="TMO!A1" display="TMO"/>
    <hyperlink ref="E60" location="TKR!A1" display="TKR"/>
    <hyperlink ref="E61" location="UTX!A1" display="UTX"/>
    <hyperlink ref="E6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7" activePane="bottomLeft" state="frozen"/>
      <selection activeCell="E5" sqref="E5"/>
      <selection pane="bottomLeft" activeCell="I276" sqref="I276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4" t="s">
        <v>15</v>
      </c>
      <c r="B141" s="374">
        <v>42153</v>
      </c>
      <c r="C141" s="375">
        <v>1</v>
      </c>
      <c r="D141" s="376">
        <v>26.75</v>
      </c>
      <c r="E141" s="376">
        <v>0</v>
      </c>
      <c r="F141" s="376">
        <f>C141*D141</f>
        <v>26.75</v>
      </c>
      <c r="G141" s="374">
        <v>42226</v>
      </c>
      <c r="H141" s="375">
        <v>170</v>
      </c>
      <c r="I141" s="375">
        <v>22.35</v>
      </c>
      <c r="J141" s="376">
        <v>7.0000000000000007E-2</v>
      </c>
      <c r="K141" s="375">
        <f t="shared" ref="K141:K148" si="7">H141*I141-J141</f>
        <v>3799.4300000000003</v>
      </c>
      <c r="L141" s="375" t="s">
        <v>80</v>
      </c>
      <c r="M141" s="375"/>
      <c r="N141" s="375"/>
      <c r="O141" s="375"/>
      <c r="P141" s="81"/>
    </row>
    <row r="142" spans="1:16" ht="18" customHeight="1" x14ac:dyDescent="0.25">
      <c r="A142" s="385"/>
      <c r="B142" s="374">
        <v>42173</v>
      </c>
      <c r="C142" s="375">
        <v>19</v>
      </c>
      <c r="D142" s="376">
        <v>24.84</v>
      </c>
      <c r="E142" s="376">
        <v>0</v>
      </c>
      <c r="F142" s="376">
        <f t="shared" ref="F142:F155" si="8">C142*D142</f>
        <v>471.96</v>
      </c>
      <c r="G142" s="374">
        <v>42263</v>
      </c>
      <c r="H142" s="375">
        <v>120</v>
      </c>
      <c r="I142" s="375">
        <v>19.28</v>
      </c>
      <c r="J142" s="375">
        <v>0.04</v>
      </c>
      <c r="K142" s="375">
        <f t="shared" si="7"/>
        <v>2313.5600000000004</v>
      </c>
      <c r="L142" s="375"/>
      <c r="M142" s="375"/>
      <c r="N142" s="375"/>
      <c r="O142" s="375"/>
      <c r="P142" s="81"/>
    </row>
    <row r="143" spans="1:16" ht="18" customHeight="1" x14ac:dyDescent="0.25">
      <c r="A143" s="375"/>
      <c r="B143" s="374">
        <v>42184</v>
      </c>
      <c r="C143" s="375">
        <v>10</v>
      </c>
      <c r="D143" s="376">
        <v>24.33</v>
      </c>
      <c r="E143" s="376">
        <v>0</v>
      </c>
      <c r="F143" s="376">
        <f t="shared" si="8"/>
        <v>243.29999999999998</v>
      </c>
      <c r="G143" s="374">
        <v>42284</v>
      </c>
      <c r="H143" s="375">
        <v>40</v>
      </c>
      <c r="I143" s="375">
        <v>20.45</v>
      </c>
      <c r="J143" s="375">
        <v>0.02</v>
      </c>
      <c r="K143" s="375">
        <f t="shared" si="7"/>
        <v>817.98</v>
      </c>
      <c r="L143" s="375"/>
      <c r="M143" s="375"/>
      <c r="N143" s="375"/>
      <c r="O143" s="375"/>
      <c r="P143" s="81"/>
    </row>
    <row r="144" spans="1:16" ht="18" customHeight="1" x14ac:dyDescent="0.25">
      <c r="A144" s="375"/>
      <c r="B144" s="374">
        <v>42185</v>
      </c>
      <c r="C144" s="375">
        <v>5</v>
      </c>
      <c r="D144" s="376">
        <v>23.82</v>
      </c>
      <c r="E144" s="376">
        <v>0</v>
      </c>
      <c r="F144" s="376">
        <f t="shared" si="8"/>
        <v>119.1</v>
      </c>
      <c r="G144" s="374">
        <v>42285</v>
      </c>
      <c r="H144" s="375">
        <v>80</v>
      </c>
      <c r="I144" s="376">
        <v>21.14</v>
      </c>
      <c r="J144" s="376">
        <v>0.03</v>
      </c>
      <c r="K144" s="375">
        <f t="shared" si="7"/>
        <v>1691.17</v>
      </c>
      <c r="L144" s="375"/>
      <c r="M144" s="375"/>
      <c r="N144" s="375"/>
      <c r="O144" s="375"/>
      <c r="P144" s="81"/>
    </row>
    <row r="145" spans="1:17" ht="18" customHeight="1" x14ac:dyDescent="0.25">
      <c r="A145" s="375"/>
      <c r="B145" s="374">
        <v>42185</v>
      </c>
      <c r="C145" s="375">
        <v>15</v>
      </c>
      <c r="D145" s="376">
        <v>23.71</v>
      </c>
      <c r="E145" s="376">
        <v>0</v>
      </c>
      <c r="F145" s="376">
        <f t="shared" si="8"/>
        <v>355.65000000000003</v>
      </c>
      <c r="G145" s="374">
        <v>42010</v>
      </c>
      <c r="H145" s="375">
        <v>60</v>
      </c>
      <c r="I145" s="375">
        <v>17.760000000000002</v>
      </c>
      <c r="J145" s="375">
        <v>0.02</v>
      </c>
      <c r="K145" s="375">
        <f t="shared" si="7"/>
        <v>1065.5800000000002</v>
      </c>
      <c r="L145" s="375"/>
      <c r="M145" s="375"/>
      <c r="N145" s="375"/>
      <c r="O145" s="375"/>
      <c r="P145" s="81"/>
    </row>
    <row r="146" spans="1:17" ht="18" customHeight="1" x14ac:dyDescent="0.25">
      <c r="A146" s="375"/>
      <c r="B146" s="374">
        <v>42185</v>
      </c>
      <c r="C146" s="375">
        <v>30</v>
      </c>
      <c r="D146" s="376">
        <v>23.65</v>
      </c>
      <c r="E146" s="376">
        <v>0</v>
      </c>
      <c r="F146" s="376">
        <f t="shared" si="8"/>
        <v>709.5</v>
      </c>
      <c r="G146" s="374">
        <v>42398</v>
      </c>
      <c r="H146" s="375">
        <v>60</v>
      </c>
      <c r="I146" s="375">
        <v>17.559999999999999</v>
      </c>
      <c r="J146" s="375">
        <v>0.02</v>
      </c>
      <c r="K146" s="375">
        <f t="shared" si="7"/>
        <v>1053.58</v>
      </c>
      <c r="L146" s="375"/>
      <c r="M146" s="375"/>
      <c r="N146" s="375"/>
      <c r="O146" s="375"/>
      <c r="P146" s="81"/>
    </row>
    <row r="147" spans="1:17" ht="18" customHeight="1" x14ac:dyDescent="0.25">
      <c r="A147" s="375"/>
      <c r="B147" s="374">
        <v>42185</v>
      </c>
      <c r="C147" s="375">
        <v>40</v>
      </c>
      <c r="D147" s="376">
        <v>23.2</v>
      </c>
      <c r="E147" s="376">
        <v>0</v>
      </c>
      <c r="F147" s="376">
        <f t="shared" si="8"/>
        <v>928</v>
      </c>
      <c r="G147" s="374">
        <v>42416</v>
      </c>
      <c r="H147" s="375">
        <v>60</v>
      </c>
      <c r="I147" s="375">
        <v>16.82</v>
      </c>
      <c r="J147" s="375">
        <v>0.02</v>
      </c>
      <c r="K147" s="375">
        <f t="shared" si="7"/>
        <v>1009.1800000000001</v>
      </c>
      <c r="L147" s="375"/>
      <c r="M147" s="375"/>
      <c r="N147" s="375"/>
      <c r="O147" s="375"/>
      <c r="P147" s="81"/>
    </row>
    <row r="148" spans="1:17" ht="18" customHeight="1" x14ac:dyDescent="0.25">
      <c r="A148" s="375"/>
      <c r="B148" s="374">
        <v>42185</v>
      </c>
      <c r="C148" s="375">
        <v>50</v>
      </c>
      <c r="D148" s="376">
        <v>22.94</v>
      </c>
      <c r="E148" s="376">
        <v>0</v>
      </c>
      <c r="F148" s="376">
        <f t="shared" si="8"/>
        <v>1147</v>
      </c>
      <c r="G148" s="374">
        <v>42423</v>
      </c>
      <c r="H148" s="375">
        <v>60</v>
      </c>
      <c r="I148" s="375">
        <v>17.84</v>
      </c>
      <c r="J148" s="375">
        <v>0.02</v>
      </c>
      <c r="K148" s="375">
        <f t="shared" si="7"/>
        <v>1070.3800000000001</v>
      </c>
      <c r="L148" s="375"/>
      <c r="M148" s="375"/>
      <c r="N148" s="375"/>
      <c r="O148" s="375"/>
      <c r="P148" s="81"/>
    </row>
    <row r="149" spans="1:17" ht="18" customHeight="1" x14ac:dyDescent="0.25">
      <c r="A149" s="375"/>
      <c r="B149" s="374">
        <v>42209</v>
      </c>
      <c r="C149" s="375">
        <v>50</v>
      </c>
      <c r="D149" s="376">
        <v>19.75</v>
      </c>
      <c r="E149" s="376">
        <v>0</v>
      </c>
      <c r="F149" s="376">
        <f t="shared" si="8"/>
        <v>987.5</v>
      </c>
      <c r="G149" s="375"/>
      <c r="H149" s="375"/>
      <c r="I149" s="375"/>
      <c r="J149" s="375"/>
      <c r="K149" s="375"/>
      <c r="L149" s="375"/>
      <c r="M149" s="375"/>
      <c r="N149" s="375"/>
      <c r="O149" s="375"/>
      <c r="P149" s="81"/>
    </row>
    <row r="150" spans="1:17" ht="18" customHeight="1" x14ac:dyDescent="0.25">
      <c r="A150" s="375"/>
      <c r="B150" s="374">
        <v>42212</v>
      </c>
      <c r="C150" s="375">
        <v>30</v>
      </c>
      <c r="D150" s="376">
        <v>19.2</v>
      </c>
      <c r="E150" s="376">
        <v>0</v>
      </c>
      <c r="F150" s="376">
        <f t="shared" si="8"/>
        <v>576</v>
      </c>
      <c r="G150" s="375"/>
      <c r="H150" s="375"/>
      <c r="I150" s="375"/>
      <c r="J150" s="375"/>
      <c r="K150" s="375"/>
      <c r="L150" s="375"/>
      <c r="M150" s="375"/>
      <c r="N150" s="375"/>
      <c r="O150" s="375"/>
      <c r="P150" s="81"/>
    </row>
    <row r="151" spans="1:17" ht="18" customHeight="1" x14ac:dyDescent="0.25">
      <c r="A151" s="375"/>
      <c r="B151" s="374">
        <v>42240</v>
      </c>
      <c r="C151" s="375">
        <v>40</v>
      </c>
      <c r="D151" s="376">
        <v>19.93</v>
      </c>
      <c r="E151" s="376">
        <v>0</v>
      </c>
      <c r="F151" s="376">
        <f t="shared" si="8"/>
        <v>797.2</v>
      </c>
      <c r="G151" s="375"/>
      <c r="H151" s="375"/>
      <c r="I151" s="375"/>
      <c r="J151" s="375"/>
      <c r="K151" s="375"/>
      <c r="L151" s="375"/>
      <c r="M151" s="375"/>
      <c r="N151" s="375"/>
      <c r="O151" s="375"/>
      <c r="P151" s="81"/>
    </row>
    <row r="152" spans="1:17" ht="18" customHeight="1" x14ac:dyDescent="0.25">
      <c r="A152" s="375"/>
      <c r="B152" s="374">
        <v>42261</v>
      </c>
      <c r="C152" s="375">
        <v>120</v>
      </c>
      <c r="D152" s="376">
        <v>18.7</v>
      </c>
      <c r="E152" s="376">
        <v>0</v>
      </c>
      <c r="F152" s="376">
        <f t="shared" si="8"/>
        <v>2244</v>
      </c>
      <c r="G152" s="375"/>
      <c r="H152" s="375"/>
      <c r="I152" s="375"/>
      <c r="J152" s="375"/>
      <c r="K152" s="375"/>
      <c r="L152" s="375"/>
      <c r="M152" s="375"/>
      <c r="N152" s="375"/>
      <c r="O152" s="375"/>
      <c r="P152" s="81"/>
    </row>
    <row r="153" spans="1:17" ht="18" customHeight="1" x14ac:dyDescent="0.25">
      <c r="A153" s="375"/>
      <c r="B153" s="374">
        <v>42349</v>
      </c>
      <c r="C153" s="375">
        <v>60</v>
      </c>
      <c r="D153" s="376">
        <v>18.04</v>
      </c>
      <c r="E153" s="376">
        <v>0</v>
      </c>
      <c r="F153" s="376">
        <f t="shared" si="8"/>
        <v>1082.3999999999999</v>
      </c>
      <c r="G153" s="375"/>
      <c r="H153" s="375"/>
      <c r="I153" s="375"/>
      <c r="J153" s="375"/>
      <c r="K153" s="375"/>
      <c r="L153" s="375"/>
      <c r="M153" s="375"/>
      <c r="N153" s="375"/>
      <c r="O153" s="375"/>
      <c r="P153" s="81"/>
    </row>
    <row r="154" spans="1:17" ht="18" customHeight="1" x14ac:dyDescent="0.25">
      <c r="A154" s="375"/>
      <c r="B154" s="374">
        <v>42362</v>
      </c>
      <c r="C154" s="375">
        <v>120</v>
      </c>
      <c r="D154" s="376">
        <v>17.079999999999998</v>
      </c>
      <c r="E154" s="376">
        <v>0</v>
      </c>
      <c r="F154" s="376">
        <f t="shared" si="8"/>
        <v>2049.6</v>
      </c>
      <c r="G154" s="375"/>
      <c r="H154" s="375"/>
      <c r="I154" s="375"/>
      <c r="J154" s="375"/>
      <c r="K154" s="375"/>
      <c r="L154" s="375"/>
      <c r="M154" s="375"/>
      <c r="N154" s="375"/>
      <c r="O154" s="375"/>
      <c r="P154" s="81"/>
    </row>
    <row r="155" spans="1:17" ht="18" customHeight="1" x14ac:dyDescent="0.25">
      <c r="A155" s="375"/>
      <c r="B155" s="374">
        <v>42409</v>
      </c>
      <c r="C155" s="375">
        <v>60</v>
      </c>
      <c r="D155" s="376">
        <v>15.45</v>
      </c>
      <c r="E155" s="376">
        <v>0</v>
      </c>
      <c r="F155" s="376">
        <f t="shared" si="8"/>
        <v>927</v>
      </c>
      <c r="G155" s="375"/>
      <c r="H155" s="375"/>
      <c r="I155" s="375"/>
      <c r="J155" s="375"/>
      <c r="K155" s="375"/>
      <c r="L155" s="375"/>
      <c r="M155" s="375"/>
      <c r="N155" s="375"/>
      <c r="O155" s="375"/>
      <c r="P155" s="81"/>
    </row>
    <row r="156" spans="1:17" ht="18" customHeight="1" x14ac:dyDescent="0.25">
      <c r="A156" s="375"/>
      <c r="B156" s="375"/>
      <c r="C156" s="375"/>
      <c r="D156" s="376"/>
      <c r="E156" s="376"/>
      <c r="F156" s="376"/>
      <c r="G156" s="375"/>
      <c r="H156" s="375"/>
      <c r="I156" s="375"/>
      <c r="J156" s="375"/>
      <c r="K156" s="375"/>
      <c r="L156" s="375"/>
      <c r="M156" s="375"/>
      <c r="N156" s="375"/>
      <c r="O156" s="375"/>
      <c r="P156" s="81"/>
    </row>
    <row r="157" spans="1:17" ht="18" customHeight="1" x14ac:dyDescent="0.25">
      <c r="A157" s="375"/>
      <c r="B157" s="375"/>
      <c r="C157" s="375"/>
      <c r="D157" s="376"/>
      <c r="E157" s="376"/>
      <c r="F157" s="376"/>
      <c r="G157" s="375"/>
      <c r="H157" s="375"/>
      <c r="I157" s="375"/>
      <c r="J157" s="375"/>
      <c r="K157" s="375"/>
      <c r="L157" s="375"/>
      <c r="M157" s="375"/>
      <c r="N157" s="375"/>
      <c r="O157" s="37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3" t="s">
        <v>401</v>
      </c>
      <c r="B167" s="674">
        <v>42767</v>
      </c>
      <c r="C167" s="675">
        <v>35</v>
      </c>
      <c r="D167" s="676">
        <v>69.58</v>
      </c>
      <c r="E167" s="676">
        <v>0</v>
      </c>
      <c r="F167" s="676">
        <f>C167*D167+E167</f>
        <v>2435.2999999999997</v>
      </c>
      <c r="G167" s="674">
        <v>42803</v>
      </c>
      <c r="H167" s="677">
        <v>35</v>
      </c>
      <c r="I167" s="676">
        <v>87.78</v>
      </c>
      <c r="J167" s="676">
        <v>7.0000000000000007E-2</v>
      </c>
      <c r="K167" s="676">
        <f>I167*H167-J167</f>
        <v>3072.23</v>
      </c>
      <c r="L167" s="674">
        <v>42829</v>
      </c>
      <c r="M167" s="675">
        <v>14.44</v>
      </c>
      <c r="N167" s="678"/>
      <c r="O167" s="679"/>
    </row>
    <row r="168" spans="1:18" ht="18" customHeight="1" x14ac:dyDescent="0.25">
      <c r="A168" s="680"/>
      <c r="B168" s="675"/>
      <c r="C168" s="680">
        <f>SUM(C167:C167)</f>
        <v>35</v>
      </c>
      <c r="D168" s="681"/>
      <c r="E168" s="681"/>
      <c r="F168" s="681">
        <f>SUM(F167:F167)</f>
        <v>2435.2999999999997</v>
      </c>
      <c r="G168" s="680"/>
      <c r="H168" s="680">
        <f>SUM(H167:H167)</f>
        <v>35</v>
      </c>
      <c r="I168" s="681"/>
      <c r="J168" s="681"/>
      <c r="K168" s="681">
        <f>SUM(K167:K167)</f>
        <v>3072.23</v>
      </c>
      <c r="L168" s="680"/>
      <c r="M168" s="681">
        <f>SUM(M167:M167)</f>
        <v>14.44</v>
      </c>
      <c r="N168" s="671">
        <f>K168-F168</f>
        <v>636.93000000000029</v>
      </c>
      <c r="O168" s="67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1"/>
      <c r="O227" s="432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5" t="s">
        <v>224</v>
      </c>
      <c r="R251" s="444"/>
      <c r="S251" s="423" t="s">
        <v>219</v>
      </c>
      <c r="T251" s="421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4">
        <v>0.02</v>
      </c>
      <c r="S252" s="421">
        <v>2015</v>
      </c>
      <c r="T252" s="421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4">
        <v>0.01</v>
      </c>
      <c r="S253" s="463">
        <v>42278</v>
      </c>
      <c r="T253" s="421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1"/>
      <c r="R254" s="444"/>
      <c r="S254" s="463">
        <v>42309</v>
      </c>
      <c r="T254" s="421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4"/>
      <c r="S255" s="463">
        <v>42339</v>
      </c>
      <c r="T255" s="421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4"/>
      <c r="S256" s="463">
        <v>42370</v>
      </c>
      <c r="T256" s="421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4"/>
      <c r="S257" s="463">
        <v>42401</v>
      </c>
      <c r="T257" s="421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4"/>
      <c r="S258" s="463">
        <v>42430</v>
      </c>
      <c r="T258" s="421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4"/>
      <c r="S259" s="463">
        <v>42461</v>
      </c>
      <c r="T259" s="421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4"/>
      <c r="S260" s="463">
        <v>42491</v>
      </c>
      <c r="T260" s="421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4"/>
      <c r="S261" s="463">
        <v>42552</v>
      </c>
      <c r="T261" s="421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4"/>
      <c r="S262" s="463">
        <v>42580</v>
      </c>
      <c r="T262" s="421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4"/>
      <c r="S263" s="463">
        <v>42582</v>
      </c>
      <c r="T263" s="42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4"/>
      <c r="S264" s="463">
        <v>42608</v>
      </c>
      <c r="T264" s="42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4"/>
      <c r="S265" s="463">
        <v>42614</v>
      </c>
      <c r="T265" s="421">
        <v>0.23</v>
      </c>
    </row>
    <row r="266" spans="1:21" ht="18" customHeight="1" x14ac:dyDescent="0.25">
      <c r="M266" s="25" t="s">
        <v>152</v>
      </c>
      <c r="N266" s="523">
        <f>T288</f>
        <v>1028.5300000000002</v>
      </c>
      <c r="Q266" s="357"/>
      <c r="R266" s="444"/>
      <c r="S266" s="463">
        <v>42639</v>
      </c>
      <c r="T266" s="421">
        <v>0.56999999999999995</v>
      </c>
    </row>
    <row r="267" spans="1:21" ht="18" customHeight="1" x14ac:dyDescent="0.25">
      <c r="M267" s="25" t="s">
        <v>129</v>
      </c>
      <c r="N267" s="141">
        <f>SUM(ACTIVE!L:L)</f>
        <v>-13371.95199999854</v>
      </c>
      <c r="Q267" s="357"/>
      <c r="R267" s="444"/>
      <c r="S267" s="463">
        <v>42644</v>
      </c>
      <c r="T267" s="421">
        <v>0.14000000000000001</v>
      </c>
    </row>
    <row r="268" spans="1:21" ht="18" customHeight="1" x14ac:dyDescent="0.25">
      <c r="Q268" s="357"/>
      <c r="R268" s="444"/>
      <c r="S268" s="463">
        <v>42674</v>
      </c>
      <c r="T268" s="421">
        <v>0.45</v>
      </c>
    </row>
    <row r="269" spans="1:21" ht="18" customHeight="1" x14ac:dyDescent="0.25">
      <c r="M269" s="25" t="s">
        <v>143</v>
      </c>
      <c r="N269" s="141">
        <f>SUM(N264:N267)</f>
        <v>-14655.601999998473</v>
      </c>
      <c r="Q269" s="357"/>
      <c r="R269" s="444"/>
      <c r="S269" s="463">
        <v>42704</v>
      </c>
      <c r="T269" s="421">
        <v>0.43</v>
      </c>
    </row>
    <row r="270" spans="1:21" ht="18" customHeight="1" x14ac:dyDescent="0.25">
      <c r="M270" s="25" t="s">
        <v>144</v>
      </c>
      <c r="N270" s="141">
        <f>Balance!X2</f>
        <v>-14657.130000000005</v>
      </c>
      <c r="Q270" s="357"/>
      <c r="R270" s="444"/>
      <c r="S270" s="463">
        <v>43099</v>
      </c>
      <c r="T270" s="421">
        <v>0.64</v>
      </c>
    </row>
    <row r="271" spans="1:21" ht="18" customHeight="1" x14ac:dyDescent="0.25">
      <c r="M271" s="25" t="s">
        <v>192</v>
      </c>
      <c r="N271" s="524">
        <v>1.53</v>
      </c>
      <c r="O271" s="346"/>
      <c r="Q271" s="357"/>
      <c r="R271" s="444"/>
      <c r="S271" s="463">
        <v>42760</v>
      </c>
      <c r="T271" s="421">
        <v>0.56999999999999995</v>
      </c>
    </row>
    <row r="272" spans="1:21" ht="18" customHeight="1" x14ac:dyDescent="0.25">
      <c r="Q272" s="357"/>
      <c r="R272" s="444"/>
      <c r="S272" s="463">
        <v>42767</v>
      </c>
      <c r="T272" s="421">
        <v>0.12</v>
      </c>
    </row>
    <row r="273" spans="13:20" ht="18" customHeight="1" x14ac:dyDescent="0.25">
      <c r="M273" s="25" t="s">
        <v>131</v>
      </c>
      <c r="N273" s="525">
        <f>N269-N271-N270</f>
        <v>-1.9999984688183758E-3</v>
      </c>
      <c r="Q273" s="357"/>
      <c r="R273" s="444"/>
      <c r="S273" s="463">
        <v>42794</v>
      </c>
      <c r="T273" s="421">
        <v>0.28000000000000003</v>
      </c>
    </row>
    <row r="274" spans="13:20" ht="18" customHeight="1" x14ac:dyDescent="0.25">
      <c r="Q274" s="357"/>
      <c r="R274" s="444"/>
      <c r="S274" s="463">
        <v>42824</v>
      </c>
      <c r="T274" s="421">
        <v>0.81</v>
      </c>
    </row>
    <row r="275" spans="13:20" ht="18" customHeight="1" x14ac:dyDescent="0.25">
      <c r="Q275" s="357"/>
      <c r="R275" s="444"/>
      <c r="S275" s="463">
        <v>42851</v>
      </c>
      <c r="T275" s="421">
        <v>0.93</v>
      </c>
    </row>
    <row r="276" spans="13:20" ht="18" customHeight="1" x14ac:dyDescent="0.25">
      <c r="Q276" s="357"/>
      <c r="R276" s="444"/>
      <c r="S276" s="463">
        <v>42853</v>
      </c>
      <c r="T276" s="421">
        <v>7.0000000000000007E-2</v>
      </c>
    </row>
    <row r="277" spans="13:20" ht="18" customHeight="1" x14ac:dyDescent="0.25">
      <c r="Q277" s="357"/>
      <c r="R277" s="444"/>
      <c r="S277" s="463">
        <v>42877</v>
      </c>
      <c r="T277" s="421">
        <v>0.56000000000000005</v>
      </c>
    </row>
    <row r="278" spans="13:20" ht="18" customHeight="1" x14ac:dyDescent="0.25">
      <c r="Q278" s="357"/>
      <c r="R278" s="444"/>
      <c r="S278" s="463">
        <v>42887</v>
      </c>
      <c r="T278" s="421">
        <v>0.24</v>
      </c>
    </row>
    <row r="279" spans="13:20" ht="18" customHeight="1" x14ac:dyDescent="0.25">
      <c r="Q279" s="357"/>
      <c r="R279" s="444"/>
      <c r="S279" s="463">
        <v>42908</v>
      </c>
      <c r="T279" s="421">
        <v>0.42</v>
      </c>
    </row>
    <row r="280" spans="13:20" ht="18" customHeight="1" x14ac:dyDescent="0.25">
      <c r="Q280" s="357"/>
      <c r="R280" s="444"/>
      <c r="S280" s="463">
        <v>42916</v>
      </c>
      <c r="T280" s="421">
        <v>1.02</v>
      </c>
    </row>
    <row r="281" spans="13:20" ht="18" customHeight="1" x14ac:dyDescent="0.25">
      <c r="Q281" s="357"/>
      <c r="R281" s="444"/>
      <c r="S281" s="463">
        <v>42947</v>
      </c>
      <c r="T281" s="421">
        <v>7.97</v>
      </c>
    </row>
    <row r="282" spans="13:20" ht="18" customHeight="1" x14ac:dyDescent="0.25">
      <c r="Q282" s="357"/>
      <c r="R282" s="444"/>
      <c r="S282" s="463">
        <v>42965</v>
      </c>
      <c r="T282" s="421">
        <v>3.88</v>
      </c>
    </row>
    <row r="283" spans="13:20" ht="18" customHeight="1" x14ac:dyDescent="0.25">
      <c r="Q283" s="357"/>
      <c r="R283" s="444"/>
      <c r="S283" s="463">
        <v>42978</v>
      </c>
      <c r="T283" s="421">
        <v>2.72</v>
      </c>
    </row>
    <row r="284" spans="13:20" ht="18" customHeight="1" x14ac:dyDescent="0.25">
      <c r="Q284" s="357"/>
      <c r="R284" s="444"/>
      <c r="S284" s="463"/>
      <c r="T284" s="421"/>
    </row>
    <row r="285" spans="13:20" ht="18" customHeight="1" x14ac:dyDescent="0.25">
      <c r="Q285" s="357"/>
      <c r="R285" s="444"/>
      <c r="S285" s="463"/>
      <c r="T285" s="421"/>
    </row>
    <row r="286" spans="13:20" ht="18" customHeight="1" x14ac:dyDescent="0.25">
      <c r="Q286" s="357"/>
      <c r="R286" s="444"/>
      <c r="S286" s="463"/>
      <c r="T286" s="421"/>
    </row>
    <row r="287" spans="13:20" ht="18" customHeight="1" x14ac:dyDescent="0.25">
      <c r="Q287" s="357"/>
      <c r="R287" s="444"/>
      <c r="S287" s="463"/>
      <c r="T287" s="421"/>
    </row>
    <row r="288" spans="13:20" ht="18" customHeight="1" x14ac:dyDescent="0.25">
      <c r="Q288" s="357" t="s">
        <v>81</v>
      </c>
      <c r="R288" s="444">
        <f>SUM(R252:R271)</f>
        <v>0.03</v>
      </c>
      <c r="S288" s="422" t="s">
        <v>81</v>
      </c>
      <c r="T288" s="421">
        <f>SUM(T252:T287)</f>
        <v>1028.5300000000002</v>
      </c>
    </row>
    <row r="296" spans="1:1" ht="18" customHeight="1" x14ac:dyDescent="0.25">
      <c r="A296" s="499"/>
    </row>
    <row r="297" spans="1:1" ht="18" customHeight="1" x14ac:dyDescent="0.25">
      <c r="A297" s="500"/>
    </row>
    <row r="298" spans="1:1" ht="18" customHeight="1" x14ac:dyDescent="0.25">
      <c r="A298" s="500"/>
    </row>
    <row r="299" spans="1:1" ht="18" customHeight="1" x14ac:dyDescent="0.25">
      <c r="A299" s="499"/>
    </row>
    <row r="300" spans="1:1" ht="18" customHeight="1" x14ac:dyDescent="0.25">
      <c r="A300" s="500"/>
    </row>
    <row r="301" spans="1:1" ht="18" customHeight="1" x14ac:dyDescent="0.25">
      <c r="A301" s="500"/>
    </row>
    <row r="302" spans="1:1" ht="18" customHeight="1" x14ac:dyDescent="0.25">
      <c r="A302" s="499"/>
    </row>
    <row r="303" spans="1:1" ht="18" customHeight="1" x14ac:dyDescent="0.25">
      <c r="A303" s="500"/>
    </row>
    <row r="304" spans="1:1" ht="18" customHeight="1" x14ac:dyDescent="0.25">
      <c r="A304" s="500"/>
    </row>
    <row r="305" spans="1:1" ht="18" customHeight="1" x14ac:dyDescent="0.25">
      <c r="A305" s="500"/>
    </row>
  </sheetData>
  <mergeCells count="3">
    <mergeCell ref="B12:B13"/>
    <mergeCell ref="B14:B15"/>
    <mergeCell ref="B185:B186"/>
  </mergeCells>
  <conditionalFormatting sqref="Q13">
    <cfRule type="expression" dxfId="1589" priority="7">
      <formula>#REF!&gt;0</formula>
    </cfRule>
    <cfRule type="expression" dxfId="158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6"/>
  <sheetViews>
    <sheetView tabSelected="1" zoomScaleNormal="100" workbookViewId="0">
      <pane ySplit="1" topLeftCell="A458" activePane="bottomLeft" state="frozen"/>
      <selection pane="bottomLeft" activeCell="N480" sqref="N48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-14657.130000000005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3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8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9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9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7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9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9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8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6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6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7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7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9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6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6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9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9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7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7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9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9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9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9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9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9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9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9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9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9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7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7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9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9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9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9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9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9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9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9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9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9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6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9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2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9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2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9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2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9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2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9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2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9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2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9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2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9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2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9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2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8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8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9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2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9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2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9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2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9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2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9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2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9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2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9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2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9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2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9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2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9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2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9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2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9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2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9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6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9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2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9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2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9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2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9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2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9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2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9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2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9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2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9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2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8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8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9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2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9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2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9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2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9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2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9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2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9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2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9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2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9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2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9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2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9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2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9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9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9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2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9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2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9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2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9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2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9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2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9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9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7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7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9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9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</sheetData>
  <conditionalFormatting sqref="D3:D47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326.33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326.33</v>
      </c>
      <c r="R4" s="508">
        <v>7.4999999999999997E-3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358.96300000000002</v>
      </c>
      <c r="Q43" s="2"/>
      <c r="T43" s="425" t="s">
        <v>97</v>
      </c>
      <c r="U43" s="486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355.69970000000001</v>
      </c>
      <c r="Q44" s="2"/>
      <c r="T44" s="425" t="s">
        <v>98</v>
      </c>
      <c r="U44" s="486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352.43639999999999</v>
      </c>
      <c r="Q45" s="2"/>
      <c r="T45" s="425" t="s">
        <v>99</v>
      </c>
      <c r="U45" s="486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349.17309999999998</v>
      </c>
      <c r="Q46" s="2"/>
      <c r="T46" s="425" t="s">
        <v>100</v>
      </c>
      <c r="U46" s="486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345.90980000000002</v>
      </c>
      <c r="Q47" s="2"/>
      <c r="T47" s="425" t="s">
        <v>101</v>
      </c>
      <c r="U47" s="486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342.6465</v>
      </c>
      <c r="Q48" s="2"/>
      <c r="T48" s="425" t="s">
        <v>102</v>
      </c>
      <c r="U48" s="486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339.38319999999999</v>
      </c>
      <c r="Q49" s="2"/>
      <c r="T49" s="425" t="s">
        <v>103</v>
      </c>
      <c r="U49" s="486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336.11989999999997</v>
      </c>
      <c r="Q50" s="2"/>
      <c r="T50" s="425"/>
      <c r="U50" s="486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332.85660000000001</v>
      </c>
      <c r="Q51" s="2"/>
      <c r="T51" s="425" t="s">
        <v>104</v>
      </c>
      <c r="U51" s="486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329.5933</v>
      </c>
      <c r="Q52" s="2"/>
      <c r="T52" s="425" t="s">
        <v>105</v>
      </c>
      <c r="U52" s="486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326.33</v>
      </c>
      <c r="Q53" s="2"/>
      <c r="T53" s="425" t="s">
        <v>106</v>
      </c>
      <c r="U53" s="487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323.06669999999997</v>
      </c>
      <c r="Q54" s="2"/>
      <c r="T54" s="425" t="s">
        <v>109</v>
      </c>
      <c r="U54" s="487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319.80339999999995</v>
      </c>
      <c r="Q55" s="2"/>
      <c r="T55" s="425" t="s">
        <v>107</v>
      </c>
      <c r="U55" s="486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316.5401</v>
      </c>
      <c r="T56" s="425" t="s">
        <v>110</v>
      </c>
      <c r="U56" s="486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313.27679999999998</v>
      </c>
      <c r="T57" s="425" t="s">
        <v>111</v>
      </c>
      <c r="U57" s="486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310.01349999999996</v>
      </c>
      <c r="T58" s="425" t="s">
        <v>108</v>
      </c>
      <c r="U58" s="486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306.75019999999995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303.48689999999999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300.22359999999998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296.96030000000002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293.697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4">
        <v>42408</v>
      </c>
      <c r="C69" s="375">
        <v>5</v>
      </c>
      <c r="D69" s="376">
        <v>251.5</v>
      </c>
      <c r="E69" s="376">
        <v>256.52</v>
      </c>
      <c r="F69" s="376">
        <f>C69*(E69-D69)</f>
        <v>25.099999999999909</v>
      </c>
      <c r="G69" s="376">
        <f>D69*C69</f>
        <v>1257.5</v>
      </c>
      <c r="H69" s="377">
        <f>(E69-D69)/D69</f>
        <v>1.9960238568588397E-2</v>
      </c>
      <c r="I69" s="377"/>
    </row>
    <row r="70" spans="2:31" x14ac:dyDescent="0.25">
      <c r="B70" s="374">
        <v>42422</v>
      </c>
      <c r="C70" s="375">
        <v>5</v>
      </c>
      <c r="D70" s="376">
        <v>251.5</v>
      </c>
      <c r="E70" s="376">
        <v>265.83</v>
      </c>
      <c r="F70" s="376">
        <f t="shared" ref="F70:F79" si="8">C70*(E70-D70)</f>
        <v>71.64999999999992</v>
      </c>
      <c r="G70" s="376">
        <f t="shared" ref="G70:G80" si="9">D70*C70</f>
        <v>1257.5</v>
      </c>
      <c r="H70" s="377">
        <f t="shared" ref="H70:H79" si="10">(E70-D70)/D70</f>
        <v>5.6978131212723597E-2</v>
      </c>
      <c r="I70" s="377"/>
    </row>
    <row r="71" spans="2:31" x14ac:dyDescent="0.25">
      <c r="B71" s="374">
        <v>42431</v>
      </c>
      <c r="C71" s="375">
        <v>5</v>
      </c>
      <c r="D71" s="376">
        <v>251.5</v>
      </c>
      <c r="E71" s="376">
        <v>273.66000000000003</v>
      </c>
      <c r="F71" s="376">
        <f t="shared" si="8"/>
        <v>110.80000000000013</v>
      </c>
      <c r="G71" s="376">
        <f t="shared" si="9"/>
        <v>1257.5</v>
      </c>
      <c r="H71" s="377">
        <f t="shared" si="10"/>
        <v>8.8111332007952389E-2</v>
      </c>
      <c r="I71" s="377"/>
    </row>
    <row r="72" spans="2:31" x14ac:dyDescent="0.25">
      <c r="B72" s="374">
        <v>42433</v>
      </c>
      <c r="C72" s="375">
        <v>5</v>
      </c>
      <c r="D72" s="376">
        <v>251.5</v>
      </c>
      <c r="E72" s="376">
        <v>263.94</v>
      </c>
      <c r="F72" s="376">
        <f t="shared" si="8"/>
        <v>62.199999999999989</v>
      </c>
      <c r="G72" s="376">
        <f t="shared" si="9"/>
        <v>1257.5</v>
      </c>
      <c r="H72" s="377">
        <f t="shared" si="10"/>
        <v>4.9463220675944324E-2</v>
      </c>
      <c r="I72" s="377"/>
    </row>
    <row r="73" spans="2:31" x14ac:dyDescent="0.25">
      <c r="B73" s="374">
        <v>42439</v>
      </c>
      <c r="C73" s="375">
        <v>5</v>
      </c>
      <c r="D73" s="376">
        <v>251.5</v>
      </c>
      <c r="E73" s="376">
        <v>251.97</v>
      </c>
      <c r="F73" s="376">
        <f t="shared" si="8"/>
        <v>2.3499999999999943</v>
      </c>
      <c r="G73" s="376">
        <f t="shared" si="9"/>
        <v>1257.5</v>
      </c>
      <c r="H73" s="378">
        <f t="shared" si="10"/>
        <v>1.8687872763419437E-3</v>
      </c>
      <c r="I73" s="378"/>
    </row>
    <row r="74" spans="2:31" x14ac:dyDescent="0.25">
      <c r="B74" s="374">
        <v>42444</v>
      </c>
      <c r="C74" s="375">
        <v>5</v>
      </c>
      <c r="D74" s="376">
        <v>251.5</v>
      </c>
      <c r="E74" s="376">
        <v>250.33</v>
      </c>
      <c r="F74" s="376">
        <f t="shared" si="8"/>
        <v>-5.8499999999999375</v>
      </c>
      <c r="G74" s="376">
        <f t="shared" si="9"/>
        <v>1257.5</v>
      </c>
      <c r="H74" s="378">
        <f t="shared" si="10"/>
        <v>-4.6520874751490556E-3</v>
      </c>
      <c r="I74" s="378"/>
    </row>
    <row r="75" spans="2:31" x14ac:dyDescent="0.25">
      <c r="B75" s="374">
        <v>42446</v>
      </c>
      <c r="C75" s="375">
        <v>15</v>
      </c>
      <c r="D75" s="376">
        <v>245.5333</v>
      </c>
      <c r="E75" s="376">
        <v>246.31</v>
      </c>
      <c r="F75" s="376">
        <f t="shared" si="8"/>
        <v>11.650500000000079</v>
      </c>
      <c r="G75" s="376">
        <f t="shared" si="9"/>
        <v>3682.9994999999999</v>
      </c>
      <c r="H75" s="378">
        <f t="shared" si="10"/>
        <v>3.1633183767741701E-3</v>
      </c>
      <c r="I75" s="378"/>
    </row>
    <row r="76" spans="2:31" x14ac:dyDescent="0.25">
      <c r="B76" s="374">
        <v>42447</v>
      </c>
      <c r="C76" s="375">
        <v>10</v>
      </c>
      <c r="D76" s="376">
        <v>243.50800000000001</v>
      </c>
      <c r="E76" s="376">
        <v>250.78</v>
      </c>
      <c r="F76" s="376">
        <f t="shared" si="8"/>
        <v>72.719999999999914</v>
      </c>
      <c r="G76" s="376">
        <f t="shared" si="9"/>
        <v>2435.08</v>
      </c>
      <c r="H76" s="378">
        <f t="shared" si="10"/>
        <v>2.9863495244509385E-2</v>
      </c>
      <c r="I76" s="378" t="s">
        <v>191</v>
      </c>
    </row>
    <row r="77" spans="2:31" x14ac:dyDescent="0.25">
      <c r="B77" s="374">
        <v>42458</v>
      </c>
      <c r="C77" s="375">
        <v>10</v>
      </c>
      <c r="D77" s="376">
        <v>243.50800000000001</v>
      </c>
      <c r="E77" s="376">
        <v>254.68</v>
      </c>
      <c r="F77" s="376">
        <f t="shared" si="8"/>
        <v>111.71999999999997</v>
      </c>
      <c r="G77" s="376">
        <f t="shared" si="9"/>
        <v>2435.08</v>
      </c>
      <c r="H77" s="378">
        <f t="shared" si="10"/>
        <v>4.587939615946908E-2</v>
      </c>
      <c r="I77" s="378"/>
    </row>
    <row r="78" spans="2:31" x14ac:dyDescent="0.25">
      <c r="B78" s="374">
        <v>42460</v>
      </c>
      <c r="C78" s="375">
        <v>5</v>
      </c>
      <c r="D78" s="376">
        <v>225.80199999999999</v>
      </c>
      <c r="E78" s="376">
        <v>260.32</v>
      </c>
      <c r="F78" s="376">
        <f t="shared" si="8"/>
        <v>172.59</v>
      </c>
      <c r="G78" s="376">
        <f t="shared" si="9"/>
        <v>1129.01</v>
      </c>
      <c r="H78" s="378">
        <f t="shared" si="10"/>
        <v>0.15286844226357607</v>
      </c>
      <c r="I78" s="378"/>
    </row>
    <row r="79" spans="2:31" x14ac:dyDescent="0.25">
      <c r="B79" s="374">
        <v>42469</v>
      </c>
      <c r="C79" s="375">
        <v>5</v>
      </c>
      <c r="D79" s="376">
        <v>225.80199999999999</v>
      </c>
      <c r="E79" s="376">
        <v>270.83</v>
      </c>
      <c r="F79" s="376">
        <f t="shared" si="8"/>
        <v>225.13999999999996</v>
      </c>
      <c r="G79" s="376">
        <f t="shared" si="9"/>
        <v>1129.01</v>
      </c>
      <c r="H79" s="378">
        <f t="shared" si="10"/>
        <v>0.1994136455832986</v>
      </c>
      <c r="I79" s="378"/>
    </row>
    <row r="80" spans="2:31" x14ac:dyDescent="0.25">
      <c r="B80" s="374">
        <v>42482</v>
      </c>
      <c r="C80" s="375">
        <v>0</v>
      </c>
      <c r="D80" s="376">
        <v>0</v>
      </c>
      <c r="E80" s="376">
        <v>0</v>
      </c>
      <c r="F80" s="376">
        <v>285.70999999999998</v>
      </c>
      <c r="G80" s="376">
        <f t="shared" si="9"/>
        <v>0</v>
      </c>
      <c r="H80" s="378"/>
      <c r="I80" s="378"/>
    </row>
    <row r="81" spans="2:9" x14ac:dyDescent="0.25">
      <c r="B81" s="375"/>
      <c r="C81" s="375"/>
      <c r="D81" s="376"/>
      <c r="E81" s="376"/>
      <c r="F81" s="376"/>
      <c r="G81" s="376"/>
      <c r="H81" s="378"/>
      <c r="I81" s="378"/>
    </row>
    <row r="82" spans="2:9" x14ac:dyDescent="0.25">
      <c r="B82" s="375"/>
      <c r="C82" s="375"/>
      <c r="D82" s="376"/>
      <c r="E82" s="376"/>
      <c r="F82" s="376"/>
      <c r="G82" s="376"/>
      <c r="H82" s="378"/>
      <c r="I82" s="378"/>
    </row>
  </sheetData>
  <mergeCells count="1">
    <mergeCell ref="O42:P42"/>
  </mergeCells>
  <conditionalFormatting sqref="N19 F25:F35">
    <cfRule type="expression" dxfId="1587" priority="58">
      <formula>F19&gt;0</formula>
    </cfRule>
    <cfRule type="expression" dxfId="158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85" priority="47">
      <formula>H25&gt;0</formula>
    </cfRule>
    <cfRule type="expression" dxfId="1584" priority="48">
      <formula>H25&lt;0</formula>
    </cfRule>
  </conditionalFormatting>
  <conditionalFormatting sqref="M39">
    <cfRule type="expression" dxfId="1583" priority="45">
      <formula>M39&gt;0</formula>
    </cfRule>
    <cfRule type="expression" dxfId="1582" priority="46">
      <formula>M39&lt;0</formula>
    </cfRule>
  </conditionalFormatting>
  <conditionalFormatting sqref="F61:F67">
    <cfRule type="expression" dxfId="1581" priority="43">
      <formula>F61&gt;0</formula>
    </cfRule>
    <cfRule type="expression" dxfId="1580" priority="44">
      <formula>F61&lt;0</formula>
    </cfRule>
  </conditionalFormatting>
  <conditionalFormatting sqref="H61:H67">
    <cfRule type="expression" dxfId="1579" priority="41">
      <formula>H61&gt;0</formula>
    </cfRule>
    <cfRule type="expression" dxfId="1578" priority="42">
      <formula>H61&lt;0</formula>
    </cfRule>
  </conditionalFormatting>
  <conditionalFormatting sqref="F21:F24">
    <cfRule type="expression" dxfId="1577" priority="39">
      <formula>F21&gt;0</formula>
    </cfRule>
    <cfRule type="expression" dxfId="1576" priority="40">
      <formula>F21&lt;0</formula>
    </cfRule>
  </conditionalFormatting>
  <conditionalFormatting sqref="H21:H24">
    <cfRule type="expression" dxfId="1575" priority="37">
      <formula>H21&gt;0</formula>
    </cfRule>
    <cfRule type="expression" dxfId="1574" priority="38">
      <formula>H21&lt;0</formula>
    </cfRule>
  </conditionalFormatting>
  <conditionalFormatting sqref="I25:I28">
    <cfRule type="expression" dxfId="1573" priority="31">
      <formula>I25&gt;0</formula>
    </cfRule>
    <cfRule type="expression" dxfId="1572" priority="32">
      <formula>I25&lt;0</formula>
    </cfRule>
  </conditionalFormatting>
  <conditionalFormatting sqref="I21:I24">
    <cfRule type="expression" dxfId="1571" priority="29">
      <formula>I21&gt;0</formula>
    </cfRule>
    <cfRule type="expression" dxfId="1570" priority="30">
      <formula>I21&lt;0</formula>
    </cfRule>
  </conditionalFormatting>
  <conditionalFormatting sqref="H29">
    <cfRule type="expression" dxfId="1569" priority="27">
      <formula>H29&gt;0</formula>
    </cfRule>
    <cfRule type="expression" dxfId="1568" priority="28">
      <formula>H29&lt;0</formula>
    </cfRule>
  </conditionalFormatting>
  <conditionalFormatting sqref="H30">
    <cfRule type="expression" dxfId="1567" priority="25">
      <formula>H30&gt;0</formula>
    </cfRule>
    <cfRule type="expression" dxfId="1566" priority="26">
      <formula>H30&lt;0</formula>
    </cfRule>
  </conditionalFormatting>
  <conditionalFormatting sqref="H31">
    <cfRule type="expression" dxfId="1565" priority="23">
      <formula>H31&gt;0</formula>
    </cfRule>
    <cfRule type="expression" dxfId="1564" priority="24">
      <formula>H31&lt;0</formula>
    </cfRule>
  </conditionalFormatting>
  <conditionalFormatting sqref="Q7">
    <cfRule type="expression" dxfId="1563" priority="21">
      <formula>Q7&gt;0</formula>
    </cfRule>
    <cfRule type="expression" dxfId="1562" priority="22">
      <formula>Q7&lt;0</formula>
    </cfRule>
  </conditionalFormatting>
  <conditionalFormatting sqref="Q8">
    <cfRule type="expression" dxfId="1561" priority="19">
      <formula>Q8&gt;0</formula>
    </cfRule>
    <cfRule type="expression" dxfId="1560" priority="20">
      <formula>Q8&lt;0</formula>
    </cfRule>
  </conditionalFormatting>
  <conditionalFormatting sqref="F73:F82">
    <cfRule type="expression" dxfId="1559" priority="17">
      <formula>F73&gt;0</formula>
    </cfRule>
    <cfRule type="expression" dxfId="1558" priority="18">
      <formula>F73&lt;0</formula>
    </cfRule>
  </conditionalFormatting>
  <conditionalFormatting sqref="H73:H76">
    <cfRule type="expression" dxfId="1557" priority="15">
      <formula>H73&gt;0</formula>
    </cfRule>
    <cfRule type="expression" dxfId="1556" priority="16">
      <formula>H73&lt;0</formula>
    </cfRule>
  </conditionalFormatting>
  <conditionalFormatting sqref="F69:F72">
    <cfRule type="expression" dxfId="1555" priority="13">
      <formula>F69&gt;0</formula>
    </cfRule>
    <cfRule type="expression" dxfId="1554" priority="14">
      <formula>F69&lt;0</formula>
    </cfRule>
  </conditionalFormatting>
  <conditionalFormatting sqref="H69:H72">
    <cfRule type="expression" dxfId="1553" priority="11">
      <formula>H69&gt;0</formula>
    </cfRule>
    <cfRule type="expression" dxfId="1552" priority="12">
      <formula>H69&lt;0</formula>
    </cfRule>
  </conditionalFormatting>
  <conditionalFormatting sqref="I73:I76">
    <cfRule type="expression" dxfId="1551" priority="9">
      <formula>I73&gt;0</formula>
    </cfRule>
    <cfRule type="expression" dxfId="1550" priority="10">
      <formula>I73&lt;0</formula>
    </cfRule>
  </conditionalFormatting>
  <conditionalFormatting sqref="I69:I72">
    <cfRule type="expression" dxfId="1549" priority="7">
      <formula>I69&gt;0</formula>
    </cfRule>
    <cfRule type="expression" dxfId="1548" priority="8">
      <formula>I69&lt;0</formula>
    </cfRule>
  </conditionalFormatting>
  <conditionalFormatting sqref="H77">
    <cfRule type="expression" dxfId="1547" priority="5">
      <formula>H77&gt;0</formula>
    </cfRule>
    <cfRule type="expression" dxfId="1546" priority="6">
      <formula>H77&lt;0</formula>
    </cfRule>
  </conditionalFormatting>
  <conditionalFormatting sqref="H78">
    <cfRule type="expression" dxfId="1545" priority="3">
      <formula>H78&gt;0</formula>
    </cfRule>
    <cfRule type="expression" dxfId="1544" priority="4">
      <formula>H78&lt;0</formula>
    </cfRule>
  </conditionalFormatting>
  <conditionalFormatting sqref="H79">
    <cfRule type="expression" dxfId="1543" priority="1">
      <formula>H79&gt;0</formula>
    </cfRule>
    <cfRule type="expression" dxfId="154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0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32.1</v>
      </c>
      <c r="R4" s="508">
        <v>6.0000000000000001E-3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1926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556.77999999999975</v>
      </c>
      <c r="R7" s="29">
        <v>42996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117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6.4676616915422883E-2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1" t="s">
        <v>1</v>
      </c>
      <c r="B36" s="381" t="s">
        <v>2</v>
      </c>
      <c r="C36" s="381" t="s">
        <v>4</v>
      </c>
      <c r="D36" s="383" t="s">
        <v>5</v>
      </c>
      <c r="E36" s="383" t="s">
        <v>94</v>
      </c>
      <c r="F36" s="383" t="s">
        <v>60</v>
      </c>
      <c r="G36" s="381" t="s">
        <v>3</v>
      </c>
      <c r="H36" s="381" t="s">
        <v>6</v>
      </c>
      <c r="I36" s="381" t="s">
        <v>7</v>
      </c>
      <c r="J36" s="381" t="s">
        <v>95</v>
      </c>
      <c r="K36" s="383" t="s">
        <v>61</v>
      </c>
      <c r="L36" s="381" t="s">
        <v>77</v>
      </c>
      <c r="M36" s="38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4" t="s">
        <v>205</v>
      </c>
      <c r="B37" s="374">
        <v>42502</v>
      </c>
      <c r="C37" s="375">
        <v>60</v>
      </c>
      <c r="D37" s="376">
        <v>38.25</v>
      </c>
      <c r="E37" s="376">
        <v>0</v>
      </c>
      <c r="F37" s="376">
        <f>C37*D37 + E37</f>
        <v>2295</v>
      </c>
      <c r="G37" s="374">
        <v>42528</v>
      </c>
      <c r="H37" s="379">
        <v>30</v>
      </c>
      <c r="I37" s="376">
        <v>45.25</v>
      </c>
      <c r="J37" s="376">
        <v>0.03</v>
      </c>
      <c r="K37" s="376">
        <f>H37*I37 - J37</f>
        <v>1357.47</v>
      </c>
      <c r="L37" s="375"/>
      <c r="M37" s="37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5" t="s">
        <v>71</v>
      </c>
      <c r="B38" s="386"/>
      <c r="C38" s="375"/>
      <c r="D38" s="376"/>
      <c r="E38" s="376"/>
      <c r="F38" s="376"/>
      <c r="G38" s="374">
        <v>42544</v>
      </c>
      <c r="H38" s="379">
        <v>30</v>
      </c>
      <c r="I38" s="376">
        <v>45.91</v>
      </c>
      <c r="J38" s="376">
        <v>-0.01</v>
      </c>
      <c r="K38" s="376">
        <f>H38*I38 - J38</f>
        <v>1377.31</v>
      </c>
      <c r="L38" s="375"/>
      <c r="M38" s="37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5"/>
      <c r="B39" s="386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5"/>
      <c r="B40" s="374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5"/>
      <c r="B41" s="386"/>
      <c r="C41" s="375"/>
      <c r="D41" s="376"/>
      <c r="E41" s="376"/>
      <c r="F41" s="376"/>
      <c r="G41" s="374"/>
      <c r="H41" s="379"/>
      <c r="I41" s="376"/>
      <c r="J41" s="376"/>
      <c r="K41" s="376"/>
      <c r="L41" s="375"/>
      <c r="M41" s="37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5"/>
      <c r="B42" s="386"/>
      <c r="C42" s="375"/>
      <c r="D42" s="376"/>
      <c r="E42" s="376"/>
      <c r="F42" s="376"/>
      <c r="G42" s="374"/>
      <c r="H42" s="379"/>
      <c r="I42" s="376"/>
      <c r="J42" s="376"/>
      <c r="K42" s="376"/>
      <c r="L42" s="375"/>
      <c r="M42" s="375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5"/>
      <c r="B43" s="374"/>
      <c r="C43" s="375"/>
      <c r="D43" s="376"/>
      <c r="E43" s="376"/>
      <c r="F43" s="376"/>
      <c r="G43" s="374"/>
      <c r="H43" s="379"/>
      <c r="I43" s="376"/>
      <c r="J43" s="376"/>
      <c r="K43" s="376"/>
      <c r="L43" s="375"/>
      <c r="M43" s="375"/>
      <c r="O43" s="81">
        <v>1.1000000000000001</v>
      </c>
      <c r="P43" s="81">
        <f>O43*$Q$4</f>
        <v>35.31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5"/>
      <c r="B44" s="374"/>
      <c r="C44" s="375"/>
      <c r="D44" s="376"/>
      <c r="E44" s="376"/>
      <c r="F44" s="376"/>
      <c r="G44" s="374"/>
      <c r="H44" s="379"/>
      <c r="I44" s="376"/>
      <c r="J44" s="376"/>
      <c r="K44" s="376"/>
      <c r="L44" s="375"/>
      <c r="M44" s="375"/>
      <c r="O44" s="81">
        <v>1.0900000000000001</v>
      </c>
      <c r="P44" s="81">
        <f t="shared" ref="P44:P63" si="3">O44*$Q$4</f>
        <v>34.989000000000004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5"/>
      <c r="I45" s="375"/>
      <c r="J45" s="375"/>
      <c r="K45" s="376"/>
      <c r="L45" s="375"/>
      <c r="M45" s="375"/>
      <c r="O45" s="81">
        <v>1.08</v>
      </c>
      <c r="P45" s="81">
        <f t="shared" si="3"/>
        <v>34.668000000000006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5"/>
      <c r="I46" s="375"/>
      <c r="J46" s="375"/>
      <c r="K46" s="376"/>
      <c r="L46" s="375"/>
      <c r="M46" s="375"/>
      <c r="O46" s="81">
        <v>1.07</v>
      </c>
      <c r="P46" s="81">
        <f t="shared" si="3"/>
        <v>34.347000000000001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5"/>
      <c r="I47" s="375"/>
      <c r="J47" s="375"/>
      <c r="K47" s="376"/>
      <c r="L47" s="375"/>
      <c r="M47" s="375"/>
      <c r="O47" s="81">
        <v>1.06</v>
      </c>
      <c r="P47" s="81">
        <f t="shared" si="3"/>
        <v>34.026000000000003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5"/>
      <c r="B48" s="374"/>
      <c r="C48" s="375"/>
      <c r="D48" s="376"/>
      <c r="E48" s="376"/>
      <c r="F48" s="376"/>
      <c r="G48" s="374"/>
      <c r="H48" s="375"/>
      <c r="I48" s="376"/>
      <c r="J48" s="375"/>
      <c r="K48" s="376"/>
      <c r="L48" s="375"/>
      <c r="M48" s="375"/>
      <c r="O48" s="81">
        <v>1.05</v>
      </c>
      <c r="P48" s="81">
        <f t="shared" si="3"/>
        <v>33.705000000000005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5"/>
      <c r="B49" s="374"/>
      <c r="C49" s="375"/>
      <c r="D49" s="376"/>
      <c r="E49" s="376"/>
      <c r="F49" s="376"/>
      <c r="G49" s="374"/>
      <c r="H49" s="375"/>
      <c r="I49" s="375"/>
      <c r="J49" s="375"/>
      <c r="K49" s="376"/>
      <c r="L49" s="375"/>
      <c r="M49" s="375"/>
      <c r="O49" s="81">
        <v>1.04</v>
      </c>
      <c r="P49" s="81">
        <f t="shared" si="3"/>
        <v>33.384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5"/>
      <c r="B50" s="375"/>
      <c r="C50" s="375"/>
      <c r="D50" s="376"/>
      <c r="E50" s="376"/>
      <c r="F50" s="376"/>
      <c r="G50" s="374"/>
      <c r="H50" s="375"/>
      <c r="I50" s="375"/>
      <c r="J50" s="375"/>
      <c r="K50" s="376"/>
      <c r="L50" s="375"/>
      <c r="M50" s="375"/>
      <c r="O50" s="81">
        <v>1.03</v>
      </c>
      <c r="P50" s="81">
        <f t="shared" si="3"/>
        <v>33.063000000000002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5"/>
      <c r="B51" s="375"/>
      <c r="C51" s="375"/>
      <c r="D51" s="376"/>
      <c r="E51" s="376"/>
      <c r="F51" s="376"/>
      <c r="G51" s="374"/>
      <c r="H51" s="375"/>
      <c r="I51" s="375"/>
      <c r="J51" s="375"/>
      <c r="K51" s="376"/>
      <c r="L51" s="375"/>
      <c r="M51" s="375"/>
      <c r="O51" s="81">
        <v>1.02</v>
      </c>
      <c r="P51" s="81">
        <f t="shared" si="3"/>
        <v>32.742000000000004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5"/>
      <c r="B52" s="375"/>
      <c r="C52" s="375"/>
      <c r="D52" s="376"/>
      <c r="E52" s="376"/>
      <c r="F52" s="376"/>
      <c r="G52" s="374"/>
      <c r="H52" s="375"/>
      <c r="I52" s="375"/>
      <c r="J52" s="375"/>
      <c r="K52" s="376"/>
      <c r="L52" s="375"/>
      <c r="M52" s="375"/>
      <c r="O52" s="81">
        <v>1.01</v>
      </c>
      <c r="P52" s="81">
        <f t="shared" si="3"/>
        <v>32.420999999999999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32.1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31.779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31.458000000000002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31.137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30.815999999999999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30.495000000000001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30.173999999999999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29.853000000000002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29.532000000000004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29.211000000000002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28.89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541" priority="25">
      <formula>N19&gt;0</formula>
    </cfRule>
    <cfRule type="expression" dxfId="154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539" priority="19">
      <formula>F21&gt;0</formula>
    </cfRule>
    <cfRule type="expression" dxfId="1538" priority="20">
      <formula>F21&lt;0</formula>
    </cfRule>
  </conditionalFormatting>
  <conditionalFormatting sqref="H21:H31">
    <cfRule type="expression" dxfId="1537" priority="17">
      <formula>H21&gt;0</formula>
    </cfRule>
    <cfRule type="expression" dxfId="1536" priority="18">
      <formula>H21&lt;0</formula>
    </cfRule>
  </conditionalFormatting>
  <conditionalFormatting sqref="I21:I31">
    <cfRule type="expression" dxfId="1535" priority="15">
      <formula>I21&gt;0</formula>
    </cfRule>
    <cfRule type="expression" dxfId="1534" priority="16">
      <formula>I21&lt;0</formula>
    </cfRule>
  </conditionalFormatting>
  <conditionalFormatting sqref="Q8">
    <cfRule type="expression" dxfId="1533" priority="7">
      <formula>Q8&gt;0</formula>
    </cfRule>
    <cfRule type="expression" dxfId="1532" priority="8">
      <formula>Q8&lt;0</formula>
    </cfRule>
  </conditionalFormatting>
  <conditionalFormatting sqref="Q7">
    <cfRule type="expression" dxfId="1531" priority="9">
      <formula>Q7&gt;0</formula>
    </cfRule>
    <cfRule type="expression" dxfId="1530" priority="10">
      <formula>Q7&lt;0</formula>
    </cfRule>
  </conditionalFormatting>
  <conditionalFormatting sqref="F56:F66">
    <cfRule type="expression" dxfId="1529" priority="5">
      <formula>F56&gt;0</formula>
    </cfRule>
    <cfRule type="expression" dxfId="1528" priority="6">
      <formula>F56&lt;0</formula>
    </cfRule>
  </conditionalFormatting>
  <conditionalFormatting sqref="H56:H66">
    <cfRule type="expression" dxfId="1527" priority="3">
      <formula>H56&gt;0</formula>
    </cfRule>
    <cfRule type="expression" dxfId="1526" priority="4">
      <formula>H56&lt;0</formula>
    </cfRule>
  </conditionalFormatting>
  <conditionalFormatting sqref="I56:I66">
    <cfRule type="expression" dxfId="1525" priority="1">
      <formula>I56&gt;0</formula>
    </cfRule>
    <cfRule type="expression" dxfId="152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9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9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244</v>
      </c>
    </row>
    <row r="3" spans="1:31" x14ac:dyDescent="0.25">
      <c r="A3" s="22" t="s">
        <v>71</v>
      </c>
      <c r="B3" s="65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9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64.218900000000033</v>
      </c>
      <c r="X3" s="1"/>
      <c r="AB3" s="230"/>
      <c r="AE3" s="230"/>
    </row>
    <row r="4" spans="1:31" x14ac:dyDescent="0.25">
      <c r="B4" s="659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9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65.489999999999995</v>
      </c>
      <c r="R4" s="227">
        <v>9.4000000000000004E-3</v>
      </c>
      <c r="T4" s="1"/>
      <c r="AB4" s="230"/>
      <c r="AE4" s="230"/>
    </row>
    <row r="5" spans="1:31" x14ac:dyDescent="0.25">
      <c r="B5" s="449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9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13097.999999999998</v>
      </c>
      <c r="T5" s="1"/>
      <c r="AB5" s="230"/>
      <c r="AE5" s="230"/>
    </row>
    <row r="6" spans="1:31" x14ac:dyDescent="0.25">
      <c r="B6" s="449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9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12843.780000000006</v>
      </c>
      <c r="AB6" s="230"/>
      <c r="AE6" s="230"/>
    </row>
    <row r="7" spans="1:31" x14ac:dyDescent="0.25">
      <c r="B7" s="449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9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930.1699999999928</v>
      </c>
      <c r="R7">
        <v>100</v>
      </c>
      <c r="AB7" s="230"/>
      <c r="AE7" s="230"/>
    </row>
    <row r="8" spans="1:31" x14ac:dyDescent="0.25">
      <c r="B8" s="449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9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254.21999999999207</v>
      </c>
      <c r="AB8" s="230"/>
      <c r="AE8" s="230"/>
    </row>
    <row r="9" spans="1:31" x14ac:dyDescent="0.25">
      <c r="B9" s="449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72"/>
      <c r="H9" s="181"/>
      <c r="I9" s="3"/>
      <c r="J9" s="3"/>
      <c r="K9" s="3"/>
      <c r="L9" s="4"/>
      <c r="O9" s="11" t="s">
        <v>211</v>
      </c>
      <c r="Q9" s="227">
        <f>IF(Q2=0, 0, Q8/Q6)</f>
        <v>1.9793238439150464E-2</v>
      </c>
      <c r="T9" s="154"/>
    </row>
    <row r="10" spans="1:31" x14ac:dyDescent="0.25">
      <c r="B10" s="449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9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9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9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9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9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31" x14ac:dyDescent="0.25">
      <c r="B16" s="72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0"/>
      <c r="O16" s="704">
        <v>42971</v>
      </c>
      <c r="P16" s="700" t="s">
        <v>748</v>
      </c>
      <c r="Q16" s="700" t="s">
        <v>760</v>
      </c>
      <c r="R16" s="699">
        <v>1.04</v>
      </c>
      <c r="S16" s="699">
        <v>1.33</v>
      </c>
      <c r="T16" s="700">
        <v>1.33</v>
      </c>
      <c r="U16" s="700">
        <v>1.4</v>
      </c>
      <c r="V16" s="697" t="s">
        <v>764</v>
      </c>
      <c r="W16" s="698"/>
    </row>
    <row r="17" spans="2:23" x14ac:dyDescent="0.25">
      <c r="B17" s="72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06"/>
      <c r="P17" s="700"/>
      <c r="Q17" s="700"/>
      <c r="R17" s="699"/>
      <c r="S17" s="697"/>
      <c r="T17" s="700"/>
      <c r="U17" s="700"/>
      <c r="V17" s="697"/>
      <c r="W17" s="698"/>
    </row>
    <row r="18" spans="2:23" x14ac:dyDescent="0.25">
      <c r="B18" s="490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x14ac:dyDescent="0.25">
      <c r="O26" s="705"/>
      <c r="P26" s="700"/>
      <c r="Q26" s="700"/>
      <c r="R26" s="697"/>
      <c r="S26" s="697"/>
      <c r="T26" s="700"/>
      <c r="U26" s="700"/>
      <c r="V26" s="697"/>
      <c r="W26" s="698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555</v>
      </c>
      <c r="I35" s="14"/>
      <c r="J35" s="14"/>
      <c r="K35" s="14">
        <f>SUM(K2:K14)</f>
        <v>36704.67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555</v>
      </c>
      <c r="D36" s="352"/>
      <c r="E36" s="352"/>
      <c r="F36" s="353">
        <f>SumByColor($A$36,F2:F34)</f>
        <v>36085</v>
      </c>
      <c r="G36" s="352"/>
      <c r="H36" s="352">
        <f>SumByColor($A$36,H2:H34)</f>
        <v>555</v>
      </c>
      <c r="I36" s="352"/>
      <c r="J36" s="352"/>
      <c r="K36" s="353">
        <f>SumByColor($A$36,K2:K34)</f>
        <v>36705</v>
      </c>
      <c r="L36" s="352"/>
      <c r="M36" s="353">
        <f>SumByColor($A$36,M2:M34)</f>
        <v>152</v>
      </c>
      <c r="N36" s="2"/>
    </row>
    <row r="39" spans="1:17" ht="20.25" thickBot="1" x14ac:dyDescent="0.35">
      <c r="O39" s="696" t="s">
        <v>78</v>
      </c>
      <c r="P39" s="696"/>
    </row>
    <row r="40" spans="1:17" ht="15.75" thickTop="1" x14ac:dyDescent="0.25">
      <c r="O40" s="81">
        <v>1.1000000000000001</v>
      </c>
      <c r="P40" s="81">
        <f>O40*$Q$4</f>
        <v>72.039000000000001</v>
      </c>
    </row>
    <row r="41" spans="1:17" x14ac:dyDescent="0.25">
      <c r="B41" s="502" t="s">
        <v>113</v>
      </c>
      <c r="C41" s="502" t="s">
        <v>146</v>
      </c>
      <c r="D41" s="503" t="s">
        <v>145</v>
      </c>
      <c r="E41" s="504" t="s">
        <v>147</v>
      </c>
      <c r="F41" s="505" t="s">
        <v>65</v>
      </c>
      <c r="G41" s="506" t="s">
        <v>151</v>
      </c>
      <c r="H41" s="505" t="s">
        <v>88</v>
      </c>
      <c r="I41" s="505" t="s">
        <v>154</v>
      </c>
      <c r="J41" s="505" t="s">
        <v>150</v>
      </c>
      <c r="O41" s="81">
        <v>1.0900000000000001</v>
      </c>
      <c r="P41" s="81">
        <f t="shared" ref="P41:P60" si="2">O41*$Q$4</f>
        <v>71.384100000000004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70.729200000000006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70.074299999999994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69.419399999999996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68.764499999999998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68.1096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67.454700000000003</v>
      </c>
      <c r="Q47" s="2"/>
    </row>
    <row r="48" spans="1:17" x14ac:dyDescent="0.25">
      <c r="A48" t="s">
        <v>355</v>
      </c>
      <c r="B48" s="189">
        <v>42772</v>
      </c>
      <c r="C48" s="10">
        <v>100</v>
      </c>
      <c r="D48" s="39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66.799799999999991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66.144899999999993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65.489999999999995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64.835099999999997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64.180199999999999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63.525299999999994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62.870399999999989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62.215499999999992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61.560599999999994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60.905699999999996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60.250799999999998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59.5959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58.940999999999995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B71" s="10"/>
      <c r="C71" s="10"/>
      <c r="D71" s="39"/>
      <c r="E71" s="39"/>
      <c r="F71" s="39"/>
      <c r="G71" s="10"/>
      <c r="H71" s="10"/>
      <c r="I71" s="10"/>
      <c r="J71" s="39"/>
    </row>
    <row r="72" spans="1:10" x14ac:dyDescent="0.25">
      <c r="B72" s="10"/>
      <c r="C72" s="10"/>
      <c r="D72" s="39"/>
      <c r="E72" s="39"/>
      <c r="F72" s="39"/>
      <c r="G72" s="10"/>
      <c r="H72" s="10"/>
      <c r="I72" s="10"/>
      <c r="J72" s="39"/>
    </row>
    <row r="73" spans="1:10" x14ac:dyDescent="0.25">
      <c r="B73" s="10"/>
      <c r="C73" s="10"/>
      <c r="D73" s="39"/>
      <c r="E73" s="39"/>
      <c r="F73" s="39"/>
      <c r="G73" s="10"/>
      <c r="H73" s="10"/>
      <c r="I73" s="10"/>
      <c r="J73" s="39"/>
    </row>
    <row r="74" spans="1:10" x14ac:dyDescent="0.25">
      <c r="B74" s="10"/>
      <c r="C74" s="10"/>
      <c r="D74" s="39"/>
      <c r="E74" s="39"/>
      <c r="F74" s="39"/>
      <c r="G74" s="10"/>
      <c r="H74" s="10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4">
        <v>42516</v>
      </c>
      <c r="C88" s="375">
        <v>20</v>
      </c>
      <c r="D88" s="376">
        <v>96.2</v>
      </c>
      <c r="E88" s="376">
        <v>97</v>
      </c>
      <c r="F88" s="376">
        <f t="shared" ref="F88:F96" si="68">C88*(E88-D88)</f>
        <v>15.999999999999943</v>
      </c>
      <c r="G88" s="376">
        <f t="shared" ref="G88:G96" si="69">D88*C88</f>
        <v>1924</v>
      </c>
      <c r="H88" s="377">
        <f t="shared" ref="H88:H96" si="70">(E88-D88)/D88</f>
        <v>8.316008316008287E-3</v>
      </c>
      <c r="I88" s="377"/>
    </row>
    <row r="89" spans="2:10" x14ac:dyDescent="0.25">
      <c r="B89" s="374">
        <v>42522</v>
      </c>
      <c r="C89" s="375">
        <v>20</v>
      </c>
      <c r="D89" s="376">
        <v>96.2</v>
      </c>
      <c r="E89" s="376">
        <v>98.73</v>
      </c>
      <c r="F89" s="376">
        <f t="shared" si="68"/>
        <v>50.600000000000023</v>
      </c>
      <c r="G89" s="376">
        <f t="shared" si="69"/>
        <v>1924</v>
      </c>
      <c r="H89" s="377">
        <f t="shared" si="70"/>
        <v>2.6299376299376311E-2</v>
      </c>
      <c r="I89" s="377"/>
    </row>
    <row r="90" spans="2:10" x14ac:dyDescent="0.25">
      <c r="B90" s="374">
        <v>42527</v>
      </c>
      <c r="C90" s="375">
        <v>45</v>
      </c>
      <c r="D90" s="376">
        <v>90.305599999999998</v>
      </c>
      <c r="E90" s="376">
        <v>86.39</v>
      </c>
      <c r="F90" s="376">
        <f t="shared" si="68"/>
        <v>-176.20199999999988</v>
      </c>
      <c r="G90" s="376">
        <f t="shared" si="69"/>
        <v>4063.752</v>
      </c>
      <c r="H90" s="377">
        <f t="shared" si="70"/>
        <v>-4.3359437288495929E-2</v>
      </c>
      <c r="I90" s="378"/>
    </row>
    <row r="91" spans="2:10" x14ac:dyDescent="0.25">
      <c r="B91" s="374">
        <v>42529</v>
      </c>
      <c r="C91" s="375">
        <v>25</v>
      </c>
      <c r="D91" s="376">
        <v>91.3596</v>
      </c>
      <c r="E91" s="376">
        <v>89.31</v>
      </c>
      <c r="F91" s="376">
        <f t="shared" si="68"/>
        <v>-51.239999999999952</v>
      </c>
      <c r="G91" s="376">
        <f t="shared" si="69"/>
        <v>2283.9899999999998</v>
      </c>
      <c r="H91" s="377">
        <f t="shared" si="70"/>
        <v>-2.2434423968581276E-2</v>
      </c>
      <c r="I91" s="377"/>
    </row>
    <row r="92" spans="2:10" x14ac:dyDescent="0.25">
      <c r="B92" s="374">
        <v>42534</v>
      </c>
      <c r="C92" s="375">
        <v>25</v>
      </c>
      <c r="D92" s="376">
        <v>91.3596</v>
      </c>
      <c r="E92" s="376">
        <v>85.51</v>
      </c>
      <c r="F92" s="376">
        <f t="shared" si="68"/>
        <v>-146.2399999999999</v>
      </c>
      <c r="G92" s="376">
        <f t="shared" si="69"/>
        <v>2283.9899999999998</v>
      </c>
      <c r="H92" s="377">
        <f t="shared" si="70"/>
        <v>-6.402830134983073E-2</v>
      </c>
      <c r="I92" s="377"/>
    </row>
    <row r="93" spans="2:10" x14ac:dyDescent="0.25">
      <c r="B93" s="374">
        <v>42535</v>
      </c>
      <c r="C93" s="375">
        <v>50</v>
      </c>
      <c r="D93" s="376">
        <v>87.0548</v>
      </c>
      <c r="E93" s="376">
        <v>83.87</v>
      </c>
      <c r="F93" s="376">
        <f t="shared" si="68"/>
        <v>-159.23999999999978</v>
      </c>
      <c r="G93" s="376">
        <f t="shared" si="69"/>
        <v>4352.74</v>
      </c>
      <c r="H93" s="377">
        <f t="shared" si="70"/>
        <v>-3.6583852929419118E-2</v>
      </c>
      <c r="I93" s="377"/>
    </row>
    <row r="94" spans="2:10" x14ac:dyDescent="0.25">
      <c r="B94" s="374">
        <v>42541</v>
      </c>
      <c r="C94" s="375">
        <v>25</v>
      </c>
      <c r="D94" s="376">
        <v>87.521600000000007</v>
      </c>
      <c r="E94" s="376">
        <v>86.01</v>
      </c>
      <c r="F94" s="376">
        <f t="shared" si="68"/>
        <v>-37.790000000000035</v>
      </c>
      <c r="G94" s="376">
        <f t="shared" si="69"/>
        <v>2188.04</v>
      </c>
      <c r="H94" s="377">
        <f t="shared" si="70"/>
        <v>-1.7271165060967823E-2</v>
      </c>
      <c r="I94" s="377"/>
    </row>
    <row r="95" spans="2:10" x14ac:dyDescent="0.25">
      <c r="B95" s="374">
        <v>42546</v>
      </c>
      <c r="C95" s="375">
        <v>25</v>
      </c>
      <c r="D95" s="376">
        <v>87.521600000000007</v>
      </c>
      <c r="E95" s="376">
        <v>82.02</v>
      </c>
      <c r="F95" s="376">
        <f t="shared" si="68"/>
        <v>-137.54000000000025</v>
      </c>
      <c r="G95" s="376">
        <f t="shared" si="69"/>
        <v>2188.04</v>
      </c>
      <c r="H95" s="377">
        <f t="shared" si="70"/>
        <v>-6.285991115336112E-2</v>
      </c>
      <c r="I95" s="377"/>
    </row>
    <row r="96" spans="2:10" x14ac:dyDescent="0.25">
      <c r="B96" s="374">
        <v>42548</v>
      </c>
      <c r="C96" s="375">
        <v>75</v>
      </c>
      <c r="D96" s="376">
        <v>81.493899999999996</v>
      </c>
      <c r="E96" s="376">
        <v>79.260000000000005</v>
      </c>
      <c r="F96" s="376">
        <f t="shared" si="68"/>
        <v>-167.54249999999934</v>
      </c>
      <c r="G96" s="376">
        <f t="shared" si="69"/>
        <v>6112.0424999999996</v>
      </c>
      <c r="H96" s="377">
        <f t="shared" si="70"/>
        <v>-2.7411867636718715E-2</v>
      </c>
      <c r="I96" s="377"/>
    </row>
    <row r="97" spans="2:9" x14ac:dyDescent="0.25">
      <c r="B97" s="374">
        <v>42549</v>
      </c>
      <c r="C97" s="375">
        <v>75</v>
      </c>
      <c r="D97" s="376">
        <v>81.493899999999996</v>
      </c>
      <c r="E97" s="376">
        <v>80.72</v>
      </c>
      <c r="F97" s="376">
        <f t="shared" ref="F97:F109" si="71">C97*(E97-D97)</f>
        <v>-58.042499999999819</v>
      </c>
      <c r="G97" s="376">
        <f t="shared" ref="G97:G109" si="72">D97*C97</f>
        <v>6112.0424999999996</v>
      </c>
      <c r="H97" s="377">
        <f t="shared" ref="H97:H109" si="73">(E97-D97)/D97</f>
        <v>-9.4964162961890114E-3</v>
      </c>
      <c r="I97" s="377"/>
    </row>
    <row r="98" spans="2:9" x14ac:dyDescent="0.25">
      <c r="B98" s="374">
        <v>42552</v>
      </c>
      <c r="C98" s="375">
        <v>55</v>
      </c>
      <c r="D98" s="376">
        <v>80.590500000000006</v>
      </c>
      <c r="E98" s="376">
        <v>84.15</v>
      </c>
      <c r="F98" s="376">
        <f t="shared" si="71"/>
        <v>195.77249999999998</v>
      </c>
      <c r="G98" s="376">
        <f t="shared" si="72"/>
        <v>4432.4775</v>
      </c>
      <c r="H98" s="377">
        <f t="shared" si="73"/>
        <v>4.4167736892065435E-2</v>
      </c>
      <c r="I98" s="377"/>
    </row>
    <row r="99" spans="2:9" x14ac:dyDescent="0.25">
      <c r="B99" s="374">
        <v>42556</v>
      </c>
      <c r="C99" s="375">
        <v>55</v>
      </c>
      <c r="D99" s="376">
        <v>80.590500000000006</v>
      </c>
      <c r="E99" s="376">
        <v>81.290000000000006</v>
      </c>
      <c r="F99" s="376">
        <f t="shared" si="71"/>
        <v>38.472500000000025</v>
      </c>
      <c r="G99" s="376">
        <f t="shared" si="72"/>
        <v>4432.4775</v>
      </c>
      <c r="H99" s="377">
        <f t="shared" si="73"/>
        <v>8.6796830891978632E-3</v>
      </c>
      <c r="I99" s="377"/>
    </row>
    <row r="100" spans="2:9" x14ac:dyDescent="0.25">
      <c r="B100" s="374">
        <v>42563</v>
      </c>
      <c r="C100" s="375">
        <v>55</v>
      </c>
      <c r="D100" s="376">
        <v>80.590500000000006</v>
      </c>
      <c r="E100" s="376">
        <v>89.07</v>
      </c>
      <c r="F100" s="376">
        <f t="shared" si="71"/>
        <v>466.37249999999932</v>
      </c>
      <c r="G100" s="376">
        <f t="shared" si="72"/>
        <v>4432.4775</v>
      </c>
      <c r="H100" s="377">
        <f t="shared" si="73"/>
        <v>0.10521711616133399</v>
      </c>
      <c r="I100" s="377"/>
    </row>
    <row r="101" spans="2:9" x14ac:dyDescent="0.25">
      <c r="B101" s="374">
        <v>42566</v>
      </c>
      <c r="C101" s="375">
        <v>55</v>
      </c>
      <c r="D101" s="376">
        <v>80.590500000000006</v>
      </c>
      <c r="E101" s="376">
        <v>90.34</v>
      </c>
      <c r="F101" s="376">
        <f t="shared" si="71"/>
        <v>536.22249999999985</v>
      </c>
      <c r="G101" s="376">
        <f t="shared" si="72"/>
        <v>4432.4775</v>
      </c>
      <c r="H101" s="377">
        <f t="shared" si="73"/>
        <v>0.12097579739547462</v>
      </c>
      <c r="I101" s="377"/>
    </row>
    <row r="102" spans="2:9" x14ac:dyDescent="0.25">
      <c r="B102" s="374">
        <v>42569</v>
      </c>
      <c r="C102" s="375">
        <v>50</v>
      </c>
      <c r="D102" s="376">
        <v>79.449799999999996</v>
      </c>
      <c r="E102" s="376">
        <v>92.26</v>
      </c>
      <c r="F102" s="376">
        <f t="shared" si="71"/>
        <v>640.51000000000045</v>
      </c>
      <c r="G102" s="376">
        <f t="shared" si="72"/>
        <v>3972.49</v>
      </c>
      <c r="H102" s="377">
        <f t="shared" si="73"/>
        <v>0.16123640336413697</v>
      </c>
      <c r="I102" s="377"/>
    </row>
    <row r="103" spans="2:9" x14ac:dyDescent="0.25">
      <c r="B103" s="374">
        <v>42570</v>
      </c>
      <c r="C103" s="375">
        <v>50</v>
      </c>
      <c r="D103" s="376">
        <v>79.449799999999996</v>
      </c>
      <c r="E103" s="376">
        <v>90.39</v>
      </c>
      <c r="F103" s="376">
        <f t="shared" si="71"/>
        <v>547.01000000000022</v>
      </c>
      <c r="G103" s="376">
        <f t="shared" si="72"/>
        <v>3972.49</v>
      </c>
      <c r="H103" s="377">
        <f t="shared" si="73"/>
        <v>0.13769952850730907</v>
      </c>
      <c r="I103" s="377"/>
    </row>
    <row r="104" spans="2:9" x14ac:dyDescent="0.25">
      <c r="B104" s="374">
        <v>42571</v>
      </c>
      <c r="C104" s="375">
        <v>50</v>
      </c>
      <c r="D104" s="376">
        <v>79.449799999999996</v>
      </c>
      <c r="E104" s="376">
        <v>89.55</v>
      </c>
      <c r="F104" s="376">
        <f t="shared" si="71"/>
        <v>505.01000000000005</v>
      </c>
      <c r="G104" s="376">
        <f t="shared" si="72"/>
        <v>3972.49</v>
      </c>
      <c r="H104" s="377">
        <f t="shared" si="73"/>
        <v>0.12712681466787834</v>
      </c>
      <c r="I104" s="377"/>
    </row>
    <row r="105" spans="2:9" x14ac:dyDescent="0.25">
      <c r="B105" s="374">
        <v>42572</v>
      </c>
      <c r="C105" s="375">
        <v>50</v>
      </c>
      <c r="D105" s="376">
        <v>79.449799999999996</v>
      </c>
      <c r="E105" s="376">
        <v>87.46</v>
      </c>
      <c r="F105" s="376">
        <f t="shared" si="71"/>
        <v>400.50999999999988</v>
      </c>
      <c r="G105" s="376">
        <f t="shared" si="72"/>
        <v>3972.49</v>
      </c>
      <c r="H105" s="377">
        <f t="shared" si="73"/>
        <v>0.1008208957102472</v>
      </c>
      <c r="I105" s="377"/>
    </row>
    <row r="106" spans="2:9" x14ac:dyDescent="0.25">
      <c r="B106" s="374">
        <v>42575</v>
      </c>
      <c r="C106" s="375">
        <v>50</v>
      </c>
      <c r="D106" s="376">
        <v>79.449799999999996</v>
      </c>
      <c r="E106" s="376">
        <v>89.53</v>
      </c>
      <c r="F106" s="376">
        <f t="shared" si="71"/>
        <v>504.01000000000022</v>
      </c>
      <c r="G106" s="376">
        <f t="shared" si="72"/>
        <v>3972.49</v>
      </c>
      <c r="H106" s="377">
        <f t="shared" si="73"/>
        <v>0.12687508338598719</v>
      </c>
      <c r="I106" s="377"/>
    </row>
    <row r="107" spans="2:9" x14ac:dyDescent="0.25">
      <c r="B107" s="374">
        <v>42576</v>
      </c>
      <c r="C107" s="375">
        <v>50</v>
      </c>
      <c r="D107" s="376">
        <v>79.449799999999996</v>
      </c>
      <c r="E107" s="376">
        <v>88.86</v>
      </c>
      <c r="F107" s="376">
        <f t="shared" si="71"/>
        <v>470.51000000000016</v>
      </c>
      <c r="G107" s="376">
        <f t="shared" si="72"/>
        <v>3972.49</v>
      </c>
      <c r="H107" s="377">
        <f t="shared" si="73"/>
        <v>0.11844208544263174</v>
      </c>
      <c r="I107" s="377"/>
    </row>
    <row r="108" spans="2:9" x14ac:dyDescent="0.25">
      <c r="B108" s="374">
        <v>42577</v>
      </c>
      <c r="C108" s="375">
        <v>50</v>
      </c>
      <c r="D108" s="376">
        <v>79.449799999999996</v>
      </c>
      <c r="E108" s="376">
        <v>89.46</v>
      </c>
      <c r="F108" s="376">
        <f t="shared" si="71"/>
        <v>500.50999999999988</v>
      </c>
      <c r="G108" s="376">
        <f t="shared" si="72"/>
        <v>3972.49</v>
      </c>
      <c r="H108" s="377">
        <f t="shared" si="73"/>
        <v>0.12599402389936787</v>
      </c>
      <c r="I108" s="377"/>
    </row>
    <row r="109" spans="2:9" x14ac:dyDescent="0.25">
      <c r="B109" s="374">
        <v>42580</v>
      </c>
      <c r="C109" s="375">
        <v>30</v>
      </c>
      <c r="D109" s="376">
        <v>73.937700000000007</v>
      </c>
      <c r="E109" s="376">
        <v>87.72</v>
      </c>
      <c r="F109" s="376">
        <f t="shared" si="71"/>
        <v>413.46899999999977</v>
      </c>
      <c r="G109" s="376">
        <f t="shared" si="72"/>
        <v>2218.1310000000003</v>
      </c>
      <c r="H109" s="377">
        <f t="shared" si="73"/>
        <v>0.18640422950673324</v>
      </c>
      <c r="I109" s="377"/>
    </row>
    <row r="110" spans="2:9" x14ac:dyDescent="0.25">
      <c r="B110" s="374">
        <v>42580</v>
      </c>
      <c r="C110" s="375">
        <v>0</v>
      </c>
      <c r="D110" s="376"/>
      <c r="E110" s="376"/>
      <c r="F110" s="376">
        <v>420.99</v>
      </c>
      <c r="G110" s="376"/>
      <c r="H110" s="377"/>
      <c r="I110" s="377"/>
    </row>
    <row r="111" spans="2:9" x14ac:dyDescent="0.25">
      <c r="B111" s="375"/>
      <c r="C111" s="375"/>
      <c r="D111" s="376"/>
      <c r="E111" s="376"/>
      <c r="F111" s="376"/>
      <c r="G111" s="375"/>
      <c r="H111" s="375"/>
      <c r="I111" s="375"/>
    </row>
    <row r="112" spans="2:9" x14ac:dyDescent="0.25">
      <c r="B112" s="502" t="s">
        <v>113</v>
      </c>
      <c r="C112" s="502" t="s">
        <v>146</v>
      </c>
      <c r="D112" s="503" t="s">
        <v>145</v>
      </c>
      <c r="E112" s="504" t="s">
        <v>147</v>
      </c>
      <c r="F112" s="505" t="s">
        <v>65</v>
      </c>
      <c r="G112" s="506" t="s">
        <v>151</v>
      </c>
      <c r="H112" s="505" t="s">
        <v>88</v>
      </c>
      <c r="I112" s="505" t="s">
        <v>154</v>
      </c>
    </row>
    <row r="113" spans="2:9" x14ac:dyDescent="0.25">
      <c r="B113" s="374">
        <v>42608</v>
      </c>
      <c r="C113" s="375">
        <v>25</v>
      </c>
      <c r="D113" s="376">
        <v>78.95</v>
      </c>
      <c r="E113" s="376">
        <v>80.650000000000006</v>
      </c>
      <c r="F113" s="376">
        <f t="shared" ref="F113:F129" si="74">C113*(E113-D113)</f>
        <v>42.500000000000071</v>
      </c>
      <c r="G113" s="376">
        <f t="shared" ref="G113:G129" si="75">D113*C113</f>
        <v>1973.75</v>
      </c>
      <c r="H113" s="377">
        <f t="shared" ref="H113:H129" si="76">(E113-D113)/D113</f>
        <v>2.1532615579480718E-2</v>
      </c>
      <c r="I113" s="377"/>
    </row>
    <row r="114" spans="2:9" x14ac:dyDescent="0.25">
      <c r="B114" s="374">
        <v>42609</v>
      </c>
      <c r="C114" s="375">
        <v>25</v>
      </c>
      <c r="D114" s="376">
        <v>78.95</v>
      </c>
      <c r="E114" s="376">
        <v>80.180000000000007</v>
      </c>
      <c r="F114" s="376">
        <f t="shared" si="74"/>
        <v>30.750000000000099</v>
      </c>
      <c r="G114" s="376">
        <f t="shared" si="75"/>
        <v>1973.75</v>
      </c>
      <c r="H114" s="377">
        <f t="shared" si="76"/>
        <v>1.5579480683977251E-2</v>
      </c>
      <c r="I114" s="377"/>
    </row>
    <row r="115" spans="2:9" x14ac:dyDescent="0.25">
      <c r="B115" s="374">
        <v>42613</v>
      </c>
      <c r="C115" s="375">
        <v>25</v>
      </c>
      <c r="D115" s="376">
        <v>78.95</v>
      </c>
      <c r="E115" s="376">
        <v>81.98</v>
      </c>
      <c r="F115" s="376">
        <f t="shared" si="74"/>
        <v>75.750000000000028</v>
      </c>
      <c r="G115" s="376">
        <f t="shared" si="75"/>
        <v>1973.75</v>
      </c>
      <c r="H115" s="377">
        <f t="shared" si="76"/>
        <v>3.8378720709309699E-2</v>
      </c>
      <c r="I115" s="377"/>
    </row>
    <row r="116" spans="2:9" x14ac:dyDescent="0.25">
      <c r="B116" s="374">
        <v>42619</v>
      </c>
      <c r="C116" s="375">
        <v>25</v>
      </c>
      <c r="D116" s="376">
        <v>78.95</v>
      </c>
      <c r="E116" s="376">
        <v>81.099999999999994</v>
      </c>
      <c r="F116" s="376">
        <f t="shared" si="74"/>
        <v>53.749999999999787</v>
      </c>
      <c r="G116" s="376">
        <f t="shared" si="75"/>
        <v>1973.75</v>
      </c>
      <c r="H116" s="377">
        <f t="shared" si="76"/>
        <v>2.7232425585813697E-2</v>
      </c>
      <c r="I116" s="377"/>
    </row>
    <row r="117" spans="2:9" x14ac:dyDescent="0.25">
      <c r="B117" s="374">
        <v>42620</v>
      </c>
      <c r="C117" s="375">
        <v>25</v>
      </c>
      <c r="D117" s="376">
        <v>78.95</v>
      </c>
      <c r="E117" s="376">
        <v>82.48</v>
      </c>
      <c r="F117" s="376">
        <f t="shared" si="74"/>
        <v>88.250000000000028</v>
      </c>
      <c r="G117" s="376">
        <f t="shared" si="75"/>
        <v>1973.75</v>
      </c>
      <c r="H117" s="377">
        <f t="shared" si="76"/>
        <v>4.4711842938568724E-2</v>
      </c>
      <c r="I117" s="377"/>
    </row>
    <row r="118" spans="2:9" x14ac:dyDescent="0.25">
      <c r="B118" s="374">
        <v>42621</v>
      </c>
      <c r="C118" s="375">
        <v>25</v>
      </c>
      <c r="D118" s="376">
        <v>78.95</v>
      </c>
      <c r="E118" s="376">
        <v>81.77</v>
      </c>
      <c r="F118" s="376">
        <f t="shared" si="74"/>
        <v>70.499999999999829</v>
      </c>
      <c r="G118" s="376">
        <f t="shared" si="75"/>
        <v>1973.75</v>
      </c>
      <c r="H118" s="377">
        <f t="shared" si="76"/>
        <v>3.5718809373020813E-2</v>
      </c>
      <c r="I118" s="377"/>
    </row>
    <row r="119" spans="2:9" x14ac:dyDescent="0.25">
      <c r="B119" s="374">
        <v>42622</v>
      </c>
      <c r="C119" s="375">
        <v>25</v>
      </c>
      <c r="D119" s="376">
        <v>78.95</v>
      </c>
      <c r="E119" s="376">
        <v>76.900000000000006</v>
      </c>
      <c r="F119" s="376">
        <f t="shared" si="74"/>
        <v>-51.249999999999929</v>
      </c>
      <c r="G119" s="376">
        <f t="shared" si="75"/>
        <v>1973.75</v>
      </c>
      <c r="H119" s="377">
        <f t="shared" si="76"/>
        <v>-2.5965801139961966E-2</v>
      </c>
      <c r="I119" s="377"/>
    </row>
    <row r="120" spans="2:9" x14ac:dyDescent="0.25">
      <c r="B120" s="374">
        <v>42629</v>
      </c>
      <c r="C120" s="375">
        <v>25</v>
      </c>
      <c r="D120" s="376">
        <v>78.95</v>
      </c>
      <c r="E120" s="376">
        <v>77.77</v>
      </c>
      <c r="F120" s="376">
        <f t="shared" si="74"/>
        <v>-29.500000000000171</v>
      </c>
      <c r="G120" s="376">
        <f t="shared" si="75"/>
        <v>1973.75</v>
      </c>
      <c r="H120" s="377">
        <f t="shared" si="76"/>
        <v>-1.4946168461051384E-2</v>
      </c>
      <c r="I120" s="377"/>
    </row>
    <row r="121" spans="2:9" x14ac:dyDescent="0.25">
      <c r="B121" s="374">
        <v>42633</v>
      </c>
      <c r="C121" s="375">
        <v>25</v>
      </c>
      <c r="D121" s="376">
        <v>78.95</v>
      </c>
      <c r="E121" s="376">
        <v>75.52</v>
      </c>
      <c r="F121" s="376">
        <f t="shared" si="74"/>
        <v>-85.750000000000171</v>
      </c>
      <c r="G121" s="376">
        <f t="shared" si="75"/>
        <v>1973.75</v>
      </c>
      <c r="H121" s="377">
        <f t="shared" si="76"/>
        <v>-4.3445218492716993E-2</v>
      </c>
      <c r="I121" s="377"/>
    </row>
    <row r="122" spans="2:9" x14ac:dyDescent="0.25">
      <c r="B122" s="374">
        <v>42635</v>
      </c>
      <c r="C122" s="375">
        <v>25</v>
      </c>
      <c r="D122" s="376">
        <v>78.95</v>
      </c>
      <c r="E122" s="376">
        <v>77.27</v>
      </c>
      <c r="F122" s="376">
        <f t="shared" si="74"/>
        <v>-42.000000000000171</v>
      </c>
      <c r="G122" s="376">
        <f t="shared" si="75"/>
        <v>1973.75</v>
      </c>
      <c r="H122" s="377">
        <f t="shared" si="76"/>
        <v>-2.1279290690310409E-2</v>
      </c>
      <c r="I122" s="377"/>
    </row>
    <row r="123" spans="2:9" x14ac:dyDescent="0.25">
      <c r="B123" s="374">
        <v>42636</v>
      </c>
      <c r="C123" s="375">
        <v>25</v>
      </c>
      <c r="D123" s="376">
        <v>78.95</v>
      </c>
      <c r="E123" s="376">
        <v>78.97</v>
      </c>
      <c r="F123" s="376">
        <f t="shared" si="74"/>
        <v>0.49999999999990052</v>
      </c>
      <c r="G123" s="376">
        <f t="shared" si="75"/>
        <v>1973.75</v>
      </c>
      <c r="H123" s="377">
        <f t="shared" si="76"/>
        <v>2.533248891703106E-4</v>
      </c>
      <c r="I123" s="377"/>
    </row>
    <row r="124" spans="2:9" x14ac:dyDescent="0.25">
      <c r="B124" s="374">
        <v>42639</v>
      </c>
      <c r="C124" s="375">
        <v>55</v>
      </c>
      <c r="D124" s="376">
        <v>76.400000000000006</v>
      </c>
      <c r="E124" s="376">
        <v>76.31</v>
      </c>
      <c r="F124" s="376">
        <f t="shared" si="74"/>
        <v>-4.9500000000001876</v>
      </c>
      <c r="G124" s="376">
        <f t="shared" si="75"/>
        <v>4202</v>
      </c>
      <c r="H124" s="377">
        <f t="shared" si="76"/>
        <v>-1.1780104712042331E-3</v>
      </c>
      <c r="I124" s="377"/>
    </row>
    <row r="125" spans="2:9" x14ac:dyDescent="0.25">
      <c r="B125" s="374">
        <v>42643</v>
      </c>
      <c r="C125" s="375">
        <v>55</v>
      </c>
      <c r="D125" s="376">
        <v>76.402699999999996</v>
      </c>
      <c r="E125" s="376">
        <v>74.53</v>
      </c>
      <c r="F125" s="376">
        <f t="shared" si="74"/>
        <v>-102.99849999999971</v>
      </c>
      <c r="G125" s="376">
        <f t="shared" si="75"/>
        <v>4202.1484999999993</v>
      </c>
      <c r="H125" s="377">
        <f t="shared" si="76"/>
        <v>-2.4510913881315644E-2</v>
      </c>
      <c r="I125" s="377"/>
    </row>
    <row r="126" spans="2:9" x14ac:dyDescent="0.25">
      <c r="B126" s="374">
        <v>42646</v>
      </c>
      <c r="C126" s="375">
        <v>55</v>
      </c>
      <c r="D126" s="376">
        <v>76.402699999999996</v>
      </c>
      <c r="E126" s="376">
        <v>75.72</v>
      </c>
      <c r="F126" s="376">
        <f t="shared" si="74"/>
        <v>-37.548499999999834</v>
      </c>
      <c r="G126" s="376">
        <f t="shared" si="75"/>
        <v>4202.1484999999993</v>
      </c>
      <c r="H126" s="377">
        <f t="shared" si="76"/>
        <v>-8.9355480892690572E-3</v>
      </c>
      <c r="I126" s="377"/>
    </row>
    <row r="127" spans="2:9" x14ac:dyDescent="0.25">
      <c r="B127" s="374">
        <v>42647</v>
      </c>
      <c r="C127" s="375">
        <v>55</v>
      </c>
      <c r="D127" s="376">
        <v>76.402699999999996</v>
      </c>
      <c r="E127" s="376">
        <v>77.819999999999993</v>
      </c>
      <c r="F127" s="376">
        <f t="shared" si="74"/>
        <v>77.951499999999854</v>
      </c>
      <c r="G127" s="376">
        <f t="shared" si="75"/>
        <v>4202.1484999999993</v>
      </c>
      <c r="H127" s="377">
        <f t="shared" si="76"/>
        <v>1.8550391543754308E-2</v>
      </c>
      <c r="I127" s="377"/>
    </row>
    <row r="128" spans="2:9" x14ac:dyDescent="0.25">
      <c r="B128" s="374">
        <v>42648</v>
      </c>
      <c r="C128" s="375">
        <v>30</v>
      </c>
      <c r="D128" s="376">
        <v>74.272999999999996</v>
      </c>
      <c r="E128" s="376">
        <v>81.430000000000007</v>
      </c>
      <c r="F128" s="376">
        <f t="shared" si="74"/>
        <v>214.71000000000032</v>
      </c>
      <c r="G128" s="376">
        <f t="shared" si="75"/>
        <v>2228.19</v>
      </c>
      <c r="H128" s="377">
        <f t="shared" si="76"/>
        <v>9.6360723277638047E-2</v>
      </c>
      <c r="I128" s="377"/>
    </row>
    <row r="129" spans="1:13" x14ac:dyDescent="0.25">
      <c r="B129" s="374">
        <v>42649</v>
      </c>
      <c r="C129" s="375">
        <v>30</v>
      </c>
      <c r="D129" s="376">
        <v>74.272999999999996</v>
      </c>
      <c r="E129" s="376">
        <v>80.069999999999993</v>
      </c>
      <c r="F129" s="376">
        <f t="shared" si="74"/>
        <v>173.90999999999991</v>
      </c>
      <c r="G129" s="376">
        <f t="shared" si="75"/>
        <v>2228.19</v>
      </c>
      <c r="H129" s="377">
        <f t="shared" si="76"/>
        <v>7.8049897001602156E-2</v>
      </c>
      <c r="I129" s="377"/>
    </row>
    <row r="130" spans="1:13" x14ac:dyDescent="0.25">
      <c r="B130" s="374">
        <v>42671</v>
      </c>
      <c r="C130" s="375">
        <v>0</v>
      </c>
      <c r="D130" s="376"/>
      <c r="E130" s="376"/>
      <c r="F130" s="376">
        <v>234.16</v>
      </c>
      <c r="G130" s="376"/>
      <c r="H130" s="377"/>
      <c r="I130" s="377"/>
    </row>
    <row r="131" spans="1:13" x14ac:dyDescent="0.25">
      <c r="B131" s="374"/>
      <c r="C131" s="375"/>
      <c r="D131" s="376"/>
      <c r="E131" s="376"/>
      <c r="F131" s="376"/>
      <c r="G131" s="376"/>
      <c r="H131" s="377"/>
      <c r="I131" s="377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77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78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2">
        <v>42527</v>
      </c>
      <c r="C135" s="257">
        <v>25</v>
      </c>
      <c r="D135" s="258">
        <v>85.59</v>
      </c>
      <c r="E135" s="258">
        <v>0</v>
      </c>
      <c r="F135" s="258">
        <f t="shared" si="77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78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2">
        <v>42535</v>
      </c>
      <c r="C136" s="257">
        <v>20</v>
      </c>
      <c r="D136" s="258">
        <v>82.75</v>
      </c>
      <c r="E136" s="258">
        <v>0</v>
      </c>
      <c r="F136" s="258">
        <f t="shared" si="77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78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77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78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77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78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77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78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4" t="s">
        <v>195</v>
      </c>
      <c r="B151" s="455"/>
      <c r="C151" s="456">
        <f>SumByColor($A$36,C134:C149)</f>
        <v>0</v>
      </c>
      <c r="D151" s="456"/>
      <c r="E151" s="456"/>
      <c r="F151" s="457">
        <f>SumByColor($A$36,F134:F149)</f>
        <v>0</v>
      </c>
      <c r="G151" s="456"/>
      <c r="H151" s="456">
        <f>SumByColor($A$36,H134:H149)</f>
        <v>0</v>
      </c>
      <c r="I151" s="456"/>
      <c r="J151" s="456"/>
      <c r="K151" s="457">
        <f>SumByColor($A$36,K134:K149)</f>
        <v>0</v>
      </c>
      <c r="L151" s="456"/>
      <c r="M151" s="457">
        <f>SumByColor($A$36,M134:M149)</f>
        <v>0</v>
      </c>
    </row>
  </sheetData>
  <conditionalFormatting sqref="N36">
    <cfRule type="expression" dxfId="1523" priority="42">
      <formula>N36&gt;0</formula>
    </cfRule>
    <cfRule type="expression" dxfId="1522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21" priority="36">
      <formula>F92&gt;0</formula>
    </cfRule>
    <cfRule type="expression" dxfId="1520" priority="37">
      <formula>F92&lt;0</formula>
    </cfRule>
  </conditionalFormatting>
  <conditionalFormatting sqref="H92:H110 H114:H131">
    <cfRule type="expression" dxfId="1519" priority="34">
      <formula>H92&gt;0</formula>
    </cfRule>
    <cfRule type="expression" dxfId="1518" priority="35">
      <formula>H92&lt;0</formula>
    </cfRule>
  </conditionalFormatting>
  <conditionalFormatting sqref="I88:I110 I113:I131">
    <cfRule type="expression" dxfId="1517" priority="32">
      <formula>I88&gt;0</formula>
    </cfRule>
    <cfRule type="expression" dxfId="1516" priority="33">
      <formula>I88&lt;0</formula>
    </cfRule>
  </conditionalFormatting>
  <conditionalFormatting sqref="Q7">
    <cfRule type="expression" dxfId="1515" priority="30">
      <formula>Q7&gt;0</formula>
    </cfRule>
    <cfRule type="expression" dxfId="1514" priority="31">
      <formula>Q7&lt;0</formula>
    </cfRule>
  </conditionalFormatting>
  <conditionalFormatting sqref="Q8">
    <cfRule type="expression" dxfId="1513" priority="28">
      <formula>Q8&gt;0</formula>
    </cfRule>
    <cfRule type="expression" dxfId="1512" priority="29">
      <formula>Q8&lt;0</formula>
    </cfRule>
  </conditionalFormatting>
  <conditionalFormatting sqref="F88:F91">
    <cfRule type="expression" dxfId="1511" priority="26">
      <formula>F88&gt;0</formula>
    </cfRule>
    <cfRule type="expression" dxfId="1510" priority="27">
      <formula>F88&lt;0</formula>
    </cfRule>
  </conditionalFormatting>
  <conditionalFormatting sqref="H88:H91">
    <cfRule type="expression" dxfId="1509" priority="24">
      <formula>H88&gt;0</formula>
    </cfRule>
    <cfRule type="expression" dxfId="1508" priority="25">
      <formula>H88&lt;0</formula>
    </cfRule>
  </conditionalFormatting>
  <conditionalFormatting sqref="F113:F127">
    <cfRule type="expression" dxfId="1507" priority="18">
      <formula>F113&gt;0</formula>
    </cfRule>
    <cfRule type="expression" dxfId="1506" priority="19">
      <formula>F113&lt;0</formula>
    </cfRule>
  </conditionalFormatting>
  <conditionalFormatting sqref="H113:H127">
    <cfRule type="expression" dxfId="1505" priority="16">
      <formula>H113&gt;0</formula>
    </cfRule>
    <cfRule type="expression" dxfId="1504" priority="17">
      <formula>H113&lt;0</formula>
    </cfRule>
  </conditionalFormatting>
  <conditionalFormatting sqref="F42:F70">
    <cfRule type="expression" dxfId="1503" priority="14">
      <formula>F42&gt;0</formula>
    </cfRule>
    <cfRule type="expression" dxfId="1502" priority="15">
      <formula>F42&lt;0</formula>
    </cfRule>
  </conditionalFormatting>
  <conditionalFormatting sqref="H42:H70">
    <cfRule type="expression" dxfId="1501" priority="12">
      <formula>H42&gt;0</formula>
    </cfRule>
    <cfRule type="expression" dxfId="1500" priority="13">
      <formula>H42&lt;0</formula>
    </cfRule>
  </conditionalFormatting>
  <conditionalFormatting sqref="J51:J81">
    <cfRule type="expression" dxfId="1499" priority="10">
      <formula>J51&gt;0</formula>
    </cfRule>
    <cfRule type="expression" dxfId="1498" priority="11">
      <formula>J51&lt;0</formula>
    </cfRule>
  </conditionalFormatting>
  <conditionalFormatting sqref="J56">
    <cfRule type="expression" dxfId="1497" priority="8">
      <formula>J56&gt;0</formula>
    </cfRule>
    <cfRule type="expression" dxfId="1496" priority="9">
      <formula>J56&lt;0</formula>
    </cfRule>
  </conditionalFormatting>
  <conditionalFormatting sqref="Q9">
    <cfRule type="expression" dxfId="1495" priority="2">
      <formula>Q9&gt;0</formula>
    </cfRule>
    <cfRule type="expression" dxfId="1494" priority="3">
      <formula>Q9&lt;0</formula>
    </cfRule>
  </conditionalFormatting>
  <conditionalFormatting sqref="R4">
    <cfRule type="expression" dxfId="1493" priority="4">
      <formula>R4&gt;0</formula>
    </cfRule>
    <cfRule type="expression" dxfId="1492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158.63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158.63</v>
      </c>
      <c r="R4" s="508">
        <v>-1.6299999999999999E-2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174.49299999999999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172.9067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171.32040000000001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169.73410000000001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168.14779999999999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166.5615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164.9752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163.38890000000001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161.80259999999998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160.21629999999999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158.63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157.0437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155.45740000000001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153.87109999999998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152.28479999999999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2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150.6985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2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149.1122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147.52590000000001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3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145.93960000000001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3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144.35329999999999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142.767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2:P42"/>
  </mergeCells>
  <conditionalFormatting sqref="N19">
    <cfRule type="expression" dxfId="1480" priority="35">
      <formula>N19&gt;0</formula>
    </cfRule>
    <cfRule type="expression" dxfId="147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478" priority="21">
      <formula>F25&gt;0</formula>
    </cfRule>
    <cfRule type="expression" dxfId="1477" priority="22">
      <formula>F25&lt;0</formula>
    </cfRule>
  </conditionalFormatting>
  <conditionalFormatting sqref="H25:H47">
    <cfRule type="expression" dxfId="1476" priority="19">
      <formula>H25&gt;0</formula>
    </cfRule>
    <cfRule type="expression" dxfId="1475" priority="20">
      <formula>H25&lt;0</formula>
    </cfRule>
  </conditionalFormatting>
  <conditionalFormatting sqref="I25:I27">
    <cfRule type="expression" dxfId="1474" priority="15">
      <formula>I25&gt;0</formula>
    </cfRule>
    <cfRule type="expression" dxfId="1473" priority="16">
      <formula>I25&lt;0</formula>
    </cfRule>
  </conditionalFormatting>
  <conditionalFormatting sqref="Q7">
    <cfRule type="expression" dxfId="1472" priority="5">
      <formula>Q7&gt;0</formula>
    </cfRule>
    <cfRule type="expression" dxfId="1471" priority="6">
      <formula>Q7&lt;0</formula>
    </cfRule>
  </conditionalFormatting>
  <conditionalFormatting sqref="Q8">
    <cfRule type="expression" dxfId="1470" priority="3">
      <formula>Q8&gt;0</formula>
    </cfRule>
    <cfRule type="expression" dxfId="146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84.25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84.25</v>
      </c>
      <c r="R4" s="491">
        <v>-2E-3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92.675000000000011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91.83250000000001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90.990000000000009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90.147500000000008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89.305000000000007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88.462500000000006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87.62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86.777500000000003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1" t="s">
        <v>1</v>
      </c>
      <c r="B49" s="381" t="s">
        <v>2</v>
      </c>
      <c r="C49" s="381" t="s">
        <v>4</v>
      </c>
      <c r="D49" s="383" t="s">
        <v>5</v>
      </c>
      <c r="E49" s="383" t="s">
        <v>94</v>
      </c>
      <c r="F49" s="383" t="s">
        <v>60</v>
      </c>
      <c r="G49" s="381" t="s">
        <v>3</v>
      </c>
      <c r="H49" s="381" t="s">
        <v>6</v>
      </c>
      <c r="I49" s="383" t="s">
        <v>7</v>
      </c>
      <c r="J49" s="383" t="s">
        <v>95</v>
      </c>
      <c r="K49" s="383" t="s">
        <v>61</v>
      </c>
      <c r="L49" s="381" t="s">
        <v>37</v>
      </c>
      <c r="M49" s="381" t="s">
        <v>38</v>
      </c>
      <c r="O49" s="81">
        <v>1.02</v>
      </c>
      <c r="P49" s="81">
        <f t="shared" si="5"/>
        <v>85.935000000000002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4" t="s">
        <v>227</v>
      </c>
      <c r="B50" s="374">
        <v>42548</v>
      </c>
      <c r="C50" s="375">
        <v>40</v>
      </c>
      <c r="D50" s="376">
        <v>59.08</v>
      </c>
      <c r="E50" s="376">
        <v>0</v>
      </c>
      <c r="F50" s="376">
        <f>D50*C50+E50</f>
        <v>2363.1999999999998</v>
      </c>
      <c r="G50" s="374">
        <v>42580</v>
      </c>
      <c r="H50" s="379">
        <v>40</v>
      </c>
      <c r="I50" s="376">
        <v>64.58</v>
      </c>
      <c r="J50" s="376">
        <v>0.06</v>
      </c>
      <c r="K50" s="376">
        <f>I50*H50-J50</f>
        <v>2583.14</v>
      </c>
      <c r="L50" s="374">
        <v>42592</v>
      </c>
      <c r="M50" s="375">
        <v>11.6</v>
      </c>
      <c r="O50" s="81">
        <v>1.01</v>
      </c>
      <c r="P50" s="81">
        <f t="shared" si="5"/>
        <v>85.092500000000001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5" t="s">
        <v>71</v>
      </c>
      <c r="B51" s="374"/>
      <c r="C51" s="375"/>
      <c r="D51" s="376"/>
      <c r="E51" s="376"/>
      <c r="F51" s="376"/>
      <c r="G51" s="375"/>
      <c r="H51" s="379"/>
      <c r="I51" s="376"/>
      <c r="J51" s="376"/>
      <c r="K51" s="376"/>
      <c r="L51" s="375"/>
      <c r="M51" s="375"/>
      <c r="O51" s="81">
        <v>1</v>
      </c>
      <c r="P51" s="81">
        <f t="shared" si="5"/>
        <v>84.25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5"/>
      <c r="B52" s="374"/>
      <c r="C52" s="375"/>
      <c r="D52" s="376"/>
      <c r="E52" s="376"/>
      <c r="F52" s="376"/>
      <c r="G52" s="375"/>
      <c r="H52" s="379"/>
      <c r="I52" s="376"/>
      <c r="J52" s="376"/>
      <c r="K52" s="376"/>
      <c r="L52" s="375"/>
      <c r="M52" s="375"/>
      <c r="O52" s="81">
        <v>0.99</v>
      </c>
      <c r="P52" s="81">
        <f t="shared" si="5"/>
        <v>83.407499999999999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5"/>
      <c r="B53" s="374"/>
      <c r="C53" s="375"/>
      <c r="D53" s="376"/>
      <c r="E53" s="376"/>
      <c r="F53" s="376"/>
      <c r="G53" s="375"/>
      <c r="H53" s="379"/>
      <c r="I53" s="376"/>
      <c r="J53" s="376"/>
      <c r="K53" s="376"/>
      <c r="L53" s="375"/>
      <c r="M53" s="375"/>
      <c r="O53" s="81">
        <v>0.98</v>
      </c>
      <c r="P53" s="81">
        <f t="shared" si="5"/>
        <v>82.564999999999998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5"/>
      <c r="B54" s="374"/>
      <c r="C54" s="375"/>
      <c r="D54" s="376"/>
      <c r="E54" s="376"/>
      <c r="F54" s="376"/>
      <c r="G54" s="375"/>
      <c r="H54" s="379"/>
      <c r="I54" s="376"/>
      <c r="J54" s="376"/>
      <c r="K54" s="376"/>
      <c r="L54" s="375"/>
      <c r="M54" s="375"/>
      <c r="O54" s="81">
        <v>0.97</v>
      </c>
      <c r="P54" s="81">
        <f t="shared" si="5"/>
        <v>81.722499999999997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5"/>
        <v>80.88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5"/>
        <v>80.037499999999994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5"/>
        <v>79.194999999999993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5"/>
        <v>78.352500000000006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5"/>
        <v>77.510000000000005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5"/>
        <v>76.667500000000004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5"/>
        <v>75.825000000000003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5"/>
      <c r="I65" s="376"/>
      <c r="J65" s="376"/>
      <c r="K65" s="376"/>
      <c r="L65" s="375"/>
      <c r="M65" s="37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9" t="s">
        <v>195</v>
      </c>
      <c r="B67" s="460"/>
      <c r="C67" s="461">
        <f>SumByColor($A$19,C50:C65)</f>
        <v>0</v>
      </c>
      <c r="D67" s="461"/>
      <c r="E67" s="461"/>
      <c r="F67" s="462">
        <f>SumByColor($A$19,F50:F65)</f>
        <v>0</v>
      </c>
      <c r="G67" s="461"/>
      <c r="H67" s="461">
        <f>SumByColor($A$19,H50:H65)</f>
        <v>0</v>
      </c>
      <c r="I67" s="461"/>
      <c r="J67" s="461"/>
      <c r="K67" s="462">
        <f>SumByColor($A$19,K50:K65)</f>
        <v>0</v>
      </c>
      <c r="L67" s="461"/>
      <c r="M67" s="462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468" priority="9">
      <formula>F36&gt;0</formula>
    </cfRule>
    <cfRule type="expression" dxfId="1467" priority="10">
      <formula>F36&lt;0</formula>
    </cfRule>
  </conditionalFormatting>
  <conditionalFormatting sqref="F25:F35">
    <cfRule type="expression" dxfId="1466" priority="7">
      <formula>F25&gt;0</formula>
    </cfRule>
    <cfRule type="expression" dxfId="1465" priority="8">
      <formula>F25&lt;0</formula>
    </cfRule>
  </conditionalFormatting>
  <conditionalFormatting sqref="H25:H35">
    <cfRule type="expression" dxfId="1464" priority="5">
      <formula>H25&gt;0</formula>
    </cfRule>
    <cfRule type="expression" dxfId="1463" priority="6">
      <formula>H25&lt;0</formula>
    </cfRule>
  </conditionalFormatting>
  <conditionalFormatting sqref="Q7">
    <cfRule type="expression" dxfId="1462" priority="3">
      <formula>Q7&gt;0</formula>
    </cfRule>
    <cfRule type="expression" dxfId="1461" priority="4">
      <formula>Q7&lt;0</formula>
    </cfRule>
  </conditionalFormatting>
  <conditionalFormatting sqref="Q8">
    <cfRule type="expression" dxfId="1460" priority="1">
      <formula>Q8&gt;0</formula>
    </cfRule>
    <cfRule type="expression" dxfId="145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72">
        <v>42879</v>
      </c>
      <c r="C2" s="4">
        <v>50</v>
      </c>
      <c r="D2" s="3">
        <v>70.08</v>
      </c>
      <c r="E2" s="3">
        <v>0</v>
      </c>
      <c r="F2" s="3">
        <f>C2*D2+E2</f>
        <v>3504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75.56</v>
      </c>
      <c r="R4" s="513">
        <v>-1.11E-2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7556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7108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838.55999999999949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448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6.3027574563871688E-2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" si="16">C36*(E36-D36)</f>
        <v>559.99999999999943</v>
      </c>
      <c r="G36" s="39">
        <f t="shared" ref="G36" si="17">D36*C36</f>
        <v>6876.0000000000009</v>
      </c>
      <c r="H36" s="227">
        <f t="shared" ref="H36" si="18">(E36-D36)/D36</f>
        <v>8.144269924374628E-2</v>
      </c>
      <c r="I36" s="438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83.116000000000014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1">O42*$Q$4</f>
        <v>82.360400000000013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1"/>
        <v>81.604800000000012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1"/>
        <v>80.84920000000001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1"/>
        <v>80.093600000000009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1"/>
        <v>79.338000000000008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1"/>
        <v>78.582400000000007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1"/>
        <v>77.826800000000006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1"/>
        <v>77.071200000000005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1"/>
        <v>76.315600000000003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1"/>
        <v>75.56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1"/>
        <v>74.804400000000001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1"/>
        <v>74.0488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1"/>
        <v>73.293199999999999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1"/>
        <v>72.537599999999998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1"/>
        <v>71.781999999999996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1"/>
        <v>71.026399999999995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1"/>
        <v>70.270800000000008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1"/>
        <v>69.515200000000007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1"/>
        <v>68.759600000000006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1"/>
        <v>68.004000000000005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272</v>
      </c>
      <c r="B68" s="514">
        <v>42619</v>
      </c>
      <c r="C68" s="515">
        <v>20</v>
      </c>
      <c r="D68" s="517">
        <v>72.08</v>
      </c>
      <c r="E68" s="517">
        <v>0</v>
      </c>
      <c r="F68" s="517">
        <f>C68*D68+E68</f>
        <v>1441.6</v>
      </c>
      <c r="G68" s="514">
        <v>42683</v>
      </c>
      <c r="H68" s="533">
        <v>35</v>
      </c>
      <c r="I68" s="517">
        <v>71.36</v>
      </c>
      <c r="J68" s="517">
        <v>0.05</v>
      </c>
      <c r="K68" s="517">
        <f>H68*I68-J68</f>
        <v>2497.5499999999997</v>
      </c>
      <c r="L68" s="514">
        <v>42642</v>
      </c>
      <c r="M68" s="51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>
        <v>42621</v>
      </c>
      <c r="C69" s="515">
        <v>20</v>
      </c>
      <c r="D69" s="517">
        <v>70.45</v>
      </c>
      <c r="E69" s="517">
        <v>0</v>
      </c>
      <c r="F69" s="517">
        <f>C69*D69+E69</f>
        <v>1409</v>
      </c>
      <c r="G69" s="514">
        <v>42684</v>
      </c>
      <c r="H69" s="533">
        <v>30</v>
      </c>
      <c r="I69" s="517">
        <v>73.28</v>
      </c>
      <c r="J69" s="517">
        <v>0.05</v>
      </c>
      <c r="K69" s="517">
        <f>H69*I69-J69</f>
        <v>2198.35</v>
      </c>
      <c r="L69" s="515"/>
      <c r="M69" s="515"/>
      <c r="AD69" s="2"/>
      <c r="AE69" s="134"/>
    </row>
    <row r="70" spans="1:31" x14ac:dyDescent="0.25">
      <c r="A70" s="515"/>
      <c r="B70" s="514">
        <v>42648</v>
      </c>
      <c r="C70" s="515">
        <v>25</v>
      </c>
      <c r="D70" s="517">
        <v>67.88</v>
      </c>
      <c r="E70" s="517">
        <v>0</v>
      </c>
      <c r="F70" s="517">
        <f>C70*D70+E70</f>
        <v>1697</v>
      </c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449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9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5"/>
      <c r="B73" s="449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9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5"/>
      <c r="B74" s="449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9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SUM(C68:C83)</f>
        <v>215</v>
      </c>
      <c r="D84" s="537"/>
      <c r="E84" s="537"/>
      <c r="F84" s="537">
        <f>SUM(F68:F83)</f>
        <v>15259.6</v>
      </c>
      <c r="G84" s="536"/>
      <c r="H84" s="558">
        <f>SUM(H68:H83)</f>
        <v>215</v>
      </c>
      <c r="I84" s="537"/>
      <c r="J84" s="537"/>
      <c r="K84" s="537">
        <f>SUM(K68:K83)</f>
        <v>15588.16</v>
      </c>
      <c r="L84" s="536"/>
      <c r="M84" s="537">
        <f>SUM(M68:M83)</f>
        <v>62</v>
      </c>
    </row>
    <row r="85" spans="1:13" ht="15.75" thickBot="1" x14ac:dyDescent="0.3">
      <c r="A85" s="538" t="s">
        <v>195</v>
      </c>
      <c r="B85" s="539"/>
      <c r="C85" s="540">
        <f>SumByColor($A$19,C68:C83)</f>
        <v>150</v>
      </c>
      <c r="D85" s="540"/>
      <c r="E85" s="540"/>
      <c r="F85" s="541">
        <f>SumByColor($A$19,F68:F83)</f>
        <v>10712</v>
      </c>
      <c r="G85" s="540"/>
      <c r="H85" s="540">
        <f>SumByColor($A$19,H68:H83)</f>
        <v>150</v>
      </c>
      <c r="I85" s="540"/>
      <c r="J85" s="540"/>
      <c r="K85" s="541">
        <f>SumByColor($A$19,K68:K83)</f>
        <v>10892</v>
      </c>
      <c r="L85" s="540"/>
      <c r="M85" s="541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2">C89*(E89-D89)</f>
        <v>-1.5999999999999659</v>
      </c>
      <c r="G89" s="39">
        <f t="shared" ref="G89:G100" si="23">D89*C89</f>
        <v>1441.6</v>
      </c>
      <c r="H89" s="227">
        <f t="shared" ref="H89:H100" si="24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2"/>
        <v>-6.5999999999999659</v>
      </c>
      <c r="G90" s="39">
        <f t="shared" si="23"/>
        <v>1441.6</v>
      </c>
      <c r="H90" s="227">
        <f t="shared" si="24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2"/>
        <v>-23.799999999999955</v>
      </c>
      <c r="G91" s="39">
        <f t="shared" si="23"/>
        <v>2850.6</v>
      </c>
      <c r="H91" s="227">
        <f t="shared" si="24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2"/>
        <v>9.8000000000001819</v>
      </c>
      <c r="G92" s="39">
        <f t="shared" si="23"/>
        <v>2850.6</v>
      </c>
      <c r="H92" s="227">
        <f t="shared" si="24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2"/>
        <v>50.600000000000023</v>
      </c>
      <c r="G93" s="39">
        <f t="shared" si="23"/>
        <v>2850.6</v>
      </c>
      <c r="H93" s="227">
        <f t="shared" si="24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2"/>
        <v>-30.600000000000023</v>
      </c>
      <c r="G94" s="39">
        <f t="shared" si="23"/>
        <v>2850.6</v>
      </c>
      <c r="H94" s="227">
        <f t="shared" si="24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2"/>
        <v>-128.60000000000014</v>
      </c>
      <c r="G95" s="39">
        <f t="shared" si="23"/>
        <v>2850.6</v>
      </c>
      <c r="H95" s="227">
        <f t="shared" si="24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2"/>
        <v>-184.54800000000034</v>
      </c>
      <c r="G96" s="39">
        <f t="shared" si="23"/>
        <v>4537.598</v>
      </c>
      <c r="H96" s="227">
        <f t="shared" si="24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2"/>
        <v>-49.348000000000454</v>
      </c>
      <c r="G97" s="39">
        <f t="shared" si="23"/>
        <v>4537.598</v>
      </c>
      <c r="H97" s="227">
        <f t="shared" si="24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2"/>
        <v>-9.6980000000004907</v>
      </c>
      <c r="G98" s="39">
        <f t="shared" si="23"/>
        <v>4537.598</v>
      </c>
      <c r="H98" s="227">
        <f t="shared" si="24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2"/>
        <v>-46.748000000000047</v>
      </c>
      <c r="G99" s="39">
        <f t="shared" si="23"/>
        <v>4537.598</v>
      </c>
      <c r="H99" s="227">
        <f t="shared" si="24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2"/>
        <v>-13.598000000000638</v>
      </c>
      <c r="G100" s="39">
        <f t="shared" si="23"/>
        <v>4537.598</v>
      </c>
      <c r="H100" s="227">
        <f t="shared" si="24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8" priority="21">
      <formula>F47&gt;0</formula>
    </cfRule>
    <cfRule type="expression" dxfId="1457" priority="22">
      <formula>F47&lt;0</formula>
    </cfRule>
  </conditionalFormatting>
  <conditionalFormatting sqref="Q7">
    <cfRule type="expression" dxfId="1456" priority="19">
      <formula>Q7&gt;0</formula>
    </cfRule>
    <cfRule type="expression" dxfId="1455" priority="20">
      <formula>Q7&lt;0</formula>
    </cfRule>
  </conditionalFormatting>
  <conditionalFormatting sqref="Q8">
    <cfRule type="expression" dxfId="1454" priority="17">
      <formula>Q8&gt;0</formula>
    </cfRule>
    <cfRule type="expression" dxfId="1453" priority="18">
      <formula>Q8&lt;0</formula>
    </cfRule>
  </conditionalFormatting>
  <conditionalFormatting sqref="F25:F46">
    <cfRule type="expression" dxfId="1452" priority="15">
      <formula>F25&gt;0</formula>
    </cfRule>
    <cfRule type="expression" dxfId="1451" priority="16">
      <formula>F25&lt;0</formula>
    </cfRule>
  </conditionalFormatting>
  <conditionalFormatting sqref="H25:H46">
    <cfRule type="expression" dxfId="1450" priority="13">
      <formula>H25&gt;0</formula>
    </cfRule>
    <cfRule type="expression" dxfId="1449" priority="14">
      <formula>H25&lt;0</formula>
    </cfRule>
  </conditionalFormatting>
  <conditionalFormatting sqref="F89:F110">
    <cfRule type="expression" dxfId="1448" priority="11">
      <formula>F89&gt;0</formula>
    </cfRule>
    <cfRule type="expression" dxfId="1447" priority="12">
      <formula>F89&lt;0</formula>
    </cfRule>
  </conditionalFormatting>
  <conditionalFormatting sqref="H89:H110">
    <cfRule type="expression" dxfId="1446" priority="9">
      <formula>H89&gt;0</formula>
    </cfRule>
    <cfRule type="expression" dxfId="1445" priority="10">
      <formula>H89&lt;0</formula>
    </cfRule>
  </conditionalFormatting>
  <conditionalFormatting sqref="Q10">
    <cfRule type="expression" dxfId="1444" priority="7">
      <formula>Q10&gt;0</formula>
    </cfRule>
    <cfRule type="expression" dxfId="1443" priority="8">
      <formula>Q10&lt;0</formula>
    </cfRule>
  </conditionalFormatting>
  <conditionalFormatting sqref="J25:J38">
    <cfRule type="expression" dxfId="1442" priority="5">
      <formula>J25&gt;0</formula>
    </cfRule>
    <cfRule type="expression" dxfId="1441" priority="6">
      <formula>J25&lt;0</formula>
    </cfRule>
  </conditionalFormatting>
  <conditionalFormatting sqref="K25:K38">
    <cfRule type="expression" dxfId="1440" priority="3">
      <formula>K25&gt;0</formula>
    </cfRule>
    <cfRule type="expression" dxfId="1439" priority="4">
      <formula>K25&lt;0</formula>
    </cfRule>
  </conditionalFormatting>
  <conditionalFormatting sqref="L25:L38">
    <cfRule type="expression" dxfId="1438" priority="1">
      <formula>L25&gt;0</formula>
    </cfRule>
    <cfRule type="expression" dxfId="14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33.18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33.18</v>
      </c>
      <c r="R4" s="491">
        <v>-5.7000000000000002E-3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36.498000000000005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36.166200000000003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35.834400000000002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35.502600000000001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35.1708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34.838999999999999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34.507199999999997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34.175400000000003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33.843600000000002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33.511800000000001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33.18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32.848199999999999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32.516399999999997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32.184599999999996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31.852799999999998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31.520999999999997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31.1892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30.857400000000002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30.525600000000001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30.1938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29.862000000000002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436" priority="31">
      <formula>F29&gt;0</formula>
    </cfRule>
    <cfRule type="expression" dxfId="1435" priority="32">
      <formula>F29&lt;0</formula>
    </cfRule>
  </conditionalFormatting>
  <conditionalFormatting sqref="F29 F31:F35">
    <cfRule type="expression" dxfId="1434" priority="33">
      <formula>F29&gt;0</formula>
    </cfRule>
    <cfRule type="expression" dxfId="1433" priority="34">
      <formula>F29&lt;0</formula>
    </cfRule>
  </conditionalFormatting>
  <conditionalFormatting sqref="H29 H31:H35">
    <cfRule type="expression" dxfId="1432" priority="29">
      <formula>H29&gt;0</formula>
    </cfRule>
    <cfRule type="expression" dxfId="1431" priority="30">
      <formula>H29&lt;0</formula>
    </cfRule>
  </conditionalFormatting>
  <conditionalFormatting sqref="F21:F28">
    <cfRule type="expression" dxfId="1430" priority="27">
      <formula>F21&gt;0</formula>
    </cfRule>
    <cfRule type="expression" dxfId="1429" priority="28">
      <formula>F21&lt;0</formula>
    </cfRule>
  </conditionalFormatting>
  <conditionalFormatting sqref="H21:H28">
    <cfRule type="expression" dxfId="1428" priority="25">
      <formula>H21&gt;0</formula>
    </cfRule>
    <cfRule type="expression" dxfId="1427" priority="26">
      <formula>H21&lt;0</formula>
    </cfRule>
  </conditionalFormatting>
  <conditionalFormatting sqref="Q8">
    <cfRule type="expression" dxfId="1426" priority="21">
      <formula>Q8&gt;0</formula>
    </cfRule>
    <cfRule type="expression" dxfId="1425" priority="22">
      <formula>Q8&lt;0</formula>
    </cfRule>
  </conditionalFormatting>
  <conditionalFormatting sqref="Q7">
    <cfRule type="expression" dxfId="1424" priority="23">
      <formula>Q7&gt;0</formula>
    </cfRule>
    <cfRule type="expression" dxfId="1423" priority="24">
      <formula>Q7&lt;0</formula>
    </cfRule>
  </conditionalFormatting>
  <conditionalFormatting sqref="F30">
    <cfRule type="expression" dxfId="1422" priority="19">
      <formula>F30&gt;0</formula>
    </cfRule>
    <cfRule type="expression" dxfId="1421" priority="20">
      <formula>F30&lt;0</formula>
    </cfRule>
  </conditionalFormatting>
  <conditionalFormatting sqref="H30">
    <cfRule type="expression" dxfId="1420" priority="17">
      <formula>H30&gt;0</formula>
    </cfRule>
    <cfRule type="expression" dxfId="1419" priority="18">
      <formula>H30&lt;0</formula>
    </cfRule>
  </conditionalFormatting>
  <conditionalFormatting sqref="F68 F70:F74">
    <cfRule type="expression" dxfId="1418" priority="13">
      <formula>F68&gt;0</formula>
    </cfRule>
    <cfRule type="expression" dxfId="1417" priority="14">
      <formula>F68&lt;0</formula>
    </cfRule>
  </conditionalFormatting>
  <conditionalFormatting sqref="F68 F70:F74">
    <cfRule type="expression" dxfId="1416" priority="15">
      <formula>F68&gt;0</formula>
    </cfRule>
    <cfRule type="expression" dxfId="1415" priority="16">
      <formula>F68&lt;0</formula>
    </cfRule>
  </conditionalFormatting>
  <conditionalFormatting sqref="H68 H70:H74">
    <cfRule type="expression" dxfId="1414" priority="11">
      <formula>H68&gt;0</formula>
    </cfRule>
    <cfRule type="expression" dxfId="1413" priority="12">
      <formula>H68&lt;0</formula>
    </cfRule>
  </conditionalFormatting>
  <conditionalFormatting sqref="F60:F67">
    <cfRule type="expression" dxfId="1412" priority="9">
      <formula>F60&gt;0</formula>
    </cfRule>
    <cfRule type="expression" dxfId="1411" priority="10">
      <formula>F60&lt;0</formula>
    </cfRule>
  </conditionalFormatting>
  <conditionalFormatting sqref="H60:H67">
    <cfRule type="expression" dxfId="1410" priority="7">
      <formula>H60&gt;0</formula>
    </cfRule>
    <cfRule type="expression" dxfId="1409" priority="8">
      <formula>H60&lt;0</formula>
    </cfRule>
  </conditionalFormatting>
  <conditionalFormatting sqref="F69">
    <cfRule type="expression" dxfId="1408" priority="5">
      <formula>F69&gt;0</formula>
    </cfRule>
    <cfRule type="expression" dxfId="1407" priority="6">
      <formula>F69&lt;0</formula>
    </cfRule>
  </conditionalFormatting>
  <conditionalFormatting sqref="H69">
    <cfRule type="expression" dxfId="1406" priority="3">
      <formula>H69&gt;0</formula>
    </cfRule>
    <cfRule type="expression" dxfId="1405" priority="4">
      <formula>H69&lt;0</formula>
    </cfRule>
  </conditionalFormatting>
  <conditionalFormatting sqref="Q10">
    <cfRule type="expression" dxfId="1404" priority="1">
      <formula>Q10&gt;0</formula>
    </cfRule>
    <cfRule type="expression" dxfId="140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25.79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25.79</v>
      </c>
      <c r="R4" s="491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28.369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28.1111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27.853200000000001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27.595300000000002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27.337399999999999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27.079499999999999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26.8216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26.563700000000001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26.305799999999998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26.047899999999998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25.79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25.5321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25.2742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25.016299999999998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24.758399999999998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24.500499999999999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24.242599999999999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23.9847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23.726800000000001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23.468900000000001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23.210999999999999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4" t="s">
        <v>195</v>
      </c>
      <c r="B63" s="455"/>
      <c r="C63" s="456">
        <f>SumByColor($A$19,C46:C61)</f>
        <v>0</v>
      </c>
      <c r="D63" s="456"/>
      <c r="E63" s="456"/>
      <c r="F63" s="457">
        <f>SumByColor($A$19,F46:F61)</f>
        <v>0</v>
      </c>
      <c r="G63" s="456"/>
      <c r="H63" s="456">
        <f>SumByColor($A$19,H46:H61)</f>
        <v>0</v>
      </c>
      <c r="I63" s="456"/>
      <c r="J63" s="456"/>
      <c r="K63" s="457">
        <f>SumByColor($A$19,K46:K61)</f>
        <v>0</v>
      </c>
      <c r="L63" s="456"/>
      <c r="M63" s="457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02" priority="11">
      <formula>F33&gt;0</formula>
    </cfRule>
    <cfRule type="expression" dxfId="1401" priority="12">
      <formula>F33&lt;0</formula>
    </cfRule>
  </conditionalFormatting>
  <conditionalFormatting sqref="Q7">
    <cfRule type="expression" dxfId="1400" priority="9">
      <formula>Q7&gt;0</formula>
    </cfRule>
    <cfRule type="expression" dxfId="1399" priority="10">
      <formula>Q7&lt;0</formula>
    </cfRule>
  </conditionalFormatting>
  <conditionalFormatting sqref="Q8">
    <cfRule type="expression" dxfId="1398" priority="7">
      <formula>Q8&gt;0</formula>
    </cfRule>
    <cfRule type="expression" dxfId="1397" priority="8">
      <formula>Q8&lt;0</formula>
    </cfRule>
  </conditionalFormatting>
  <conditionalFormatting sqref="F25:F32">
    <cfRule type="expression" dxfId="1396" priority="5">
      <formula>F25&gt;0</formula>
    </cfRule>
    <cfRule type="expression" dxfId="1395" priority="6">
      <formula>F25&lt;0</formula>
    </cfRule>
  </conditionalFormatting>
  <conditionalFormatting sqref="H25:H32">
    <cfRule type="expression" dxfId="1394" priority="3">
      <formula>H25&gt;0</formula>
    </cfRule>
    <cfRule type="expression" dxfId="1393" priority="4">
      <formula>H25&lt;0</formula>
    </cfRule>
  </conditionalFormatting>
  <conditionalFormatting sqref="Q10">
    <cfRule type="expression" dxfId="1392" priority="1">
      <formula>Q10&gt;0</formula>
    </cfRule>
    <cfRule type="expression" dxfId="139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9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9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9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9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2">
        <f>IF(Q2=0, Q4, (F18-K18-M18)/Q2)</f>
        <v>16.857950000000002</v>
      </c>
      <c r="T3" s="587" t="s">
        <v>503</v>
      </c>
      <c r="X3" s="134"/>
    </row>
    <row r="4" spans="1:24" x14ac:dyDescent="0.25">
      <c r="B4" s="449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8">
        <v>13.92</v>
      </c>
      <c r="R4" s="491">
        <v>-0.17829999999999999</v>
      </c>
      <c r="T4" s="159" t="s">
        <v>504</v>
      </c>
      <c r="U4" s="1"/>
      <c r="X4" s="134"/>
    </row>
    <row r="5" spans="1:24" x14ac:dyDescent="0.25">
      <c r="A5" s="1"/>
      <c r="B5" s="449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2784</v>
      </c>
      <c r="T5" t="s">
        <v>505</v>
      </c>
      <c r="X5" s="134"/>
    </row>
    <row r="6" spans="1:24" x14ac:dyDescent="0.25">
      <c r="B6" s="490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695.82999999999447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-587.59000000000015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-0.17427682488084259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15.312000000000001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15.172800000000001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15.033600000000002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14.894400000000001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14.7552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14.616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14.476800000000001</v>
      </c>
      <c r="Q47" s="2"/>
      <c r="S47" t="s">
        <v>511</v>
      </c>
      <c r="T47" s="587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14.3376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14.198399999999999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14.059200000000001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13.92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13.780799999999999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13.6416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13.5024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13.363199999999999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13.224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13.0848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12.945600000000001</v>
      </c>
      <c r="X58" s="134"/>
    </row>
    <row r="59" spans="1:24" x14ac:dyDescent="0.25">
      <c r="A59" s="530" t="s">
        <v>1</v>
      </c>
      <c r="B59" s="530" t="s">
        <v>2</v>
      </c>
      <c r="C59" s="530" t="s">
        <v>4</v>
      </c>
      <c r="D59" s="531" t="s">
        <v>5</v>
      </c>
      <c r="E59" s="531" t="s">
        <v>94</v>
      </c>
      <c r="F59" s="531" t="s">
        <v>60</v>
      </c>
      <c r="G59" s="530" t="s">
        <v>3</v>
      </c>
      <c r="H59" s="530" t="s">
        <v>6</v>
      </c>
      <c r="I59" s="531" t="s">
        <v>7</v>
      </c>
      <c r="J59" s="531" t="s">
        <v>95</v>
      </c>
      <c r="K59" s="531" t="s">
        <v>61</v>
      </c>
      <c r="L59" s="530" t="s">
        <v>37</v>
      </c>
      <c r="M59" s="530" t="s">
        <v>38</v>
      </c>
      <c r="O59" s="81">
        <v>0.92</v>
      </c>
      <c r="P59" s="81">
        <f t="shared" si="12"/>
        <v>12.8064</v>
      </c>
      <c r="X59" s="134"/>
    </row>
    <row r="60" spans="1:24" x14ac:dyDescent="0.25">
      <c r="A60" s="532" t="s">
        <v>290</v>
      </c>
      <c r="B60" s="514">
        <v>42639</v>
      </c>
      <c r="C60" s="515">
        <v>80</v>
      </c>
      <c r="D60" s="517">
        <v>26.38</v>
      </c>
      <c r="E60" s="517">
        <v>0</v>
      </c>
      <c r="F60" s="517">
        <f>C60*D60+E60</f>
        <v>2110.4</v>
      </c>
      <c r="G60" s="514">
        <v>42677</v>
      </c>
      <c r="H60" s="533">
        <v>100</v>
      </c>
      <c r="I60" s="517">
        <v>26.49</v>
      </c>
      <c r="J60" s="517">
        <v>0.56000000000000005</v>
      </c>
      <c r="K60" s="517">
        <f>I60*H60-J60</f>
        <v>2648.44</v>
      </c>
      <c r="L60" s="514"/>
      <c r="M60" s="517"/>
      <c r="O60" s="81">
        <v>0.91</v>
      </c>
      <c r="P60" s="81">
        <f t="shared" si="12"/>
        <v>12.667200000000001</v>
      </c>
      <c r="X60" s="134"/>
    </row>
    <row r="61" spans="1:24" x14ac:dyDescent="0.25">
      <c r="A61" s="534" t="s">
        <v>71</v>
      </c>
      <c r="B61" s="514">
        <v>42639</v>
      </c>
      <c r="C61" s="515">
        <v>20</v>
      </c>
      <c r="D61" s="517">
        <v>25.48</v>
      </c>
      <c r="E61" s="517">
        <v>0</v>
      </c>
      <c r="F61" s="517">
        <f>C61*D61+E61</f>
        <v>509.6</v>
      </c>
      <c r="G61" s="514">
        <v>42678</v>
      </c>
      <c r="H61" s="533">
        <v>20</v>
      </c>
      <c r="I61" s="517">
        <v>27.31</v>
      </c>
      <c r="J61" s="517">
        <v>0.01</v>
      </c>
      <c r="K61" s="517">
        <f>I61*H61-J61</f>
        <v>546.18999999999994</v>
      </c>
      <c r="L61" s="515"/>
      <c r="M61" s="515"/>
      <c r="O61" s="81">
        <v>0.9</v>
      </c>
      <c r="P61" s="81">
        <f t="shared" si="12"/>
        <v>12.528</v>
      </c>
      <c r="X61" s="134"/>
    </row>
    <row r="62" spans="1:24" x14ac:dyDescent="0.25">
      <c r="A62" s="515"/>
      <c r="B62" s="514">
        <v>42639</v>
      </c>
      <c r="C62" s="515">
        <v>20</v>
      </c>
      <c r="D62" s="517">
        <v>25.48</v>
      </c>
      <c r="E62" s="517">
        <v>0</v>
      </c>
      <c r="F62" s="517">
        <f>C62*D62+E62</f>
        <v>509.6</v>
      </c>
      <c r="G62" s="514">
        <v>42681</v>
      </c>
      <c r="H62" s="533">
        <v>80</v>
      </c>
      <c r="I62" s="517">
        <v>28.17</v>
      </c>
      <c r="J62" s="517">
        <v>0.05</v>
      </c>
      <c r="K62" s="517">
        <f>I62*H62-J62</f>
        <v>2253.5500000000002</v>
      </c>
      <c r="L62" s="515"/>
      <c r="M62" s="515"/>
      <c r="X62" s="134"/>
    </row>
    <row r="63" spans="1:24" x14ac:dyDescent="0.25">
      <c r="A63" s="515"/>
      <c r="B63" s="514">
        <v>42649</v>
      </c>
      <c r="C63" s="515">
        <v>80</v>
      </c>
      <c r="D63" s="517">
        <v>24.67</v>
      </c>
      <c r="E63" s="517">
        <v>0</v>
      </c>
      <c r="F63" s="517">
        <f>C63*D63+E63</f>
        <v>1973.6000000000001</v>
      </c>
      <c r="G63" s="515"/>
      <c r="H63" s="533"/>
      <c r="I63" s="517"/>
      <c r="J63" s="517"/>
      <c r="K63" s="517"/>
      <c r="L63" s="515"/>
      <c r="M63" s="515"/>
      <c r="X63" s="134"/>
    </row>
    <row r="64" spans="1:24" x14ac:dyDescent="0.25">
      <c r="A64" s="515"/>
      <c r="B64" s="449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9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5"/>
      <c r="B65" s="449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9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5"/>
      <c r="B66" s="449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9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5"/>
      <c r="B67" s="449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9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5"/>
      <c r="B68" s="449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9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5"/>
      <c r="B69" s="449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9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5"/>
      <c r="B70" s="449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9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5"/>
      <c r="B71" s="449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9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5"/>
      <c r="B72" s="449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9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5"/>
      <c r="B73" s="449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5"/>
      <c r="B74" s="449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5"/>
      <c r="H75" s="70"/>
    </row>
    <row r="76" spans="1:24" x14ac:dyDescent="0.25">
      <c r="A76" s="535" t="s">
        <v>81</v>
      </c>
      <c r="B76" s="536"/>
      <c r="C76" s="536">
        <f>SUM(C60:C75)</f>
        <v>1400</v>
      </c>
      <c r="D76" s="537"/>
      <c r="E76" s="537"/>
      <c r="F76" s="537">
        <f>SUM(F60:F75)</f>
        <v>29502.2</v>
      </c>
      <c r="G76" s="536"/>
      <c r="H76" s="558">
        <f>SUM(H60:H75)</f>
        <v>1400</v>
      </c>
      <c r="I76" s="537"/>
      <c r="J76" s="537"/>
      <c r="K76" s="537">
        <f>SUM(K60:K75)</f>
        <v>30785.619999999995</v>
      </c>
      <c r="L76" s="536"/>
      <c r="M76" s="537">
        <f>SUM(M60:M68)</f>
        <v>0</v>
      </c>
    </row>
    <row r="77" spans="1:24" ht="15.75" thickBot="1" x14ac:dyDescent="0.3">
      <c r="A77" s="538" t="s">
        <v>195</v>
      </c>
      <c r="B77" s="539"/>
      <c r="C77" s="540">
        <f>SumByColor($A$19,C60:C75)</f>
        <v>1200</v>
      </c>
      <c r="D77" s="540"/>
      <c r="E77" s="540"/>
      <c r="F77" s="541">
        <f>SumByColor($A$19,F60:F75)</f>
        <v>24399</v>
      </c>
      <c r="G77" s="540"/>
      <c r="H77" s="540">
        <f>SumByColor($A$19,H60:H75)</f>
        <v>1200</v>
      </c>
      <c r="I77" s="540"/>
      <c r="J77" s="540"/>
      <c r="K77" s="541">
        <f>SumByColor($A$19,K60:K75)</f>
        <v>25337</v>
      </c>
      <c r="L77" s="540"/>
      <c r="M77" s="541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4">
        <v>42639</v>
      </c>
      <c r="C83" s="375">
        <v>80</v>
      </c>
      <c r="D83" s="376">
        <v>26.38</v>
      </c>
      <c r="E83" s="376">
        <v>25.53</v>
      </c>
      <c r="F83" s="376">
        <f t="shared" ref="F83:F92" si="15">C83*(E83-D83)</f>
        <v>-67.999999999999829</v>
      </c>
      <c r="G83" s="376">
        <f t="shared" ref="G83:G92" si="16">D83*C83</f>
        <v>2110.4</v>
      </c>
      <c r="H83" s="377">
        <f t="shared" ref="H83:H92" si="17">(E83-D83)/D83</f>
        <v>-3.2221379833206894E-2</v>
      </c>
      <c r="I83" s="376"/>
    </row>
    <row r="84" spans="2:11" x14ac:dyDescent="0.25">
      <c r="B84" s="374">
        <v>42639</v>
      </c>
      <c r="C84" s="375">
        <v>120</v>
      </c>
      <c r="D84" s="376">
        <v>26.08</v>
      </c>
      <c r="E84" s="376">
        <v>25.53</v>
      </c>
      <c r="F84" s="376">
        <f t="shared" si="15"/>
        <v>-65.999999999999659</v>
      </c>
      <c r="G84" s="376">
        <f t="shared" si="16"/>
        <v>3129.6</v>
      </c>
      <c r="H84" s="377">
        <f t="shared" si="17"/>
        <v>-2.1088957055214616E-2</v>
      </c>
      <c r="I84" s="376"/>
    </row>
    <row r="85" spans="2:11" x14ac:dyDescent="0.25">
      <c r="B85" s="374">
        <v>42641</v>
      </c>
      <c r="C85" s="375">
        <v>120</v>
      </c>
      <c r="D85" s="376">
        <v>26.08</v>
      </c>
      <c r="E85" s="376">
        <v>26</v>
      </c>
      <c r="F85" s="376">
        <f t="shared" si="15"/>
        <v>-9.5999999999997954</v>
      </c>
      <c r="G85" s="376">
        <f t="shared" si="16"/>
        <v>3129.6</v>
      </c>
      <c r="H85" s="377">
        <f t="shared" si="17"/>
        <v>-3.0674846625766221E-3</v>
      </c>
      <c r="I85" s="376"/>
    </row>
    <row r="86" spans="2:11" x14ac:dyDescent="0.25">
      <c r="B86" s="374">
        <v>42643</v>
      </c>
      <c r="C86" s="375">
        <v>120</v>
      </c>
      <c r="D86" s="376">
        <v>26.08</v>
      </c>
      <c r="E86" s="376">
        <v>26.59</v>
      </c>
      <c r="F86" s="376">
        <f t="shared" si="15"/>
        <v>61.200000000000188</v>
      </c>
      <c r="G86" s="376">
        <f t="shared" si="16"/>
        <v>3129.6</v>
      </c>
      <c r="H86" s="377">
        <f t="shared" si="17"/>
        <v>1.9555214723926441E-2</v>
      </c>
      <c r="I86" s="376"/>
    </row>
    <row r="87" spans="2:11" x14ac:dyDescent="0.25">
      <c r="B87" s="374">
        <v>42649</v>
      </c>
      <c r="C87" s="375">
        <v>200</v>
      </c>
      <c r="D87" s="376">
        <v>25.515999999999998</v>
      </c>
      <c r="E87" s="376">
        <v>25.21</v>
      </c>
      <c r="F87" s="376">
        <f t="shared" si="15"/>
        <v>-61.199999999999477</v>
      </c>
      <c r="G87" s="376">
        <f t="shared" si="16"/>
        <v>5103.2</v>
      </c>
      <c r="H87" s="377">
        <f t="shared" si="17"/>
        <v>-1.1992475309609556E-2</v>
      </c>
      <c r="I87" s="376"/>
    </row>
    <row r="88" spans="2:11" x14ac:dyDescent="0.25">
      <c r="B88" s="374">
        <v>42650</v>
      </c>
      <c r="C88" s="375">
        <v>200</v>
      </c>
      <c r="D88" s="376">
        <v>25.515999999999998</v>
      </c>
      <c r="E88" s="376">
        <v>25.33</v>
      </c>
      <c r="F88" s="376">
        <f t="shared" si="15"/>
        <v>-37.199999999999989</v>
      </c>
      <c r="G88" s="376">
        <f t="shared" si="16"/>
        <v>5103.2</v>
      </c>
      <c r="H88" s="377">
        <f t="shared" si="17"/>
        <v>-7.2895438156450835E-3</v>
      </c>
      <c r="I88" s="376"/>
    </row>
    <row r="89" spans="2:11" x14ac:dyDescent="0.25">
      <c r="B89" s="374">
        <v>42661</v>
      </c>
      <c r="C89" s="375">
        <v>200</v>
      </c>
      <c r="D89" s="376">
        <v>25.515999999999998</v>
      </c>
      <c r="E89" s="376">
        <v>26.25</v>
      </c>
      <c r="F89" s="376">
        <f t="shared" si="15"/>
        <v>146.80000000000035</v>
      </c>
      <c r="G89" s="376">
        <f t="shared" si="16"/>
        <v>5103.2</v>
      </c>
      <c r="H89" s="377">
        <f t="shared" si="17"/>
        <v>2.876626430475003E-2</v>
      </c>
      <c r="I89" s="376"/>
    </row>
    <row r="90" spans="2:11" x14ac:dyDescent="0.25">
      <c r="B90" s="374">
        <v>42674</v>
      </c>
      <c r="C90" s="375">
        <v>200</v>
      </c>
      <c r="D90" s="376">
        <v>25.515999999999998</v>
      </c>
      <c r="E90" s="376">
        <v>26.42</v>
      </c>
      <c r="F90" s="376">
        <f t="shared" si="15"/>
        <v>180.80000000000069</v>
      </c>
      <c r="G90" s="376">
        <f t="shared" si="16"/>
        <v>5103.2</v>
      </c>
      <c r="H90" s="377">
        <f t="shared" si="17"/>
        <v>3.5428750587866577E-2</v>
      </c>
      <c r="I90" s="376"/>
    </row>
    <row r="91" spans="2:11" x14ac:dyDescent="0.25">
      <c r="B91" s="374">
        <v>42677</v>
      </c>
      <c r="C91" s="375">
        <v>100</v>
      </c>
      <c r="D91" s="376">
        <v>24.547599999999999</v>
      </c>
      <c r="E91" s="376">
        <v>26.69</v>
      </c>
      <c r="F91" s="376">
        <f t="shared" si="15"/>
        <v>214.24000000000021</v>
      </c>
      <c r="G91" s="376">
        <f t="shared" si="16"/>
        <v>2454.7599999999998</v>
      </c>
      <c r="H91" s="377">
        <f t="shared" si="17"/>
        <v>8.7275334452247971E-2</v>
      </c>
      <c r="I91" s="458"/>
    </row>
    <row r="92" spans="2:11" x14ac:dyDescent="0.25">
      <c r="B92" s="374">
        <v>42678</v>
      </c>
      <c r="C92" s="375">
        <v>80</v>
      </c>
      <c r="D92" s="376">
        <v>23.857099999999999</v>
      </c>
      <c r="E92" s="376">
        <v>27.24</v>
      </c>
      <c r="F92" s="376">
        <f t="shared" si="15"/>
        <v>270.63199999999995</v>
      </c>
      <c r="G92" s="376">
        <f t="shared" si="16"/>
        <v>1908.568</v>
      </c>
      <c r="H92" s="377">
        <f t="shared" si="17"/>
        <v>0.1417984583205838</v>
      </c>
      <c r="I92" s="376"/>
    </row>
    <row r="93" spans="2:11" x14ac:dyDescent="0.25">
      <c r="B93" s="374">
        <v>42681</v>
      </c>
      <c r="C93" s="375">
        <v>0</v>
      </c>
      <c r="D93" s="376"/>
      <c r="E93" s="376"/>
      <c r="F93" s="376">
        <v>344.98</v>
      </c>
      <c r="G93" s="376"/>
      <c r="H93" s="377"/>
      <c r="I93" s="376"/>
    </row>
    <row r="94" spans="2:11" x14ac:dyDescent="0.25">
      <c r="B94" s="374"/>
      <c r="C94" s="375"/>
      <c r="D94" s="376"/>
      <c r="E94" s="376"/>
      <c r="F94" s="376"/>
      <c r="G94" s="376"/>
      <c r="H94" s="377"/>
      <c r="I94" s="376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2">
        <v>600</v>
      </c>
      <c r="D103" s="599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2">
        <v>600</v>
      </c>
      <c r="D108" s="599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390" priority="63">
      <formula>F31&gt;0</formula>
    </cfRule>
    <cfRule type="expression" dxfId="1389" priority="64">
      <formula>F31&lt;0</formula>
    </cfRule>
  </conditionalFormatting>
  <conditionalFormatting sqref="Q7">
    <cfRule type="expression" dxfId="1388" priority="61">
      <formula>Q7&gt;0</formula>
    </cfRule>
    <cfRule type="expression" dxfId="1387" priority="62">
      <formula>Q7&lt;0</formula>
    </cfRule>
  </conditionalFormatting>
  <conditionalFormatting sqref="Q8">
    <cfRule type="expression" dxfId="1386" priority="59">
      <formula>Q8&gt;0</formula>
    </cfRule>
    <cfRule type="expression" dxfId="1385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84" priority="51">
      <formula>M58&gt;0</formula>
    </cfRule>
    <cfRule type="expression" dxfId="1383" priority="52">
      <formula>M58&lt;0</formula>
    </cfRule>
  </conditionalFormatting>
  <conditionalFormatting sqref="Q10">
    <cfRule type="expression" dxfId="1382" priority="49">
      <formula>Q10&gt;0</formula>
    </cfRule>
    <cfRule type="expression" dxfId="1381" priority="50">
      <formula>Q10&lt;0</formula>
    </cfRule>
  </conditionalFormatting>
  <conditionalFormatting sqref="F29:F30">
    <cfRule type="expression" dxfId="1380" priority="47">
      <formula>F29&gt;0</formula>
    </cfRule>
    <cfRule type="expression" dxfId="1379" priority="48">
      <formula>F29&lt;0</formula>
    </cfRule>
  </conditionalFormatting>
  <conditionalFormatting sqref="H29:H30">
    <cfRule type="expression" dxfId="1378" priority="45">
      <formula>H29&gt;0</formula>
    </cfRule>
    <cfRule type="expression" dxfId="1377" priority="46">
      <formula>H29&lt;0</formula>
    </cfRule>
  </conditionalFormatting>
  <conditionalFormatting sqref="F83:F94">
    <cfRule type="expression" dxfId="1376" priority="43">
      <formula>F83&gt;0</formula>
    </cfRule>
    <cfRule type="expression" dxfId="1375" priority="44">
      <formula>F83&lt;0</formula>
    </cfRule>
  </conditionalFormatting>
  <conditionalFormatting sqref="H83:H94">
    <cfRule type="expression" dxfId="1374" priority="41">
      <formula>H83&gt;0</formula>
    </cfRule>
    <cfRule type="expression" dxfId="1373" priority="42">
      <formula>H83&lt;0</formula>
    </cfRule>
  </conditionalFormatting>
  <conditionalFormatting sqref="J41">
    <cfRule type="expression" dxfId="1372" priority="39">
      <formula>J41&gt;0</formula>
    </cfRule>
    <cfRule type="expression" dxfId="1371" priority="40">
      <formula>J41&lt;0</formula>
    </cfRule>
  </conditionalFormatting>
  <conditionalFormatting sqref="J39:J47 J49">
    <cfRule type="expression" dxfId="1370" priority="37">
      <formula>J39&gt;0</formula>
    </cfRule>
    <cfRule type="expression" dxfId="1369" priority="38">
      <formula>J39&lt;0</formula>
    </cfRule>
  </conditionalFormatting>
  <conditionalFormatting sqref="F48 H48">
    <cfRule type="expression" dxfId="1368" priority="35">
      <formula>F48&gt;0</formula>
    </cfRule>
    <cfRule type="expression" dxfId="1367" priority="36">
      <formula>F48&lt;0</formula>
    </cfRule>
  </conditionalFormatting>
  <conditionalFormatting sqref="J48">
    <cfRule type="expression" dxfId="1366" priority="33">
      <formula>J48&gt;0</formula>
    </cfRule>
    <cfRule type="expression" dxfId="1365" priority="34">
      <formula>J48&lt;0</formula>
    </cfRule>
  </conditionalFormatting>
  <conditionalFormatting sqref="K41:K52">
    <cfRule type="expression" dxfId="1364" priority="31">
      <formula>K41&gt;0</formula>
    </cfRule>
    <cfRule type="expression" dxfId="1363" priority="32">
      <formula>K41&lt;0</formula>
    </cfRule>
  </conditionalFormatting>
  <conditionalFormatting sqref="K39:K52">
    <cfRule type="expression" dxfId="1362" priority="29">
      <formula>K39&gt;0</formula>
    </cfRule>
    <cfRule type="expression" dxfId="1361" priority="30">
      <formula>K39&lt;0</formula>
    </cfRule>
  </conditionalFormatting>
  <conditionalFormatting sqref="F102:F118 H102:H118 H120:H128 F120:F128">
    <cfRule type="expression" dxfId="1360" priority="25">
      <formula>F102&gt;0</formula>
    </cfRule>
    <cfRule type="expression" dxfId="1359" priority="26">
      <formula>F102&lt;0</formula>
    </cfRule>
  </conditionalFormatting>
  <conditionalFormatting sqref="F96:F101">
    <cfRule type="expression" dxfId="1358" priority="23">
      <formula>F96&gt;0</formula>
    </cfRule>
    <cfRule type="expression" dxfId="1357" priority="24">
      <formula>F96&lt;0</formula>
    </cfRule>
  </conditionalFormatting>
  <conditionalFormatting sqref="H96:H101">
    <cfRule type="expression" dxfId="1356" priority="21">
      <formula>H96&gt;0</formula>
    </cfRule>
    <cfRule type="expression" dxfId="1355" priority="22">
      <formula>H96&lt;0</formula>
    </cfRule>
  </conditionalFormatting>
  <conditionalFormatting sqref="J112">
    <cfRule type="expression" dxfId="1354" priority="19">
      <formula>J112&gt;0</formula>
    </cfRule>
    <cfRule type="expression" dxfId="1353" priority="20">
      <formula>J112&lt;0</formula>
    </cfRule>
  </conditionalFormatting>
  <conditionalFormatting sqref="J110:J118 J120">
    <cfRule type="expression" dxfId="1352" priority="17">
      <formula>J110&gt;0</formula>
    </cfRule>
    <cfRule type="expression" dxfId="1351" priority="18">
      <formula>J110&lt;0</formula>
    </cfRule>
  </conditionalFormatting>
  <conditionalFormatting sqref="F119 H119">
    <cfRule type="expression" dxfId="1350" priority="15">
      <formula>F119&gt;0</formula>
    </cfRule>
    <cfRule type="expression" dxfId="1349" priority="16">
      <formula>F119&lt;0</formula>
    </cfRule>
  </conditionalFormatting>
  <conditionalFormatting sqref="J119">
    <cfRule type="expression" dxfId="1348" priority="13">
      <formula>J119&gt;0</formula>
    </cfRule>
    <cfRule type="expression" dxfId="1347" priority="14">
      <formula>J119&lt;0</formula>
    </cfRule>
  </conditionalFormatting>
  <conditionalFormatting sqref="K112:K123">
    <cfRule type="expression" dxfId="1346" priority="11">
      <formula>K112&gt;0</formula>
    </cfRule>
    <cfRule type="expression" dxfId="1345" priority="12">
      <formula>K112&lt;0</formula>
    </cfRule>
  </conditionalFormatting>
  <conditionalFormatting sqref="K110:K123">
    <cfRule type="expression" dxfId="1344" priority="9">
      <formula>K110&gt;0</formula>
    </cfRule>
    <cfRule type="expression" dxfId="1343" priority="10">
      <formula>K110&lt;0</formula>
    </cfRule>
  </conditionalFormatting>
  <conditionalFormatting sqref="J121">
    <cfRule type="expression" dxfId="1342" priority="7">
      <formula>J121&gt;0</formula>
    </cfRule>
    <cfRule type="expression" dxfId="1341" priority="8">
      <formula>J121&lt;0</formula>
    </cfRule>
  </conditionalFormatting>
  <conditionalFormatting sqref="F25:F28">
    <cfRule type="expression" dxfId="1340" priority="5">
      <formula>F25&gt;0</formula>
    </cfRule>
    <cfRule type="expression" dxfId="1339" priority="6">
      <formula>F25&lt;0</formula>
    </cfRule>
  </conditionalFormatting>
  <conditionalFormatting sqref="H25:H28">
    <cfRule type="expression" dxfId="1338" priority="3">
      <formula>H25&gt;0</formula>
    </cfRule>
    <cfRule type="expression" dxfId="1337" priority="4">
      <formula>H25&lt;0</formula>
    </cfRule>
  </conditionalFormatting>
  <conditionalFormatting sqref="J27:J29">
    <cfRule type="expression" dxfId="1336" priority="1">
      <formula>J27&gt;0</formula>
    </cfRule>
    <cfRule type="expression" dxfId="1335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52.88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52.88</v>
      </c>
      <c r="R4" s="491">
        <v>1.2800000000000001E-2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80">
        <v>200</v>
      </c>
      <c r="D32" s="483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58.168000000000006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57.63920000000001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57.110400000000006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56.581600000000009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56.052800000000005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55.524000000000008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54.995200000000004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54.466400000000007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53.937600000000003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53.408800000000006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52.88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52.351199999999999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51.822400000000002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51.293599999999998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50.764800000000001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1" t="s">
        <v>1</v>
      </c>
      <c r="B56" s="381" t="s">
        <v>2</v>
      </c>
      <c r="C56" s="381" t="s">
        <v>4</v>
      </c>
      <c r="D56" s="383" t="s">
        <v>5</v>
      </c>
      <c r="E56" s="383" t="s">
        <v>94</v>
      </c>
      <c r="F56" s="383" t="s">
        <v>60</v>
      </c>
      <c r="G56" s="381" t="s">
        <v>3</v>
      </c>
      <c r="H56" s="381" t="s">
        <v>6</v>
      </c>
      <c r="I56" s="383" t="s">
        <v>7</v>
      </c>
      <c r="J56" s="383" t="s">
        <v>95</v>
      </c>
      <c r="K56" s="383" t="s">
        <v>61</v>
      </c>
      <c r="L56" s="381" t="s">
        <v>37</v>
      </c>
      <c r="M56" s="381" t="s">
        <v>38</v>
      </c>
      <c r="O56" s="81">
        <v>0.95</v>
      </c>
      <c r="P56" s="81">
        <f t="shared" si="6"/>
        <v>50.235999999999997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4" t="s">
        <v>36</v>
      </c>
      <c r="B57" s="374">
        <v>42572</v>
      </c>
      <c r="C57" s="375">
        <v>60</v>
      </c>
      <c r="D57" s="376">
        <v>39.58</v>
      </c>
      <c r="E57" s="376">
        <v>0</v>
      </c>
      <c r="F57" s="376">
        <f>C57*D57+E57</f>
        <v>2374.7999999999997</v>
      </c>
      <c r="G57" s="374">
        <v>42620</v>
      </c>
      <c r="H57" s="379">
        <v>100</v>
      </c>
      <c r="I57" s="376">
        <v>38.479999999999997</v>
      </c>
      <c r="J57" s="376">
        <v>0.08</v>
      </c>
      <c r="K57" s="376">
        <f>I57*H57-J57</f>
        <v>3847.9199999999996</v>
      </c>
      <c r="L57" s="374">
        <v>42621</v>
      </c>
      <c r="M57" s="376">
        <v>20</v>
      </c>
      <c r="O57" s="81">
        <v>0.94</v>
      </c>
      <c r="P57" s="81">
        <f t="shared" si="6"/>
        <v>49.7072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5" t="s">
        <v>71</v>
      </c>
      <c r="B58" s="374">
        <v>42572</v>
      </c>
      <c r="C58" s="375">
        <v>40</v>
      </c>
      <c r="D58" s="376">
        <v>37.880000000000003</v>
      </c>
      <c r="E58" s="376">
        <v>0</v>
      </c>
      <c r="F58" s="376">
        <f>C58*D58+E58</f>
        <v>1515.2</v>
      </c>
      <c r="G58" s="374">
        <v>42640</v>
      </c>
      <c r="H58" s="379">
        <v>100</v>
      </c>
      <c r="I58" s="376">
        <v>38.549999999999997</v>
      </c>
      <c r="J58" s="376">
        <v>0.08</v>
      </c>
      <c r="K58" s="376">
        <f>I58*H58-J58</f>
        <v>3854.9199999999996</v>
      </c>
      <c r="L58" s="375"/>
      <c r="M58" s="375"/>
      <c r="O58" s="81">
        <v>0.93</v>
      </c>
      <c r="P58" s="81">
        <f t="shared" si="6"/>
        <v>49.178400000000003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5"/>
      <c r="B59" s="374">
        <v>42572</v>
      </c>
      <c r="C59" s="375">
        <v>40</v>
      </c>
      <c r="D59" s="376">
        <v>37.58</v>
      </c>
      <c r="E59" s="376">
        <v>0</v>
      </c>
      <c r="F59" s="376">
        <f>C59*D59+E59</f>
        <v>1503.1999999999998</v>
      </c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6"/>
        <v>48.649600000000007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5"/>
      <c r="B60" s="374">
        <v>42576</v>
      </c>
      <c r="C60" s="375">
        <v>30</v>
      </c>
      <c r="D60" s="376">
        <v>37.15</v>
      </c>
      <c r="E60" s="376">
        <v>0</v>
      </c>
      <c r="F60" s="376">
        <f>C60*D60+E60</f>
        <v>1114.5</v>
      </c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6"/>
        <v>48.120800000000003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5"/>
      <c r="B61" s="374">
        <v>42594</v>
      </c>
      <c r="C61" s="375">
        <v>30</v>
      </c>
      <c r="D61" s="376">
        <v>36.58</v>
      </c>
      <c r="E61" s="376">
        <v>0</v>
      </c>
      <c r="F61" s="376">
        <f>C61*D61+E61</f>
        <v>1097.3999999999999</v>
      </c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6"/>
        <v>47.592000000000006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5"/>
      <c r="I72" s="376"/>
      <c r="J72" s="376"/>
      <c r="K72" s="376"/>
      <c r="L72" s="375"/>
      <c r="M72" s="37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9"/>
      <c r="B74" s="460"/>
      <c r="C74" s="461"/>
      <c r="D74" s="461"/>
      <c r="E74" s="461"/>
      <c r="F74" s="462"/>
      <c r="G74" s="461"/>
      <c r="H74" s="461"/>
      <c r="I74" s="461"/>
      <c r="J74" s="461"/>
      <c r="K74" s="462"/>
      <c r="L74" s="461"/>
      <c r="M74" s="4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34" priority="15">
      <formula>F39&gt;0</formula>
    </cfRule>
    <cfRule type="expression" dxfId="1333" priority="16">
      <formula>F39&lt;0</formula>
    </cfRule>
  </conditionalFormatting>
  <conditionalFormatting sqref="Q7">
    <cfRule type="expression" dxfId="1332" priority="13">
      <formula>Q7&gt;0</formula>
    </cfRule>
    <cfRule type="expression" dxfId="1331" priority="14">
      <formula>Q7&lt;0</formula>
    </cfRule>
  </conditionalFormatting>
  <conditionalFormatting sqref="Q8">
    <cfRule type="expression" dxfId="1330" priority="11">
      <formula>Q8&gt;0</formula>
    </cfRule>
    <cfRule type="expression" dxfId="1329" priority="12">
      <formula>Q8&lt;0</formula>
    </cfRule>
  </conditionalFormatting>
  <conditionalFormatting sqref="F25:F38">
    <cfRule type="expression" dxfId="1328" priority="9">
      <formula>F25&gt;0</formula>
    </cfRule>
    <cfRule type="expression" dxfId="1327" priority="10">
      <formula>F25&lt;0</formula>
    </cfRule>
  </conditionalFormatting>
  <conditionalFormatting sqref="H25:H38">
    <cfRule type="expression" dxfId="1326" priority="7">
      <formula>H25&gt;0</formula>
    </cfRule>
    <cfRule type="expression" dxfId="132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24" priority="3">
      <formula>M55&gt;0</formula>
    </cfRule>
    <cfRule type="expression" dxfId="1323" priority="4">
      <formula>M55&lt;0</formula>
    </cfRule>
  </conditionalFormatting>
  <conditionalFormatting sqref="Q10">
    <cfRule type="expression" dxfId="1322" priority="1">
      <formula>Q10&gt;0</formula>
    </cfRule>
    <cfRule type="expression" dxfId="132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2">
        <f>IF(Q2=0, Q4, (F18-K18-M18)/Q2)</f>
        <v>42.24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42.24</v>
      </c>
      <c r="R4" s="491">
        <v>-1.8800000000000001E-2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2" t="s">
        <v>113</v>
      </c>
      <c r="C21" s="502" t="s">
        <v>146</v>
      </c>
      <c r="D21" s="503" t="s">
        <v>145</v>
      </c>
      <c r="E21" s="504" t="s">
        <v>147</v>
      </c>
      <c r="F21" s="505" t="s">
        <v>65</v>
      </c>
      <c r="G21" s="506" t="s">
        <v>151</v>
      </c>
      <c r="H21" s="505" t="s">
        <v>88</v>
      </c>
      <c r="I21" s="50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4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4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46.464000000000006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1" t="s">
        <v>1</v>
      </c>
      <c r="B42" s="381" t="s">
        <v>2</v>
      </c>
      <c r="C42" s="381" t="s">
        <v>4</v>
      </c>
      <c r="D42" s="383" t="s">
        <v>5</v>
      </c>
      <c r="E42" s="383" t="s">
        <v>94</v>
      </c>
      <c r="F42" s="383" t="s">
        <v>60</v>
      </c>
      <c r="G42" s="381" t="s">
        <v>3</v>
      </c>
      <c r="H42" s="381" t="s">
        <v>6</v>
      </c>
      <c r="I42" s="383" t="s">
        <v>7</v>
      </c>
      <c r="J42" s="383" t="s">
        <v>95</v>
      </c>
      <c r="K42" s="383" t="s">
        <v>61</v>
      </c>
      <c r="L42" s="381" t="s">
        <v>37</v>
      </c>
      <c r="M42" s="381" t="s">
        <v>38</v>
      </c>
      <c r="O42" s="81">
        <v>1.0900000000000001</v>
      </c>
      <c r="P42" s="81">
        <f t="shared" ref="P42:P61" si="2">O42*$Q$4</f>
        <v>46.041600000000003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4" t="s">
        <v>326</v>
      </c>
      <c r="B43" s="374">
        <v>42719</v>
      </c>
      <c r="C43" s="375">
        <v>50</v>
      </c>
      <c r="D43" s="376">
        <v>31.18</v>
      </c>
      <c r="E43" s="376">
        <v>0</v>
      </c>
      <c r="F43" s="376">
        <f>C43*D43+E43</f>
        <v>1559</v>
      </c>
      <c r="G43" s="374">
        <v>42753</v>
      </c>
      <c r="H43" s="375">
        <v>50</v>
      </c>
      <c r="I43" s="376">
        <v>32.92</v>
      </c>
      <c r="J43" s="376">
        <v>0.04</v>
      </c>
      <c r="K43" s="376">
        <f>H43*I43-J43</f>
        <v>1645.96</v>
      </c>
      <c r="L43" s="374">
        <v>42748</v>
      </c>
      <c r="M43" s="375">
        <v>18</v>
      </c>
      <c r="O43" s="81">
        <v>1.08</v>
      </c>
      <c r="P43" s="81">
        <f t="shared" si="2"/>
        <v>45.619200000000006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5"/>
      <c r="M44" s="375"/>
      <c r="O44" s="81">
        <v>1.07</v>
      </c>
      <c r="P44" s="81">
        <f t="shared" si="2"/>
        <v>45.196800000000003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9"/>
      <c r="I45" s="376"/>
      <c r="J45" s="376"/>
      <c r="K45" s="376"/>
      <c r="L45" s="375"/>
      <c r="M45" s="375"/>
      <c r="O45" s="81">
        <v>1.06</v>
      </c>
      <c r="P45" s="81">
        <f t="shared" si="2"/>
        <v>44.774400000000007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9"/>
      <c r="I46" s="376"/>
      <c r="J46" s="376"/>
      <c r="K46" s="376"/>
      <c r="L46" s="375"/>
      <c r="M46" s="375"/>
      <c r="O46" s="81">
        <v>1.05</v>
      </c>
      <c r="P46" s="81">
        <f t="shared" si="2"/>
        <v>44.352000000000004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9"/>
      <c r="I47" s="376"/>
      <c r="J47" s="376"/>
      <c r="K47" s="376"/>
      <c r="L47" s="375"/>
      <c r="M47" s="375"/>
      <c r="O47" s="81">
        <v>1.04</v>
      </c>
      <c r="P47" s="81">
        <f t="shared" si="2"/>
        <v>43.929600000000001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9"/>
      <c r="I48" s="376"/>
      <c r="J48" s="376"/>
      <c r="K48" s="376"/>
      <c r="L48" s="375"/>
      <c r="M48" s="375"/>
      <c r="O48" s="81">
        <v>1.03</v>
      </c>
      <c r="P48" s="81">
        <f t="shared" si="2"/>
        <v>43.507200000000005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9"/>
      <c r="I49" s="376"/>
      <c r="J49" s="376"/>
      <c r="K49" s="376"/>
      <c r="L49" s="375"/>
      <c r="M49" s="375"/>
      <c r="O49" s="81">
        <v>1.02</v>
      </c>
      <c r="P49" s="81">
        <f t="shared" si="2"/>
        <v>43.084800000000001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9"/>
      <c r="I50" s="376"/>
      <c r="J50" s="376"/>
      <c r="K50" s="376"/>
      <c r="L50" s="375"/>
      <c r="M50" s="375"/>
      <c r="O50" s="81">
        <v>1.01</v>
      </c>
      <c r="P50" s="81">
        <f t="shared" si="2"/>
        <v>42.662400000000005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5"/>
      <c r="B51" s="375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</v>
      </c>
      <c r="P51" s="81">
        <f t="shared" si="2"/>
        <v>42.24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6"/>
      <c r="J52" s="376"/>
      <c r="K52" s="376"/>
      <c r="L52" s="375"/>
      <c r="M52" s="375"/>
      <c r="O52" s="81">
        <v>0.99</v>
      </c>
      <c r="P52" s="81">
        <f t="shared" si="2"/>
        <v>41.817599999999999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5"/>
      <c r="B53" s="375"/>
      <c r="C53" s="375"/>
      <c r="D53" s="376"/>
      <c r="E53" s="376"/>
      <c r="F53" s="376"/>
      <c r="G53" s="375"/>
      <c r="H53" s="375"/>
      <c r="I53" s="376"/>
      <c r="J53" s="376"/>
      <c r="K53" s="376"/>
      <c r="L53" s="375"/>
      <c r="M53" s="375"/>
      <c r="O53" s="81">
        <v>0.98</v>
      </c>
      <c r="P53" s="81">
        <f t="shared" si="2"/>
        <v>41.395200000000003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5"/>
      <c r="B54" s="375"/>
      <c r="C54" s="375"/>
      <c r="D54" s="376"/>
      <c r="E54" s="376"/>
      <c r="F54" s="376"/>
      <c r="G54" s="375"/>
      <c r="H54" s="375"/>
      <c r="I54" s="376"/>
      <c r="J54" s="376"/>
      <c r="K54" s="376"/>
      <c r="L54" s="375"/>
      <c r="M54" s="375"/>
      <c r="O54" s="81">
        <v>0.97</v>
      </c>
      <c r="P54" s="81">
        <f t="shared" si="2"/>
        <v>40.972799999999999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5"/>
      <c r="I55" s="376"/>
      <c r="J55" s="376"/>
      <c r="K55" s="376"/>
      <c r="L55" s="375"/>
      <c r="M55" s="375"/>
      <c r="O55" s="81">
        <v>0.96</v>
      </c>
      <c r="P55" s="81">
        <f t="shared" si="2"/>
        <v>40.550400000000003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5"/>
      <c r="I56" s="376"/>
      <c r="J56" s="376"/>
      <c r="K56" s="376"/>
      <c r="L56" s="375"/>
      <c r="M56" s="375"/>
      <c r="O56" s="81">
        <v>0.95</v>
      </c>
      <c r="P56" s="81">
        <f t="shared" si="2"/>
        <v>40.128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5"/>
      <c r="I57" s="376"/>
      <c r="J57" s="376"/>
      <c r="K57" s="376"/>
      <c r="L57" s="375"/>
      <c r="M57" s="375"/>
      <c r="O57" s="81">
        <v>0.94</v>
      </c>
      <c r="P57" s="81">
        <f t="shared" si="2"/>
        <v>39.705599999999997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39.283200000000001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38.860800000000005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9"/>
      <c r="B60" s="460"/>
      <c r="C60" s="461"/>
      <c r="D60" s="461"/>
      <c r="E60" s="461"/>
      <c r="F60" s="462"/>
      <c r="G60" s="461"/>
      <c r="H60" s="461"/>
      <c r="I60" s="461"/>
      <c r="J60" s="461"/>
      <c r="K60" s="462"/>
      <c r="L60" s="461"/>
      <c r="M60" s="581"/>
      <c r="O60" s="81">
        <v>0.91</v>
      </c>
      <c r="P60" s="81">
        <f t="shared" si="2"/>
        <v>38.438400000000001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38.016000000000005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5"/>
      <c r="C68" s="425"/>
      <c r="D68" s="575"/>
      <c r="E68" s="575"/>
      <c r="F68" s="575"/>
      <c r="G68" s="425"/>
      <c r="H68" s="425"/>
      <c r="I68" s="57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5"/>
      <c r="B69" s="72"/>
      <c r="C69" s="4"/>
      <c r="D69" s="3"/>
      <c r="E69" s="3"/>
      <c r="F69" s="3"/>
      <c r="G69" s="72"/>
      <c r="H69" s="181"/>
      <c r="I69" s="3"/>
      <c r="J69" s="575"/>
      <c r="K69" s="575"/>
      <c r="L69" s="425"/>
      <c r="M69" s="425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6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7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20" priority="27">
      <formula>F27&gt;0</formula>
    </cfRule>
    <cfRule type="expression" dxfId="131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18" priority="15">
      <formula>Q8&gt;0</formula>
    </cfRule>
    <cfRule type="expression" dxfId="1317" priority="16">
      <formula>Q8&lt;0</formula>
    </cfRule>
  </conditionalFormatting>
  <conditionalFormatting sqref="Q7">
    <cfRule type="expression" dxfId="1316" priority="17">
      <formula>Q7&gt;0</formula>
    </cfRule>
    <cfRule type="expression" dxfId="1315" priority="18">
      <formula>Q7&lt;0</formula>
    </cfRule>
  </conditionalFormatting>
  <conditionalFormatting sqref="F37:F38">
    <cfRule type="expression" dxfId="1314" priority="13">
      <formula>F37&gt;0</formula>
    </cfRule>
    <cfRule type="expression" dxfId="1313" priority="14">
      <formula>F37&lt;0</formula>
    </cfRule>
  </conditionalFormatting>
  <conditionalFormatting sqref="H37:H38">
    <cfRule type="expression" dxfId="1312" priority="11">
      <formula>H37&gt;0</formula>
    </cfRule>
    <cfRule type="expression" dxfId="1311" priority="12">
      <formula>H37&lt;0</formula>
    </cfRule>
  </conditionalFormatting>
  <conditionalFormatting sqref="F23:F26 H23:H26">
    <cfRule type="expression" dxfId="1310" priority="9">
      <formula>F23&gt;0</formula>
    </cfRule>
    <cfRule type="expression" dxfId="1309" priority="10">
      <formula>F23&lt;0</formula>
    </cfRule>
  </conditionalFormatting>
  <conditionalFormatting sqref="Q10">
    <cfRule type="expression" dxfId="1308" priority="3">
      <formula>Q10&gt;0</formula>
    </cfRule>
    <cfRule type="expression" dxfId="1307" priority="4">
      <formula>Q10&lt;0</formula>
    </cfRule>
  </conditionalFormatting>
  <conditionalFormatting sqref="F22 H22">
    <cfRule type="expression" dxfId="1306" priority="1">
      <formula>F22&gt;0</formula>
    </cfRule>
    <cfRule type="expression" dxfId="1305" priority="2">
      <formula>F22&lt;0</formula>
    </cfRule>
  </conditionalFormatting>
  <conditionalFormatting sqref="M41">
    <cfRule type="expression" dxfId="1304" priority="5">
      <formula>M41&gt;0</formula>
    </cfRule>
    <cfRule type="expression" dxfId="130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62.58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62.58</v>
      </c>
      <c r="R4" s="491">
        <v>-4.1000000000000003E-3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600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600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600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600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68.838000000000008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68.21220000000001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67.586399999999998</v>
      </c>
      <c r="Q43" s="2"/>
      <c r="T43" s="125" t="s">
        <v>97</v>
      </c>
      <c r="U43" s="126">
        <v>53.75</v>
      </c>
      <c r="V43" s="52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66.960599999999999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66.334800000000001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65.709000000000003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1" t="s">
        <v>1</v>
      </c>
      <c r="B47" s="381" t="s">
        <v>2</v>
      </c>
      <c r="C47" s="381" t="s">
        <v>4</v>
      </c>
      <c r="D47" s="383" t="s">
        <v>5</v>
      </c>
      <c r="E47" s="383" t="s">
        <v>94</v>
      </c>
      <c r="F47" s="383" t="s">
        <v>60</v>
      </c>
      <c r="G47" s="381" t="s">
        <v>3</v>
      </c>
      <c r="H47" s="381" t="s">
        <v>6</v>
      </c>
      <c r="I47" s="383" t="s">
        <v>7</v>
      </c>
      <c r="J47" s="383" t="s">
        <v>95</v>
      </c>
      <c r="K47" s="383" t="s">
        <v>61</v>
      </c>
      <c r="L47" s="381" t="s">
        <v>37</v>
      </c>
      <c r="M47" s="381" t="s">
        <v>38</v>
      </c>
      <c r="O47" s="81">
        <v>1.04</v>
      </c>
      <c r="P47" s="81">
        <f t="shared" si="2"/>
        <v>65.083200000000005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4" t="s">
        <v>308</v>
      </c>
      <c r="B48" s="374">
        <v>42669</v>
      </c>
      <c r="C48" s="375">
        <v>20</v>
      </c>
      <c r="D48" s="376">
        <v>49.18</v>
      </c>
      <c r="E48" s="376">
        <v>0</v>
      </c>
      <c r="F48" s="376">
        <f t="shared" ref="F48:F53" si="3">C48*D48+E48</f>
        <v>983.6</v>
      </c>
      <c r="G48" s="374">
        <v>42710</v>
      </c>
      <c r="H48" s="379">
        <v>20</v>
      </c>
      <c r="I48" s="376">
        <v>55.88</v>
      </c>
      <c r="J48" s="376">
        <v>0.02</v>
      </c>
      <c r="K48" s="376">
        <f>I48*H48-J48</f>
        <v>1117.5800000000002</v>
      </c>
      <c r="L48" s="374"/>
      <c r="M48" s="375"/>
      <c r="O48" s="81">
        <v>1.03</v>
      </c>
      <c r="P48" s="81">
        <f t="shared" si="2"/>
        <v>64.457400000000007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5" t="s">
        <v>71</v>
      </c>
      <c r="B49" s="374">
        <v>42669</v>
      </c>
      <c r="C49" s="375">
        <v>30</v>
      </c>
      <c r="D49" s="376">
        <v>49.18</v>
      </c>
      <c r="E49" s="376">
        <v>0</v>
      </c>
      <c r="F49" s="376">
        <f t="shared" si="3"/>
        <v>1475.4</v>
      </c>
      <c r="G49" s="374">
        <v>42713</v>
      </c>
      <c r="H49" s="379">
        <v>30</v>
      </c>
      <c r="I49" s="376">
        <v>56.28</v>
      </c>
      <c r="J49" s="376">
        <v>0.04</v>
      </c>
      <c r="K49" s="376">
        <f>I49*H49-J49</f>
        <v>1688.3600000000001</v>
      </c>
      <c r="L49" s="375"/>
      <c r="M49" s="375"/>
      <c r="O49" s="81">
        <v>1.02</v>
      </c>
      <c r="P49" s="81">
        <f t="shared" si="2"/>
        <v>63.831600000000002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5"/>
      <c r="B50" s="601">
        <v>42711</v>
      </c>
      <c r="C50" s="602">
        <v>20</v>
      </c>
      <c r="D50" s="603">
        <v>55.06</v>
      </c>
      <c r="E50" s="603">
        <v>0</v>
      </c>
      <c r="F50" s="603">
        <f t="shared" si="3"/>
        <v>1101.2</v>
      </c>
      <c r="G50" s="601">
        <v>42780</v>
      </c>
      <c r="H50" s="604">
        <v>20</v>
      </c>
      <c r="I50" s="603">
        <v>52.48</v>
      </c>
      <c r="J50" s="603">
        <v>0.02</v>
      </c>
      <c r="K50" s="603">
        <f>I50*H50-J50</f>
        <v>1049.58</v>
      </c>
      <c r="L50" s="601">
        <v>42768</v>
      </c>
      <c r="M50" s="603">
        <v>7.8</v>
      </c>
      <c r="O50" s="81">
        <v>1.01</v>
      </c>
      <c r="P50" s="81">
        <f t="shared" si="2"/>
        <v>63.205799999999996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5"/>
      <c r="B51" s="601">
        <v>42755</v>
      </c>
      <c r="C51" s="602">
        <v>20</v>
      </c>
      <c r="D51" s="603">
        <v>51.33</v>
      </c>
      <c r="E51" s="603">
        <v>0</v>
      </c>
      <c r="F51" s="603">
        <f t="shared" si="3"/>
        <v>1026.5999999999999</v>
      </c>
      <c r="G51" s="601">
        <v>42787</v>
      </c>
      <c r="H51" s="604">
        <v>80</v>
      </c>
      <c r="I51" s="603">
        <v>55.58</v>
      </c>
      <c r="J51" s="603">
        <v>0.1</v>
      </c>
      <c r="K51" s="603">
        <f>I51*H51-J51</f>
        <v>4446.2999999999993</v>
      </c>
      <c r="L51" s="375"/>
      <c r="M51" s="375"/>
      <c r="O51" s="81">
        <v>1</v>
      </c>
      <c r="P51" s="81">
        <f t="shared" si="2"/>
        <v>62.58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5"/>
      <c r="B52" s="601">
        <v>42755</v>
      </c>
      <c r="C52" s="602">
        <v>20</v>
      </c>
      <c r="D52" s="603">
        <v>51.44</v>
      </c>
      <c r="E52" s="603">
        <v>0</v>
      </c>
      <c r="F52" s="603">
        <f t="shared" si="3"/>
        <v>1028.8</v>
      </c>
      <c r="G52" s="602"/>
      <c r="H52" s="604"/>
      <c r="I52" s="603"/>
      <c r="J52" s="603"/>
      <c r="K52" s="603"/>
      <c r="L52" s="375"/>
      <c r="M52" s="375"/>
      <c r="O52" s="81">
        <v>0.99</v>
      </c>
      <c r="P52" s="81">
        <f t="shared" si="2"/>
        <v>61.9542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5"/>
      <c r="B53" s="601">
        <v>42755</v>
      </c>
      <c r="C53" s="602">
        <v>40</v>
      </c>
      <c r="D53" s="603">
        <v>49.68</v>
      </c>
      <c r="E53" s="603">
        <v>0</v>
      </c>
      <c r="F53" s="603">
        <f t="shared" si="3"/>
        <v>1987.2</v>
      </c>
      <c r="G53" s="602"/>
      <c r="H53" s="604"/>
      <c r="I53" s="603"/>
      <c r="J53" s="603"/>
      <c r="K53" s="603"/>
      <c r="L53" s="375"/>
      <c r="M53" s="375"/>
      <c r="O53" s="81">
        <v>0.98</v>
      </c>
      <c r="P53" s="81">
        <f t="shared" si="2"/>
        <v>61.328399999999995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5"/>
      <c r="M54" s="375"/>
      <c r="O54" s="81">
        <v>0.97</v>
      </c>
      <c r="P54" s="81">
        <f t="shared" si="2"/>
        <v>60.702599999999997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2"/>
        <v>60.076799999999999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2"/>
        <v>59.450999999999993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2"/>
        <v>58.825199999999995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58.199400000000004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2"/>
        <v>57.573599999999999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2"/>
        <v>56.947800000000001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2"/>
        <v>56.322000000000003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9" t="s">
        <v>195</v>
      </c>
      <c r="B65" s="460"/>
      <c r="C65" s="461">
        <f>SumByColor($A$19,C48:C63)</f>
        <v>0</v>
      </c>
      <c r="D65" s="461"/>
      <c r="E65" s="461"/>
      <c r="F65" s="462">
        <f>SumByColor($A$19,F48:F63)</f>
        <v>0</v>
      </c>
      <c r="G65" s="461"/>
      <c r="H65" s="461">
        <f>SumByColor($A$19,H48:H63)</f>
        <v>0</v>
      </c>
      <c r="I65" s="461"/>
      <c r="J65" s="461"/>
      <c r="K65" s="462">
        <f>SumByColor($A$19,K48:K63)</f>
        <v>0</v>
      </c>
      <c r="L65" s="461"/>
      <c r="M65" s="462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8" t="s">
        <v>350</v>
      </c>
      <c r="B71" s="467">
        <v>42754</v>
      </c>
      <c r="C71" s="468">
        <v>20</v>
      </c>
      <c r="D71" s="605">
        <v>55.06</v>
      </c>
      <c r="E71" s="469">
        <v>55.49</v>
      </c>
      <c r="F71" s="469">
        <f t="shared" ref="F71:F78" si="4">C71*(E71-D71)</f>
        <v>8.5999999999999943</v>
      </c>
      <c r="G71" s="469">
        <f t="shared" ref="G71:G78" si="5">D71*C71</f>
        <v>1101.2</v>
      </c>
      <c r="H71" s="606">
        <f t="shared" ref="H71:H78" si="6">(E71-D71)/D71</f>
        <v>7.8096621867054065E-3</v>
      </c>
      <c r="I71" s="469"/>
      <c r="W71" s="130"/>
      <c r="X71" s="10"/>
      <c r="Y71" s="10"/>
      <c r="Z71" s="10"/>
      <c r="AA71" s="10"/>
      <c r="AB71" s="93"/>
      <c r="AC71" s="10"/>
    </row>
    <row r="72" spans="1:31" x14ac:dyDescent="0.25">
      <c r="A72" s="468" t="s">
        <v>362</v>
      </c>
      <c r="B72" s="467">
        <v>42755</v>
      </c>
      <c r="C72" s="468">
        <v>100</v>
      </c>
      <c r="D72" s="605">
        <v>51.438000000000002</v>
      </c>
      <c r="E72" s="469">
        <v>49.23</v>
      </c>
      <c r="F72" s="469">
        <f t="shared" si="4"/>
        <v>-220.80000000000055</v>
      </c>
      <c r="G72" s="469">
        <f t="shared" si="5"/>
        <v>5143.8</v>
      </c>
      <c r="H72" s="606">
        <f t="shared" si="6"/>
        <v>-4.2925463664994855E-2</v>
      </c>
      <c r="I72" s="469">
        <v>50</v>
      </c>
    </row>
    <row r="73" spans="1:31" x14ac:dyDescent="0.25">
      <c r="A73" s="468" t="s">
        <v>379</v>
      </c>
      <c r="B73" s="467">
        <v>42761</v>
      </c>
      <c r="C73" s="468">
        <v>120</v>
      </c>
      <c r="D73" s="605">
        <v>50.715000000000003</v>
      </c>
      <c r="E73" s="469">
        <v>46.82</v>
      </c>
      <c r="F73" s="469">
        <f t="shared" si="4"/>
        <v>-467.40000000000038</v>
      </c>
      <c r="G73" s="469">
        <f t="shared" si="5"/>
        <v>6085.8</v>
      </c>
      <c r="H73" s="606">
        <f t="shared" si="6"/>
        <v>-7.680173518682841E-2</v>
      </c>
      <c r="I73" s="469"/>
    </row>
    <row r="74" spans="1:31" x14ac:dyDescent="0.25">
      <c r="A74" s="468" t="s">
        <v>379</v>
      </c>
      <c r="B74" s="467">
        <v>42764</v>
      </c>
      <c r="C74" s="468">
        <v>120</v>
      </c>
      <c r="D74" s="605">
        <v>50.715000000000003</v>
      </c>
      <c r="E74" s="469">
        <v>47.74</v>
      </c>
      <c r="F74" s="469">
        <f t="shared" si="4"/>
        <v>-357.00000000000017</v>
      </c>
      <c r="G74" s="469">
        <f t="shared" si="5"/>
        <v>6085.8</v>
      </c>
      <c r="H74" s="606">
        <f t="shared" si="6"/>
        <v>-5.866114561766738E-2</v>
      </c>
      <c r="I74" s="469"/>
    </row>
    <row r="75" spans="1:31" x14ac:dyDescent="0.25">
      <c r="A75" s="468" t="s">
        <v>404</v>
      </c>
      <c r="B75" s="467">
        <v>42768</v>
      </c>
      <c r="C75" s="468">
        <v>120</v>
      </c>
      <c r="D75" s="605">
        <v>50.65</v>
      </c>
      <c r="E75" s="469">
        <v>50.5</v>
      </c>
      <c r="F75" s="469">
        <f t="shared" si="4"/>
        <v>-17.999999999999829</v>
      </c>
      <c r="G75" s="469">
        <f t="shared" si="5"/>
        <v>6078</v>
      </c>
      <c r="H75" s="606">
        <f t="shared" si="6"/>
        <v>-2.9615004935833874E-3</v>
      </c>
      <c r="I75" s="469"/>
    </row>
    <row r="76" spans="1:31" x14ac:dyDescent="0.25">
      <c r="A76" s="468" t="s">
        <v>441</v>
      </c>
      <c r="B76" s="467">
        <v>42780</v>
      </c>
      <c r="C76" s="468">
        <v>100</v>
      </c>
      <c r="D76" s="605">
        <v>50.284199999999998</v>
      </c>
      <c r="E76" s="469">
        <v>53.71</v>
      </c>
      <c r="F76" s="469">
        <f t="shared" si="4"/>
        <v>342.58000000000027</v>
      </c>
      <c r="G76" s="469">
        <f t="shared" si="5"/>
        <v>5028.42</v>
      </c>
      <c r="H76" s="606">
        <f t="shared" si="6"/>
        <v>6.8128756150043199E-2</v>
      </c>
      <c r="I76" s="469">
        <v>50</v>
      </c>
    </row>
    <row r="77" spans="1:31" x14ac:dyDescent="0.25">
      <c r="A77" s="650" t="s">
        <v>458</v>
      </c>
      <c r="B77" s="649">
        <v>42787</v>
      </c>
      <c r="C77" s="650">
        <v>20</v>
      </c>
      <c r="D77" s="651">
        <v>47.1</v>
      </c>
      <c r="E77" s="648">
        <v>54.78</v>
      </c>
      <c r="F77" s="648">
        <f t="shared" si="4"/>
        <v>153.6</v>
      </c>
      <c r="G77" s="648">
        <f t="shared" si="5"/>
        <v>942</v>
      </c>
      <c r="H77" s="652">
        <f t="shared" si="6"/>
        <v>0.16305732484076432</v>
      </c>
      <c r="I77" s="648"/>
    </row>
    <row r="78" spans="1:31" x14ac:dyDescent="0.25">
      <c r="A78" s="650" t="s">
        <v>476</v>
      </c>
      <c r="B78" s="649">
        <v>42792</v>
      </c>
      <c r="C78" s="650">
        <v>20</v>
      </c>
      <c r="D78" s="651">
        <v>47.1</v>
      </c>
      <c r="E78" s="648">
        <v>54.78</v>
      </c>
      <c r="F78" s="648">
        <f t="shared" si="4"/>
        <v>153.6</v>
      </c>
      <c r="G78" s="648">
        <f t="shared" si="5"/>
        <v>942</v>
      </c>
      <c r="H78" s="652">
        <f t="shared" si="6"/>
        <v>0.16305732484076432</v>
      </c>
      <c r="I78" s="648"/>
    </row>
    <row r="79" spans="1:31" x14ac:dyDescent="0.25">
      <c r="A79" s="650"/>
      <c r="B79" s="649">
        <v>42796</v>
      </c>
      <c r="C79" s="650">
        <v>0</v>
      </c>
      <c r="D79" s="651"/>
      <c r="E79" s="648"/>
      <c r="F79" s="648">
        <v>203.98</v>
      </c>
      <c r="G79" s="648"/>
      <c r="H79" s="652"/>
      <c r="I79" s="653"/>
    </row>
    <row r="80" spans="1:31" x14ac:dyDescent="0.25">
      <c r="B80" s="189"/>
      <c r="C80" s="10"/>
      <c r="D80" s="600"/>
      <c r="E80" s="39"/>
      <c r="F80" s="39"/>
      <c r="G80" s="39"/>
      <c r="H80" s="227"/>
      <c r="I80" s="39"/>
    </row>
    <row r="81" spans="2:9" x14ac:dyDescent="0.25">
      <c r="B81" s="189"/>
      <c r="C81" s="10"/>
      <c r="D81" s="600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02" priority="29">
      <formula>F25&gt;0</formula>
    </cfRule>
    <cfRule type="expression" dxfId="1301" priority="30">
      <formula>F25&lt;0</formula>
    </cfRule>
  </conditionalFormatting>
  <conditionalFormatting sqref="Q7">
    <cfRule type="expression" dxfId="1300" priority="27">
      <formula>Q7&gt;0</formula>
    </cfRule>
    <cfRule type="expression" dxfId="1299" priority="28">
      <formula>Q7&lt;0</formula>
    </cfRule>
  </conditionalFormatting>
  <conditionalFormatting sqref="Q8">
    <cfRule type="expression" dxfId="1298" priority="25">
      <formula>Q8&gt;0</formula>
    </cfRule>
    <cfRule type="expression" dxfId="1297" priority="26">
      <formula>Q8&lt;0</formula>
    </cfRule>
  </conditionalFormatting>
  <conditionalFormatting sqref="Q10">
    <cfRule type="expression" dxfId="1296" priority="13">
      <formula>Q10&gt;0</formula>
    </cfRule>
    <cfRule type="expression" dxfId="1295" priority="14">
      <formula>Q10&lt;0</formula>
    </cfRule>
  </conditionalFormatting>
  <conditionalFormatting sqref="M46">
    <cfRule type="expression" dxfId="1294" priority="11">
      <formula>M46&gt;0</formula>
    </cfRule>
    <cfRule type="expression" dxfId="1293" priority="12">
      <formula>M46&lt;0</formula>
    </cfRule>
  </conditionalFormatting>
  <conditionalFormatting sqref="F80:F88 H80:H88">
    <cfRule type="expression" dxfId="1292" priority="9">
      <formula>F80&gt;0</formula>
    </cfRule>
    <cfRule type="expression" dxfId="1291" priority="10">
      <formula>F80&lt;0</formula>
    </cfRule>
  </conditionalFormatting>
  <conditionalFormatting sqref="F75:F79">
    <cfRule type="expression" dxfId="1290" priority="7">
      <formula>F75&gt;0</formula>
    </cfRule>
    <cfRule type="expression" dxfId="1289" priority="8">
      <formula>F75&lt;0</formula>
    </cfRule>
  </conditionalFormatting>
  <conditionalFormatting sqref="H75:H79">
    <cfRule type="expression" dxfId="1288" priority="5">
      <formula>H75&gt;0</formula>
    </cfRule>
    <cfRule type="expression" dxfId="1287" priority="6">
      <formula>H75&lt;0</formula>
    </cfRule>
  </conditionalFormatting>
  <conditionalFormatting sqref="F71:F74">
    <cfRule type="expression" dxfId="1286" priority="3">
      <formula>F71&gt;0</formula>
    </cfRule>
    <cfRule type="expression" dxfId="1285" priority="4">
      <formula>F71&lt;0</formula>
    </cfRule>
  </conditionalFormatting>
  <conditionalFormatting sqref="H71:H74">
    <cfRule type="expression" dxfId="1284" priority="1">
      <formula>H71&gt;0</formula>
    </cfRule>
    <cfRule type="expression" dxfId="128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490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25.7</v>
      </c>
      <c r="R4" s="513">
        <v>-8.0999999999999996E-3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2570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322</v>
      </c>
      <c r="R7" s="29">
        <v>42996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0.14323843416370108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28.270000000000003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28.013000000000002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27.756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27.499000000000002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27.242000000000001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26.984999999999999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26.728000000000002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26.471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26.213999999999999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25.957000000000001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25.7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25.442999999999998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25.186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24.928999999999998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24.671999999999997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24.414999999999999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24.157999999999998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23.901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23.644000000000002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23.387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23.13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763</v>
      </c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2" priority="21">
      <formula>F47&gt;0</formula>
    </cfRule>
    <cfRule type="expression" dxfId="1281" priority="22">
      <formula>F47&lt;0</formula>
    </cfRule>
  </conditionalFormatting>
  <conditionalFormatting sqref="Q7">
    <cfRule type="expression" dxfId="1280" priority="19">
      <formula>Q7&gt;0</formula>
    </cfRule>
    <cfRule type="expression" dxfId="1279" priority="20">
      <formula>Q7&lt;0</formula>
    </cfRule>
  </conditionalFormatting>
  <conditionalFormatting sqref="Q8">
    <cfRule type="expression" dxfId="1278" priority="17">
      <formula>Q8&gt;0</formula>
    </cfRule>
    <cfRule type="expression" dxfId="1277" priority="18">
      <formula>Q8&lt;0</formula>
    </cfRule>
  </conditionalFormatting>
  <conditionalFormatting sqref="F25:F46">
    <cfRule type="expression" dxfId="1276" priority="15">
      <formula>F25&gt;0</formula>
    </cfRule>
    <cfRule type="expression" dxfId="1275" priority="16">
      <formula>F25&lt;0</formula>
    </cfRule>
  </conditionalFormatting>
  <conditionalFormatting sqref="H25:H46">
    <cfRule type="expression" dxfId="1274" priority="13">
      <formula>H25&gt;0</formula>
    </cfRule>
    <cfRule type="expression" dxfId="1273" priority="14">
      <formula>H25&lt;0</formula>
    </cfRule>
  </conditionalFormatting>
  <conditionalFormatting sqref="F89:F110">
    <cfRule type="expression" dxfId="1272" priority="11">
      <formula>F89&gt;0</formula>
    </cfRule>
    <cfRule type="expression" dxfId="1271" priority="12">
      <formula>F89&lt;0</formula>
    </cfRule>
  </conditionalFormatting>
  <conditionalFormatting sqref="H89:H110">
    <cfRule type="expression" dxfId="1270" priority="9">
      <formula>H89&gt;0</formula>
    </cfRule>
    <cfRule type="expression" dxfId="1269" priority="10">
      <formula>H89&lt;0</formula>
    </cfRule>
  </conditionalFormatting>
  <conditionalFormatting sqref="Q10">
    <cfRule type="expression" dxfId="1268" priority="7">
      <formula>Q10&gt;0</formula>
    </cfRule>
    <cfRule type="expression" dxfId="1267" priority="8">
      <formula>Q10&lt;0</formula>
    </cfRule>
  </conditionalFormatting>
  <conditionalFormatting sqref="J25:J38">
    <cfRule type="expression" dxfId="1266" priority="5">
      <formula>J25&gt;0</formula>
    </cfRule>
    <cfRule type="expression" dxfId="1265" priority="6">
      <formula>J25&lt;0</formula>
    </cfRule>
  </conditionalFormatting>
  <conditionalFormatting sqref="K25:K38">
    <cfRule type="expression" dxfId="1264" priority="3">
      <formula>K25&gt;0</formula>
    </cfRule>
    <cfRule type="expression" dxfId="1263" priority="4">
      <formula>K25&lt;0</formula>
    </cfRule>
  </conditionalFormatting>
  <conditionalFormatting sqref="L25:L38">
    <cfRule type="expression" dxfId="1262" priority="1">
      <formula>L25&gt;0</formula>
    </cfRule>
    <cfRule type="expression" dxfId="12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90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46</v>
      </c>
      <c r="R4" s="491">
        <v>-1.7100000000000001E-2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1840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238.58000000000084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39.199999999999818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2.1768103065304207E-2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50.6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50.14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49.680000000000007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49.220000000000006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48.760000000000005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48.300000000000004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47.84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47.38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46.92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9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9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46.46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46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45.54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45.08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44.62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44.16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43.699999999999996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43.239999999999995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42.78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42.32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41.86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41.4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4" t="s">
        <v>195</v>
      </c>
      <c r="B65" s="455"/>
      <c r="C65" s="456">
        <f>SumByColor($A$19,C48:C63)</f>
        <v>60</v>
      </c>
      <c r="D65" s="456"/>
      <c r="E65" s="456"/>
      <c r="F65" s="457">
        <f>SumByColor($A$19,F48:F63)</f>
        <v>2724</v>
      </c>
      <c r="G65" s="456"/>
      <c r="H65" s="456">
        <f>SumByColor($A$19,H48:H63)</f>
        <v>60</v>
      </c>
      <c r="I65" s="456"/>
      <c r="J65" s="456"/>
      <c r="K65" s="457">
        <f>SumByColor($A$19,K48:K63)</f>
        <v>2831</v>
      </c>
      <c r="L65" s="456"/>
      <c r="M65" s="457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4">
        <v>42577</v>
      </c>
      <c r="C70" s="375">
        <v>30</v>
      </c>
      <c r="D70" s="376">
        <v>52</v>
      </c>
      <c r="E70" s="376">
        <v>58.09</v>
      </c>
      <c r="F70" s="376">
        <f t="shared" ref="F70:F78" si="1">C70*(E70-D70)</f>
        <v>182.7000000000001</v>
      </c>
      <c r="G70" s="376">
        <f t="shared" ref="G70:G78" si="2">D70*C70</f>
        <v>1560</v>
      </c>
      <c r="H70" s="377">
        <f t="shared" ref="H70:H78" si="3">(E70-D70)/D70</f>
        <v>0.11711538461538468</v>
      </c>
      <c r="I70" s="376" t="s">
        <v>253</v>
      </c>
    </row>
    <row r="71" spans="1:31" x14ac:dyDescent="0.25">
      <c r="B71" s="374">
        <v>42578</v>
      </c>
      <c r="C71" s="375">
        <v>50</v>
      </c>
      <c r="D71" s="376">
        <v>50.607999999999997</v>
      </c>
      <c r="E71" s="376">
        <v>50.51</v>
      </c>
      <c r="F71" s="376">
        <f t="shared" si="1"/>
        <v>-4.8999999999999488</v>
      </c>
      <c r="G71" s="376">
        <f t="shared" si="2"/>
        <v>2530.3999999999996</v>
      </c>
      <c r="H71" s="377">
        <f t="shared" si="3"/>
        <v>-1.9364527347454747E-3</v>
      </c>
      <c r="I71" s="376"/>
    </row>
    <row r="72" spans="1:31" x14ac:dyDescent="0.25">
      <c r="B72" s="374">
        <v>42580</v>
      </c>
      <c r="C72" s="375">
        <v>20</v>
      </c>
      <c r="D72" s="376">
        <v>50.396500000000003</v>
      </c>
      <c r="E72" s="376">
        <v>50.53</v>
      </c>
      <c r="F72" s="376">
        <f t="shared" si="1"/>
        <v>2.6699999999999591</v>
      </c>
      <c r="G72" s="376">
        <f t="shared" si="2"/>
        <v>1007.9300000000001</v>
      </c>
      <c r="H72" s="377">
        <f t="shared" si="3"/>
        <v>2.6489934816901562E-3</v>
      </c>
      <c r="I72" s="376" t="s">
        <v>256</v>
      </c>
    </row>
    <row r="73" spans="1:31" x14ac:dyDescent="0.25">
      <c r="B73" s="374">
        <v>42585</v>
      </c>
      <c r="C73" s="375">
        <v>20</v>
      </c>
      <c r="D73" s="376">
        <v>50.396500000000003</v>
      </c>
      <c r="E73" s="376">
        <v>49.96</v>
      </c>
      <c r="F73" s="376">
        <f t="shared" si="1"/>
        <v>-8.7300000000000466</v>
      </c>
      <c r="G73" s="376">
        <f t="shared" si="2"/>
        <v>1007.9300000000001</v>
      </c>
      <c r="H73" s="377">
        <f t="shared" si="3"/>
        <v>-8.6613157659758567E-3</v>
      </c>
      <c r="I73" s="376"/>
    </row>
    <row r="74" spans="1:31" x14ac:dyDescent="0.25">
      <c r="B74" s="374">
        <v>42593</v>
      </c>
      <c r="C74" s="375">
        <v>20</v>
      </c>
      <c r="D74" s="376">
        <v>50.396500000000003</v>
      </c>
      <c r="E74" s="376">
        <v>52.02</v>
      </c>
      <c r="F74" s="376">
        <f t="shared" si="1"/>
        <v>32.47</v>
      </c>
      <c r="G74" s="376">
        <f t="shared" si="2"/>
        <v>1007.9300000000001</v>
      </c>
      <c r="H74" s="377">
        <f t="shared" si="3"/>
        <v>3.22145387080452E-2</v>
      </c>
      <c r="I74" s="376"/>
    </row>
    <row r="75" spans="1:31" x14ac:dyDescent="0.25">
      <c r="B75" s="374">
        <v>42601</v>
      </c>
      <c r="C75" s="375">
        <v>20</v>
      </c>
      <c r="D75" s="376">
        <v>50.396500000000003</v>
      </c>
      <c r="E75" s="376">
        <v>52.95</v>
      </c>
      <c r="F75" s="376">
        <f t="shared" si="1"/>
        <v>51.069999999999993</v>
      </c>
      <c r="G75" s="376">
        <f t="shared" si="2"/>
        <v>1007.9300000000001</v>
      </c>
      <c r="H75" s="377">
        <f t="shared" si="3"/>
        <v>5.0668201164763414E-2</v>
      </c>
      <c r="I75" s="376"/>
    </row>
    <row r="76" spans="1:31" x14ac:dyDescent="0.25">
      <c r="B76" s="374">
        <v>42605</v>
      </c>
      <c r="C76" s="375">
        <v>20</v>
      </c>
      <c r="D76" s="376">
        <v>50.396500000000003</v>
      </c>
      <c r="E76" s="376">
        <v>53.6</v>
      </c>
      <c r="F76" s="376">
        <f t="shared" si="1"/>
        <v>64.069999999999965</v>
      </c>
      <c r="G76" s="376">
        <f t="shared" si="2"/>
        <v>1007.9300000000001</v>
      </c>
      <c r="H76" s="377">
        <f t="shared" si="3"/>
        <v>6.3565922236663228E-2</v>
      </c>
      <c r="I76" s="376"/>
    </row>
    <row r="77" spans="1:31" x14ac:dyDescent="0.25">
      <c r="B77" s="374">
        <v>42606</v>
      </c>
      <c r="C77" s="375">
        <v>20</v>
      </c>
      <c r="D77" s="376">
        <v>50.396500000000003</v>
      </c>
      <c r="E77" s="376">
        <v>53.98</v>
      </c>
      <c r="F77" s="376">
        <f t="shared" si="1"/>
        <v>71.669999999999874</v>
      </c>
      <c r="G77" s="376">
        <f t="shared" si="2"/>
        <v>1007.9300000000001</v>
      </c>
      <c r="H77" s="377">
        <f t="shared" si="3"/>
        <v>7.1106128401773799E-2</v>
      </c>
      <c r="I77" s="376"/>
    </row>
    <row r="78" spans="1:31" x14ac:dyDescent="0.25">
      <c r="B78" s="374">
        <v>42609</v>
      </c>
      <c r="C78" s="375">
        <v>20</v>
      </c>
      <c r="D78" s="376">
        <v>50.396500000000003</v>
      </c>
      <c r="E78" s="376">
        <v>55.31</v>
      </c>
      <c r="F78" s="376">
        <f t="shared" si="1"/>
        <v>98.269999999999982</v>
      </c>
      <c r="G78" s="376">
        <f t="shared" si="2"/>
        <v>1007.9300000000001</v>
      </c>
      <c r="H78" s="377">
        <f t="shared" si="3"/>
        <v>9.7496849979661265E-2</v>
      </c>
      <c r="I78" s="458"/>
    </row>
    <row r="79" spans="1:31" x14ac:dyDescent="0.25">
      <c r="B79" s="374">
        <v>42611</v>
      </c>
      <c r="C79" s="375">
        <v>0</v>
      </c>
      <c r="D79" s="376"/>
      <c r="E79" s="376"/>
      <c r="F79" s="376">
        <v>92.65</v>
      </c>
      <c r="G79" s="376"/>
      <c r="H79" s="377"/>
      <c r="I79" s="376"/>
    </row>
    <row r="80" spans="1:31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260" priority="23">
      <formula>F34&gt;0</formula>
    </cfRule>
    <cfRule type="expression" dxfId="1259" priority="24">
      <formula>F34&lt;0</formula>
    </cfRule>
  </conditionalFormatting>
  <conditionalFormatting sqref="Q7">
    <cfRule type="expression" dxfId="1258" priority="21">
      <formula>Q7&gt;0</formula>
    </cfRule>
    <cfRule type="expression" dxfId="1257" priority="22">
      <formula>Q7&lt;0</formula>
    </cfRule>
  </conditionalFormatting>
  <conditionalFormatting sqref="Q8">
    <cfRule type="expression" dxfId="1256" priority="19">
      <formula>Q8&gt;0</formula>
    </cfRule>
    <cfRule type="expression" dxfId="1255" priority="20">
      <formula>Q8&lt;0</formula>
    </cfRule>
  </conditionalFormatting>
  <conditionalFormatting sqref="F25:F33">
    <cfRule type="expression" dxfId="1254" priority="17">
      <formula>F25&gt;0</formula>
    </cfRule>
    <cfRule type="expression" dxfId="1253" priority="18">
      <formula>F25&lt;0</formula>
    </cfRule>
  </conditionalFormatting>
  <conditionalFormatting sqref="H25:H33">
    <cfRule type="expression" dxfId="1252" priority="15">
      <formula>H25&gt;0</formula>
    </cfRule>
    <cfRule type="expression" dxfId="1251" priority="16">
      <formula>H25&lt;0</formula>
    </cfRule>
  </conditionalFormatting>
  <conditionalFormatting sqref="M46">
    <cfRule type="expression" dxfId="1250" priority="13">
      <formula>M46&gt;0</formula>
    </cfRule>
    <cfRule type="expression" dxfId="1249" priority="14">
      <formula>M46&lt;0</formula>
    </cfRule>
  </conditionalFormatting>
  <conditionalFormatting sqref="F79:F87 H79:H87">
    <cfRule type="expression" dxfId="1248" priority="11">
      <formula>F79&gt;0</formula>
    </cfRule>
    <cfRule type="expression" dxfId="1247" priority="12">
      <formula>F79&lt;0</formula>
    </cfRule>
  </conditionalFormatting>
  <conditionalFormatting sqref="F70:F78">
    <cfRule type="expression" dxfId="1246" priority="9">
      <formula>F70&gt;0</formula>
    </cfRule>
    <cfRule type="expression" dxfId="1245" priority="10">
      <formula>F70&lt;0</formula>
    </cfRule>
  </conditionalFormatting>
  <conditionalFormatting sqref="H70:H78">
    <cfRule type="expression" dxfId="1244" priority="7">
      <formula>H70&gt;0</formula>
    </cfRule>
    <cfRule type="expression" dxfId="1243" priority="8">
      <formula>H70&lt;0</formula>
    </cfRule>
  </conditionalFormatting>
  <conditionalFormatting sqref="J27:K27 J30:K30 J33:K33 J36:K36 J39:K39 J42:K42">
    <cfRule type="expression" dxfId="1242" priority="5">
      <formula>J27&gt;0</formula>
    </cfRule>
    <cfRule type="expression" dxfId="1241" priority="6">
      <formula>J27&lt;0</formula>
    </cfRule>
  </conditionalFormatting>
  <conditionalFormatting sqref="J28:K29 J31:K32 J34:K35 J37:K38 J40:K41">
    <cfRule type="expression" dxfId="1240" priority="3">
      <formula>J28&gt;0</formula>
    </cfRule>
    <cfRule type="expression" dxfId="1239" priority="4">
      <formula>J28&lt;0</formula>
    </cfRule>
  </conditionalFormatting>
  <conditionalFormatting sqref="L27:L42">
    <cfRule type="expression" dxfId="1238" priority="1">
      <formula>L27&gt;0</formula>
    </cfRule>
    <cfRule type="expression" dxfId="123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24.42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24.42</v>
      </c>
      <c r="R4" s="491">
        <v>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26.862000000000005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26.617800000000003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26.373600000000003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26.129400000000004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25.885200000000005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25.641000000000002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25.396800000000002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25.152600000000003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24.908400000000004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24.664200000000001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24.42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24.175800000000002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23.9316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23.6874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23.443200000000001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23.199000000000002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22.954799999999999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22.710600000000003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22.466400000000004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22.222200000000001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21.978000000000002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1" t="s">
        <v>1</v>
      </c>
      <c r="B74" s="381" t="s">
        <v>2</v>
      </c>
      <c r="C74" s="381" t="s">
        <v>4</v>
      </c>
      <c r="D74" s="383" t="s">
        <v>5</v>
      </c>
      <c r="E74" s="383" t="s">
        <v>94</v>
      </c>
      <c r="F74" s="383" t="s">
        <v>60</v>
      </c>
      <c r="G74" s="381" t="s">
        <v>3</v>
      </c>
      <c r="H74" s="381" t="s">
        <v>6</v>
      </c>
      <c r="I74" s="383" t="s">
        <v>7</v>
      </c>
      <c r="J74" s="383" t="s">
        <v>95</v>
      </c>
      <c r="K74" s="383" t="s">
        <v>61</v>
      </c>
      <c r="L74" s="381" t="s">
        <v>37</v>
      </c>
      <c r="M74" s="381" t="s">
        <v>38</v>
      </c>
    </row>
    <row r="75" spans="1:31" x14ac:dyDescent="0.25">
      <c r="A75" s="384" t="s">
        <v>737</v>
      </c>
      <c r="B75" s="374">
        <v>42843</v>
      </c>
      <c r="C75" s="375">
        <v>100</v>
      </c>
      <c r="D75" s="376">
        <v>24.68</v>
      </c>
      <c r="E75" s="376">
        <v>0</v>
      </c>
      <c r="F75" s="376">
        <f>C75*D75+E75</f>
        <v>2468</v>
      </c>
      <c r="G75" s="374">
        <v>42874</v>
      </c>
      <c r="H75" s="376">
        <v>100</v>
      </c>
      <c r="I75" s="376">
        <v>27.71</v>
      </c>
      <c r="J75" s="376">
        <v>-0.26</v>
      </c>
      <c r="K75" s="376">
        <f>H75*I75-J75</f>
        <v>2771.26</v>
      </c>
      <c r="L75" s="374">
        <v>42880</v>
      </c>
      <c r="M75" s="376">
        <v>6</v>
      </c>
    </row>
    <row r="76" spans="1:31" x14ac:dyDescent="0.25">
      <c r="A76" s="385" t="s">
        <v>71</v>
      </c>
      <c r="B76" s="374"/>
      <c r="C76" s="375"/>
      <c r="D76" s="376"/>
      <c r="E76" s="376"/>
      <c r="F76" s="376"/>
      <c r="G76" s="374"/>
      <c r="H76" s="379"/>
      <c r="I76" s="376"/>
      <c r="J76" s="376"/>
      <c r="K76" s="376"/>
      <c r="L76" s="374"/>
      <c r="M76" s="376"/>
    </row>
    <row r="77" spans="1:31" x14ac:dyDescent="0.25">
      <c r="A77" s="375"/>
      <c r="B77" s="374"/>
      <c r="C77" s="375"/>
      <c r="D77" s="376"/>
      <c r="E77" s="376"/>
      <c r="F77" s="376"/>
      <c r="G77" s="374"/>
      <c r="H77" s="379"/>
      <c r="I77" s="376"/>
      <c r="J77" s="376"/>
      <c r="K77" s="376"/>
      <c r="L77" s="375"/>
      <c r="M77" s="375"/>
    </row>
    <row r="78" spans="1:31" x14ac:dyDescent="0.25">
      <c r="A78" s="375"/>
      <c r="B78" s="374"/>
      <c r="C78" s="375"/>
      <c r="D78" s="376"/>
      <c r="E78" s="376"/>
      <c r="F78" s="376"/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/>
      <c r="C79" s="375"/>
      <c r="D79" s="376"/>
      <c r="E79" s="376"/>
      <c r="F79" s="376"/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374"/>
      <c r="C80" s="375"/>
      <c r="D80" s="376"/>
      <c r="E80" s="376"/>
      <c r="F80" s="376"/>
      <c r="G80" s="375"/>
      <c r="H80" s="379"/>
      <c r="I80" s="376"/>
      <c r="J80" s="376"/>
      <c r="K80" s="376"/>
      <c r="L80" s="375"/>
      <c r="M80" s="375"/>
    </row>
    <row r="81" spans="1:13" x14ac:dyDescent="0.25">
      <c r="A81" s="375"/>
      <c r="B81" s="375"/>
      <c r="C81" s="375"/>
      <c r="D81" s="376"/>
      <c r="E81" s="376"/>
      <c r="F81" s="376"/>
      <c r="G81" s="375"/>
      <c r="H81" s="379"/>
      <c r="I81" s="376"/>
      <c r="J81" s="376"/>
      <c r="K81" s="376"/>
      <c r="L81" s="375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375"/>
      <c r="B85" s="375"/>
      <c r="C85" s="375"/>
      <c r="D85" s="376"/>
      <c r="E85" s="376"/>
      <c r="F85" s="376"/>
      <c r="G85" s="375"/>
      <c r="H85" s="379"/>
      <c r="I85" s="376"/>
      <c r="J85" s="376"/>
      <c r="K85" s="376"/>
      <c r="L85" s="375"/>
      <c r="M85" s="375"/>
    </row>
    <row r="86" spans="1:13" x14ac:dyDescent="0.25">
      <c r="A86" s="375"/>
      <c r="B86" s="375"/>
      <c r="C86" s="375"/>
      <c r="D86" s="376"/>
      <c r="E86" s="376"/>
      <c r="F86" s="376"/>
      <c r="G86" s="375"/>
      <c r="H86" s="379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9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9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9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36" priority="9">
      <formula>F57&gt;0</formula>
    </cfRule>
    <cfRule type="expression" dxfId="1235" priority="10">
      <formula>F57&lt;0</formula>
    </cfRule>
  </conditionalFormatting>
  <conditionalFormatting sqref="Q7">
    <cfRule type="expression" dxfId="1234" priority="7">
      <formula>Q7&gt;0</formula>
    </cfRule>
    <cfRule type="expression" dxfId="1233" priority="8">
      <formula>Q7&lt;0</formula>
    </cfRule>
  </conditionalFormatting>
  <conditionalFormatting sqref="Q8">
    <cfRule type="expression" dxfId="1232" priority="5">
      <formula>Q8&gt;0</formula>
    </cfRule>
    <cfRule type="expression" dxfId="1231" priority="6">
      <formula>Q8&lt;0</formula>
    </cfRule>
  </conditionalFormatting>
  <conditionalFormatting sqref="F25:F56">
    <cfRule type="expression" dxfId="1230" priority="3">
      <formula>F25&gt;0</formula>
    </cfRule>
    <cfRule type="expression" dxfId="1229" priority="4">
      <formula>F25&lt;0</formula>
    </cfRule>
  </conditionalFormatting>
  <conditionalFormatting sqref="H25:H56">
    <cfRule type="expression" dxfId="1228" priority="1">
      <formula>H25&gt;0</formula>
    </cfRule>
    <cfRule type="expression" dxfId="122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79.72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79.72</v>
      </c>
      <c r="R4" s="491">
        <v>-8.6E-3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87.692000000000007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86.894800000000004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86.0976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85.30040000000001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84.503200000000007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83.706000000000003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82.908799999999999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82.111599999999996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81.314400000000006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80.517200000000003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79.72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78.922799999999995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78.125599999999991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77.328400000000002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76.531199999999998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75.733999999999995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74.936799999999991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74.139600000000002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1" t="s">
        <v>1</v>
      </c>
      <c r="B59" s="381" t="s">
        <v>2</v>
      </c>
      <c r="C59" s="381" t="s">
        <v>4</v>
      </c>
      <c r="D59" s="383" t="s">
        <v>5</v>
      </c>
      <c r="E59" s="383" t="s">
        <v>94</v>
      </c>
      <c r="F59" s="383" t="s">
        <v>60</v>
      </c>
      <c r="G59" s="381" t="s">
        <v>3</v>
      </c>
      <c r="H59" s="381" t="s">
        <v>6</v>
      </c>
      <c r="I59" s="383" t="s">
        <v>7</v>
      </c>
      <c r="J59" s="383" t="s">
        <v>95</v>
      </c>
      <c r="K59" s="383" t="s">
        <v>61</v>
      </c>
      <c r="L59" s="381" t="s">
        <v>37</v>
      </c>
      <c r="M59" s="381" t="s">
        <v>38</v>
      </c>
      <c r="O59" s="81">
        <v>0.92</v>
      </c>
      <c r="P59" s="81">
        <f t="shared" si="1"/>
        <v>73.342399999999998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4" t="s">
        <v>282</v>
      </c>
      <c r="B60" s="374">
        <v>42626</v>
      </c>
      <c r="C60" s="375">
        <v>20</v>
      </c>
      <c r="D60" s="376">
        <v>90.85</v>
      </c>
      <c r="E60" s="376">
        <v>0</v>
      </c>
      <c r="F60" s="376">
        <f t="shared" ref="F60:F65" si="2">D60*C60 + E60</f>
        <v>1817</v>
      </c>
      <c r="G60" s="374">
        <v>42762</v>
      </c>
      <c r="H60" s="375">
        <v>40</v>
      </c>
      <c r="I60" s="376">
        <v>77.78</v>
      </c>
      <c r="J60" s="376">
        <v>7.0000000000000007E-2</v>
      </c>
      <c r="K60" s="376">
        <f>I60*H60 - J60</f>
        <v>3111.1299999999997</v>
      </c>
      <c r="L60" s="374">
        <v>42678</v>
      </c>
      <c r="M60" s="376">
        <v>17</v>
      </c>
      <c r="O60" s="81">
        <v>0.91</v>
      </c>
      <c r="P60" s="81">
        <f t="shared" si="1"/>
        <v>72.545200000000008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5" t="s">
        <v>71</v>
      </c>
      <c r="B61" s="374">
        <v>42646</v>
      </c>
      <c r="C61" s="375">
        <v>20</v>
      </c>
      <c r="D61" s="376">
        <v>87.56</v>
      </c>
      <c r="E61" s="376">
        <v>0</v>
      </c>
      <c r="F61" s="376">
        <f t="shared" si="2"/>
        <v>1751.2</v>
      </c>
      <c r="G61" s="374">
        <v>42788</v>
      </c>
      <c r="H61" s="379">
        <v>40</v>
      </c>
      <c r="I61" s="376">
        <v>80.38</v>
      </c>
      <c r="J61" s="376">
        <v>7.0000000000000007E-2</v>
      </c>
      <c r="K61" s="376">
        <f>I61*H61 - J61</f>
        <v>3215.1299999999997</v>
      </c>
      <c r="L61" s="374">
        <v>42769</v>
      </c>
      <c r="M61" s="376">
        <v>40</v>
      </c>
      <c r="O61" s="81">
        <v>0.9</v>
      </c>
      <c r="P61" s="81">
        <f t="shared" si="1"/>
        <v>71.748000000000005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5"/>
      <c r="B62" s="374">
        <v>42677</v>
      </c>
      <c r="C62" s="375">
        <v>40</v>
      </c>
      <c r="D62" s="376">
        <v>81.98</v>
      </c>
      <c r="E62" s="376">
        <v>0</v>
      </c>
      <c r="F62" s="376">
        <f t="shared" si="2"/>
        <v>3279.2000000000003</v>
      </c>
      <c r="G62" s="374">
        <v>42796</v>
      </c>
      <c r="H62" s="379">
        <v>80</v>
      </c>
      <c r="I62" s="376">
        <v>81.2</v>
      </c>
      <c r="J62" s="376">
        <v>0.14000000000000001</v>
      </c>
      <c r="K62" s="376">
        <f>I62*H62 - J62</f>
        <v>6495.86</v>
      </c>
      <c r="L62" s="374">
        <v>42856</v>
      </c>
      <c r="M62" s="37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5"/>
      <c r="B63" s="374">
        <v>42760</v>
      </c>
      <c r="C63" s="375">
        <v>20</v>
      </c>
      <c r="D63" s="376">
        <v>80.28</v>
      </c>
      <c r="E63" s="376">
        <v>0</v>
      </c>
      <c r="F63" s="376">
        <f t="shared" si="2"/>
        <v>1605.6</v>
      </c>
      <c r="G63" s="374">
        <v>42850</v>
      </c>
      <c r="H63" s="379">
        <v>60</v>
      </c>
      <c r="I63" s="376">
        <v>81.98</v>
      </c>
      <c r="J63" s="376">
        <v>0.11</v>
      </c>
      <c r="K63" s="376">
        <f>I63*H63 - J63</f>
        <v>4918.6900000000005</v>
      </c>
      <c r="L63" s="375"/>
      <c r="M63" s="37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5"/>
      <c r="B64" s="374">
        <v>42762</v>
      </c>
      <c r="C64" s="375">
        <v>80</v>
      </c>
      <c r="D64" s="376">
        <v>77.180000000000007</v>
      </c>
      <c r="E64" s="376">
        <v>0</v>
      </c>
      <c r="F64" s="376">
        <f t="shared" si="2"/>
        <v>6174.4000000000005</v>
      </c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5"/>
      <c r="B65" s="374">
        <v>42768</v>
      </c>
      <c r="C65" s="375">
        <v>40</v>
      </c>
      <c r="D65" s="376">
        <v>75.08</v>
      </c>
      <c r="E65" s="376">
        <v>0</v>
      </c>
      <c r="F65" s="376">
        <f t="shared" si="2"/>
        <v>3003.2</v>
      </c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9"/>
      <c r="I72" s="376"/>
      <c r="J72" s="376"/>
      <c r="K72" s="376"/>
      <c r="L72" s="375"/>
      <c r="M72" s="375"/>
    </row>
    <row r="73" spans="1:31" x14ac:dyDescent="0.25">
      <c r="A73" s="375"/>
      <c r="B73" s="375"/>
      <c r="C73" s="375"/>
      <c r="D73" s="376"/>
      <c r="E73" s="376"/>
      <c r="F73" s="376"/>
      <c r="G73" s="375"/>
      <c r="H73" s="379"/>
      <c r="I73" s="376"/>
      <c r="J73" s="376"/>
      <c r="K73" s="376"/>
      <c r="L73" s="375"/>
      <c r="M73" s="375"/>
    </row>
    <row r="74" spans="1:31" x14ac:dyDescent="0.25">
      <c r="A74" s="375"/>
      <c r="B74" s="375"/>
      <c r="C74" s="375"/>
      <c r="D74" s="376"/>
      <c r="E74" s="376"/>
      <c r="F74" s="376"/>
      <c r="G74" s="375"/>
      <c r="H74" s="379"/>
      <c r="I74" s="376"/>
      <c r="J74" s="376"/>
      <c r="K74" s="376"/>
      <c r="L74" s="375"/>
      <c r="M74" s="375"/>
    </row>
    <row r="75" spans="1:31" x14ac:dyDescent="0.25">
      <c r="A75" s="375"/>
      <c r="B75" s="375"/>
      <c r="C75" s="375"/>
      <c r="D75" s="376"/>
      <c r="E75" s="376"/>
      <c r="F75" s="376"/>
      <c r="G75" s="375"/>
      <c r="H75" s="375"/>
      <c r="I75" s="376"/>
      <c r="J75" s="376"/>
      <c r="K75" s="376"/>
      <c r="L75" s="375"/>
      <c r="M75" s="37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9" t="s">
        <v>195</v>
      </c>
      <c r="B77" s="460"/>
      <c r="C77" s="461">
        <f>SumByColor($A$19,C60:C75)</f>
        <v>0</v>
      </c>
      <c r="D77" s="461"/>
      <c r="E77" s="461"/>
      <c r="F77" s="462">
        <f>SumByColor($A$19,F60:F75)</f>
        <v>0</v>
      </c>
      <c r="G77" s="461"/>
      <c r="H77" s="461">
        <f>SumByColor($A$19,H60:H75)</f>
        <v>0</v>
      </c>
      <c r="I77" s="461"/>
      <c r="J77" s="461"/>
      <c r="K77" s="462">
        <f>SumByColor($A$19,K60:K75)</f>
        <v>0</v>
      </c>
      <c r="L77" s="461"/>
      <c r="M77" s="462">
        <f>SumByColor($A$19,M60:M75)</f>
        <v>0</v>
      </c>
    </row>
    <row r="78" spans="1:31" x14ac:dyDescent="0.25">
      <c r="A78" s="375"/>
      <c r="B78" s="375"/>
      <c r="C78" s="375"/>
      <c r="D78" s="376"/>
      <c r="E78" s="376"/>
      <c r="F78" s="376"/>
      <c r="G78" s="375"/>
      <c r="H78" s="375"/>
      <c r="I78" s="376"/>
      <c r="J78" s="376"/>
      <c r="K78" s="376"/>
      <c r="L78" s="375"/>
      <c r="M78" s="375"/>
    </row>
    <row r="82" spans="1:12" x14ac:dyDescent="0.25">
      <c r="A82" s="375"/>
      <c r="B82" s="375"/>
      <c r="C82" s="375"/>
      <c r="D82" s="376"/>
      <c r="E82" s="376"/>
      <c r="F82" s="376"/>
      <c r="G82" s="375"/>
      <c r="H82" s="375"/>
      <c r="I82" s="376"/>
      <c r="J82" s="376"/>
      <c r="K82" s="376"/>
      <c r="L82" s="375"/>
    </row>
    <row r="83" spans="1:12" x14ac:dyDescent="0.25">
      <c r="A83" s="375"/>
      <c r="B83" s="502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376"/>
      <c r="K83" s="376"/>
      <c r="L83" s="375"/>
    </row>
    <row r="84" spans="1:12" x14ac:dyDescent="0.25">
      <c r="A84" s="375"/>
      <c r="B84" s="374">
        <v>42626</v>
      </c>
      <c r="C84" s="375">
        <v>20</v>
      </c>
      <c r="D84" s="376">
        <v>90.85</v>
      </c>
      <c r="E84" s="376">
        <v>90.93</v>
      </c>
      <c r="F84" s="376">
        <f t="shared" ref="F84:F107" si="3">C84*(E84-D84)</f>
        <v>1.6000000000002501</v>
      </c>
      <c r="G84" s="376">
        <f t="shared" ref="G84:G107" si="4">D84*C84</f>
        <v>1817</v>
      </c>
      <c r="H84" s="377">
        <f t="shared" ref="H84:H107" si="5">(E84-D84)/D84</f>
        <v>8.8057237204196487E-4</v>
      </c>
      <c r="I84" s="376"/>
      <c r="J84" s="376"/>
      <c r="K84" s="376"/>
      <c r="L84" s="375"/>
    </row>
    <row r="85" spans="1:12" x14ac:dyDescent="0.25">
      <c r="A85" s="375"/>
      <c r="B85" s="374">
        <v>42627</v>
      </c>
      <c r="C85" s="375">
        <v>20</v>
      </c>
      <c r="D85" s="376">
        <v>90.85</v>
      </c>
      <c r="E85" s="376">
        <v>89.44</v>
      </c>
      <c r="F85" s="376">
        <f t="shared" si="3"/>
        <v>-28.199999999999932</v>
      </c>
      <c r="G85" s="376">
        <f t="shared" si="4"/>
        <v>1817</v>
      </c>
      <c r="H85" s="377">
        <f t="shared" si="5"/>
        <v>-1.5520088057237168E-2</v>
      </c>
      <c r="I85" s="376"/>
      <c r="J85" s="376"/>
      <c r="K85" s="376"/>
      <c r="L85" s="375"/>
    </row>
    <row r="86" spans="1:12" x14ac:dyDescent="0.25">
      <c r="A86" s="375"/>
      <c r="B86" s="374">
        <v>42640</v>
      </c>
      <c r="C86" s="375">
        <v>20</v>
      </c>
      <c r="D86" s="376">
        <v>90.85</v>
      </c>
      <c r="E86" s="376">
        <v>90.56</v>
      </c>
      <c r="F86" s="376">
        <f t="shared" si="3"/>
        <v>-5.7999999999998408</v>
      </c>
      <c r="G86" s="376">
        <f t="shared" si="4"/>
        <v>1817</v>
      </c>
      <c r="H86" s="377">
        <f t="shared" si="5"/>
        <v>-3.1920748486515362E-3</v>
      </c>
      <c r="I86" s="376"/>
      <c r="J86" s="376"/>
      <c r="K86" s="376"/>
      <c r="L86" s="375"/>
    </row>
    <row r="87" spans="1:12" x14ac:dyDescent="0.25">
      <c r="A87" s="375"/>
      <c r="B87" s="374">
        <v>42646</v>
      </c>
      <c r="C87" s="375">
        <v>40</v>
      </c>
      <c r="D87" s="376">
        <v>89.204999999999998</v>
      </c>
      <c r="E87" s="376">
        <v>87.09</v>
      </c>
      <c r="F87" s="376">
        <f t="shared" si="3"/>
        <v>-84.599999999999795</v>
      </c>
      <c r="G87" s="376">
        <f t="shared" si="4"/>
        <v>3568.2</v>
      </c>
      <c r="H87" s="377">
        <f t="shared" si="5"/>
        <v>-2.3709433327728211E-2</v>
      </c>
      <c r="I87" s="376"/>
      <c r="J87" s="376"/>
      <c r="K87" s="376"/>
      <c r="L87" s="375"/>
    </row>
    <row r="88" spans="1:12" x14ac:dyDescent="0.25">
      <c r="A88" s="375"/>
      <c r="B88" s="374">
        <v>42651</v>
      </c>
      <c r="C88" s="375">
        <v>40</v>
      </c>
      <c r="D88" s="376">
        <v>89.204999999999998</v>
      </c>
      <c r="E88" s="376">
        <v>86.4</v>
      </c>
      <c r="F88" s="376">
        <f t="shared" si="3"/>
        <v>-112.1999999999997</v>
      </c>
      <c r="G88" s="376">
        <f t="shared" si="4"/>
        <v>3568.2</v>
      </c>
      <c r="H88" s="377">
        <f t="shared" si="5"/>
        <v>-3.1444425760887761E-2</v>
      </c>
      <c r="I88" s="376"/>
      <c r="J88" s="376"/>
      <c r="K88" s="376"/>
      <c r="L88" s="375"/>
    </row>
    <row r="89" spans="1:12" x14ac:dyDescent="0.25">
      <c r="A89" s="375"/>
      <c r="B89" s="374">
        <v>42674</v>
      </c>
      <c r="C89" s="375">
        <v>40</v>
      </c>
      <c r="D89" s="376">
        <v>89.204999999999998</v>
      </c>
      <c r="E89" s="376">
        <v>84.1</v>
      </c>
      <c r="F89" s="376">
        <f t="shared" si="3"/>
        <v>-204.20000000000016</v>
      </c>
      <c r="G89" s="376">
        <f t="shared" si="4"/>
        <v>3568.2</v>
      </c>
      <c r="H89" s="377">
        <f t="shared" si="5"/>
        <v>-5.7227733871419807E-2</v>
      </c>
      <c r="I89" s="376"/>
      <c r="J89" s="376"/>
      <c r="K89" s="376"/>
      <c r="L89" s="375"/>
    </row>
    <row r="90" spans="1:12" x14ac:dyDescent="0.25">
      <c r="A90" s="375"/>
      <c r="B90" s="374">
        <v>42677</v>
      </c>
      <c r="C90" s="375">
        <v>80</v>
      </c>
      <c r="D90" s="376">
        <v>85.38</v>
      </c>
      <c r="E90" s="376">
        <v>81.569999999999993</v>
      </c>
      <c r="F90" s="376">
        <f t="shared" si="3"/>
        <v>-304.80000000000018</v>
      </c>
      <c r="G90" s="376">
        <f t="shared" si="4"/>
        <v>6830.4</v>
      </c>
      <c r="H90" s="377">
        <f t="shared" si="5"/>
        <v>-4.4624033731553089E-2</v>
      </c>
      <c r="I90" s="376" t="s">
        <v>186</v>
      </c>
      <c r="J90" s="376"/>
      <c r="K90" s="376"/>
      <c r="L90" s="375"/>
    </row>
    <row r="91" spans="1:12" x14ac:dyDescent="0.25">
      <c r="A91" s="375"/>
      <c r="B91" s="374">
        <v>42702</v>
      </c>
      <c r="C91" s="375">
        <v>80</v>
      </c>
      <c r="D91" s="376">
        <v>85.38</v>
      </c>
      <c r="E91" s="376">
        <v>74.06</v>
      </c>
      <c r="F91" s="376">
        <f t="shared" si="3"/>
        <v>-905.59999999999945</v>
      </c>
      <c r="G91" s="376">
        <f t="shared" si="4"/>
        <v>6830.4</v>
      </c>
      <c r="H91" s="377">
        <f t="shared" si="5"/>
        <v>-0.13258374326540165</v>
      </c>
      <c r="I91" s="376"/>
      <c r="J91" s="376"/>
      <c r="K91" s="376"/>
      <c r="L91" s="375"/>
    </row>
    <row r="92" spans="1:12" x14ac:dyDescent="0.25">
      <c r="A92" s="375"/>
      <c r="B92" s="374">
        <v>42704</v>
      </c>
      <c r="C92" s="375">
        <v>80</v>
      </c>
      <c r="D92" s="376">
        <v>85.38</v>
      </c>
      <c r="E92" s="376">
        <v>76.89</v>
      </c>
      <c r="F92" s="376">
        <f t="shared" si="3"/>
        <v>-679.19999999999959</v>
      </c>
      <c r="G92" s="376">
        <f t="shared" si="4"/>
        <v>6830.4</v>
      </c>
      <c r="H92" s="377">
        <f t="shared" si="5"/>
        <v>-9.9437807449051244E-2</v>
      </c>
      <c r="I92" s="376"/>
      <c r="J92" s="376"/>
      <c r="K92" s="376"/>
      <c r="L92" s="375"/>
    </row>
    <row r="93" spans="1:12" x14ac:dyDescent="0.25">
      <c r="A93" s="375"/>
      <c r="B93" s="374">
        <v>42729</v>
      </c>
      <c r="C93" s="375">
        <v>80</v>
      </c>
      <c r="D93" s="376">
        <v>85.38</v>
      </c>
      <c r="E93" s="376">
        <v>79.14</v>
      </c>
      <c r="F93" s="376">
        <f t="shared" si="3"/>
        <v>-499.19999999999959</v>
      </c>
      <c r="G93" s="376">
        <f t="shared" si="4"/>
        <v>6830.4</v>
      </c>
      <c r="H93" s="377">
        <f t="shared" si="5"/>
        <v>-7.3085031623330937E-2</v>
      </c>
      <c r="I93" s="376"/>
      <c r="J93" s="376"/>
      <c r="K93" s="376"/>
      <c r="L93" s="375"/>
    </row>
    <row r="94" spans="1:12" x14ac:dyDescent="0.25">
      <c r="A94" s="375"/>
      <c r="B94" s="374">
        <v>42745</v>
      </c>
      <c r="C94" s="375">
        <v>80</v>
      </c>
      <c r="D94" s="376">
        <v>85.38</v>
      </c>
      <c r="E94" s="376">
        <v>82.67</v>
      </c>
      <c r="F94" s="376">
        <f t="shared" si="3"/>
        <v>-216.7999999999995</v>
      </c>
      <c r="G94" s="376">
        <f t="shared" si="4"/>
        <v>6830.4</v>
      </c>
      <c r="H94" s="377">
        <f t="shared" si="5"/>
        <v>-3.1740454438978612E-2</v>
      </c>
      <c r="I94" s="376"/>
      <c r="J94" s="376"/>
      <c r="K94" s="376"/>
      <c r="L94" s="375"/>
    </row>
    <row r="95" spans="1:12" x14ac:dyDescent="0.25">
      <c r="A95" s="375"/>
      <c r="B95" s="374">
        <v>42756</v>
      </c>
      <c r="C95" s="375">
        <v>80</v>
      </c>
      <c r="D95" s="376">
        <v>85.38</v>
      </c>
      <c r="E95" s="376">
        <v>81.56</v>
      </c>
      <c r="F95" s="376">
        <f t="shared" si="3"/>
        <v>-305.59999999999945</v>
      </c>
      <c r="G95" s="376">
        <f t="shared" si="4"/>
        <v>6830.4</v>
      </c>
      <c r="H95" s="377">
        <f t="shared" si="5"/>
        <v>-4.4741157179667292E-2</v>
      </c>
      <c r="I95" s="376"/>
      <c r="J95" s="376"/>
      <c r="K95" s="376"/>
      <c r="L95" s="375"/>
    </row>
    <row r="96" spans="1:12" x14ac:dyDescent="0.25">
      <c r="A96" s="375"/>
      <c r="B96" s="374">
        <v>42760</v>
      </c>
      <c r="C96" s="375">
        <v>100</v>
      </c>
      <c r="D96" s="376">
        <v>84.36</v>
      </c>
      <c r="E96" s="376">
        <v>79.489999999999995</v>
      </c>
      <c r="F96" s="376">
        <f t="shared" si="3"/>
        <v>-487.00000000000045</v>
      </c>
      <c r="G96" s="376">
        <f t="shared" si="4"/>
        <v>8436</v>
      </c>
      <c r="H96" s="377">
        <f t="shared" si="5"/>
        <v>-5.7728781412991995E-2</v>
      </c>
      <c r="I96" s="376"/>
      <c r="J96" s="376"/>
      <c r="K96" s="376"/>
      <c r="L96" s="375"/>
    </row>
    <row r="97" spans="1:12" x14ac:dyDescent="0.25">
      <c r="A97" s="375"/>
      <c r="B97" s="374">
        <v>42762</v>
      </c>
      <c r="C97" s="375">
        <v>180</v>
      </c>
      <c r="D97" s="376">
        <v>81.169280000000001</v>
      </c>
      <c r="E97" s="376">
        <v>77.75</v>
      </c>
      <c r="F97" s="376">
        <f t="shared" si="3"/>
        <v>-615.47040000000015</v>
      </c>
      <c r="G97" s="376">
        <f t="shared" si="4"/>
        <v>14610.4704</v>
      </c>
      <c r="H97" s="377">
        <f t="shared" si="5"/>
        <v>-4.2125296663959574E-2</v>
      </c>
      <c r="I97" s="376"/>
      <c r="J97" s="376"/>
      <c r="K97" s="376"/>
      <c r="L97" s="375"/>
    </row>
    <row r="98" spans="1:12" x14ac:dyDescent="0.25">
      <c r="A98" s="375" t="s">
        <v>386</v>
      </c>
      <c r="B98" s="374">
        <v>42762</v>
      </c>
      <c r="C98" s="375">
        <v>140</v>
      </c>
      <c r="D98" s="376">
        <v>82.137640000000005</v>
      </c>
      <c r="E98" s="376">
        <v>77.75</v>
      </c>
      <c r="F98" s="376">
        <f t="shared" si="3"/>
        <v>-614.26960000000065</v>
      </c>
      <c r="G98" s="376">
        <f t="shared" si="4"/>
        <v>11499.269600000001</v>
      </c>
      <c r="H98" s="377">
        <f t="shared" si="5"/>
        <v>-5.3418140574771865E-2</v>
      </c>
      <c r="I98" s="376"/>
      <c r="J98" s="376"/>
      <c r="K98" s="376"/>
      <c r="L98" s="375"/>
    </row>
    <row r="99" spans="1:12" x14ac:dyDescent="0.25">
      <c r="A99" s="375" t="s">
        <v>403</v>
      </c>
      <c r="B99" s="374">
        <v>42768</v>
      </c>
      <c r="C99" s="375">
        <v>180</v>
      </c>
      <c r="D99" s="376">
        <v>80.347059999999999</v>
      </c>
      <c r="E99" s="376">
        <v>74.8</v>
      </c>
      <c r="F99" s="376">
        <f t="shared" si="3"/>
        <v>-998.47080000000028</v>
      </c>
      <c r="G99" s="376">
        <f t="shared" si="4"/>
        <v>14462.470799999999</v>
      </c>
      <c r="H99" s="377">
        <f t="shared" si="5"/>
        <v>-6.903874267459198E-2</v>
      </c>
      <c r="I99" s="376" t="s">
        <v>186</v>
      </c>
      <c r="J99" s="376"/>
      <c r="K99" s="376"/>
      <c r="L99" s="375"/>
    </row>
    <row r="100" spans="1:12" x14ac:dyDescent="0.25">
      <c r="A100" s="375" t="s">
        <v>403</v>
      </c>
      <c r="B100" s="374">
        <v>42778</v>
      </c>
      <c r="C100" s="375">
        <v>180</v>
      </c>
      <c r="D100" s="376">
        <v>80.347059999999999</v>
      </c>
      <c r="E100" s="376">
        <v>78.53</v>
      </c>
      <c r="F100" s="376">
        <f t="shared" si="3"/>
        <v>-327.07079999999962</v>
      </c>
      <c r="G100" s="376">
        <f t="shared" si="4"/>
        <v>14462.470799999999</v>
      </c>
      <c r="H100" s="377">
        <f t="shared" si="5"/>
        <v>-2.2615139869461284E-2</v>
      </c>
      <c r="I100" s="376"/>
      <c r="J100" s="376"/>
      <c r="K100" s="376"/>
      <c r="L100" s="375"/>
    </row>
    <row r="101" spans="1:12" x14ac:dyDescent="0.25">
      <c r="A101" s="375" t="s">
        <v>460</v>
      </c>
      <c r="B101" s="374">
        <v>42787</v>
      </c>
      <c r="C101" s="375">
        <v>180</v>
      </c>
      <c r="D101" s="376">
        <v>80.346999999999994</v>
      </c>
      <c r="E101" s="376">
        <v>79.760000000000005</v>
      </c>
      <c r="F101" s="376">
        <f t="shared" si="3"/>
        <v>-105.65999999999804</v>
      </c>
      <c r="G101" s="376">
        <f t="shared" si="4"/>
        <v>14462.46</v>
      </c>
      <c r="H101" s="377">
        <f t="shared" si="5"/>
        <v>-7.3058110445939376E-3</v>
      </c>
      <c r="I101" s="376"/>
      <c r="J101" s="376"/>
      <c r="K101" s="376"/>
      <c r="L101" s="375"/>
    </row>
    <row r="102" spans="1:12" x14ac:dyDescent="0.25">
      <c r="A102" s="375" t="s">
        <v>462</v>
      </c>
      <c r="B102" s="374">
        <v>42788</v>
      </c>
      <c r="C102" s="375">
        <v>140</v>
      </c>
      <c r="D102" s="376">
        <v>80.338139999999996</v>
      </c>
      <c r="E102" s="376">
        <v>80.16</v>
      </c>
      <c r="F102" s="376">
        <f t="shared" si="3"/>
        <v>-24.939599999999871</v>
      </c>
      <c r="G102" s="376">
        <f t="shared" si="4"/>
        <v>11247.339599999999</v>
      </c>
      <c r="H102" s="377">
        <f t="shared" si="5"/>
        <v>-2.2173776988115368E-3</v>
      </c>
      <c r="I102" s="376"/>
      <c r="J102" s="376"/>
      <c r="K102" s="376"/>
      <c r="L102" s="375"/>
    </row>
    <row r="103" spans="1:12" x14ac:dyDescent="0.25">
      <c r="A103" s="375" t="s">
        <v>462</v>
      </c>
      <c r="B103" s="374">
        <v>42790</v>
      </c>
      <c r="C103" s="375">
        <v>140</v>
      </c>
      <c r="D103" s="376">
        <v>80.338139999999996</v>
      </c>
      <c r="E103" s="376">
        <v>81.48</v>
      </c>
      <c r="F103" s="376">
        <f t="shared" si="3"/>
        <v>159.86040000000116</v>
      </c>
      <c r="G103" s="376">
        <f t="shared" si="4"/>
        <v>11247.339599999999</v>
      </c>
      <c r="H103" s="377">
        <f t="shared" si="5"/>
        <v>1.4213174464830881E-2</v>
      </c>
      <c r="I103" s="376"/>
      <c r="J103" s="376"/>
      <c r="K103" s="376"/>
      <c r="L103" s="375"/>
    </row>
    <row r="104" spans="1:12" x14ac:dyDescent="0.25">
      <c r="A104" s="375" t="s">
        <v>493</v>
      </c>
      <c r="B104" s="374">
        <v>42796</v>
      </c>
      <c r="C104" s="375">
        <v>60</v>
      </c>
      <c r="D104" s="376">
        <v>79.191299999999998</v>
      </c>
      <c r="E104" s="376">
        <v>81.349999999999994</v>
      </c>
      <c r="F104" s="376">
        <f t="shared" si="3"/>
        <v>129.52199999999976</v>
      </c>
      <c r="G104" s="376">
        <f t="shared" si="4"/>
        <v>4751.4780000000001</v>
      </c>
      <c r="H104" s="377">
        <f t="shared" si="5"/>
        <v>2.7259307524942718E-2</v>
      </c>
      <c r="I104" s="376"/>
      <c r="J104" s="376"/>
      <c r="K104" s="376"/>
      <c r="L104" s="375"/>
    </row>
    <row r="105" spans="1:12" x14ac:dyDescent="0.25">
      <c r="A105" s="375">
        <v>60</v>
      </c>
      <c r="B105" s="374">
        <v>42809</v>
      </c>
      <c r="C105" s="375">
        <v>60</v>
      </c>
      <c r="D105" s="376">
        <v>79.191299999999998</v>
      </c>
      <c r="E105" s="376">
        <v>79.73</v>
      </c>
      <c r="F105" s="376">
        <f t="shared" si="3"/>
        <v>32.322000000000344</v>
      </c>
      <c r="G105" s="376">
        <f t="shared" si="4"/>
        <v>4751.4780000000001</v>
      </c>
      <c r="H105" s="377">
        <f t="shared" si="5"/>
        <v>6.8025149227251697E-3</v>
      </c>
      <c r="I105" s="376"/>
      <c r="J105" s="376"/>
      <c r="K105" s="376"/>
      <c r="L105" s="375"/>
    </row>
    <row r="106" spans="1:12" x14ac:dyDescent="0.25">
      <c r="A106" s="375">
        <v>60</v>
      </c>
      <c r="B106" s="374">
        <v>42818</v>
      </c>
      <c r="C106" s="375">
        <v>60</v>
      </c>
      <c r="D106" s="376">
        <v>79.191299999999998</v>
      </c>
      <c r="E106" s="376">
        <v>78.489999999999995</v>
      </c>
      <c r="F106" s="376">
        <f t="shared" si="3"/>
        <v>-42.078000000000202</v>
      </c>
      <c r="G106" s="376">
        <f t="shared" si="4"/>
        <v>4751.4780000000001</v>
      </c>
      <c r="H106" s="377">
        <f t="shared" si="5"/>
        <v>-8.8557707727995802E-3</v>
      </c>
      <c r="I106" s="376"/>
      <c r="J106" s="376"/>
      <c r="K106" s="376"/>
      <c r="L106" s="375"/>
    </row>
    <row r="107" spans="1:12" x14ac:dyDescent="0.25">
      <c r="A107" s="375">
        <v>60</v>
      </c>
      <c r="B107" s="374">
        <v>42841</v>
      </c>
      <c r="C107" s="375">
        <v>60</v>
      </c>
      <c r="D107" s="376">
        <v>79.19</v>
      </c>
      <c r="E107" s="376">
        <v>77.959999999999994</v>
      </c>
      <c r="F107" s="376">
        <f t="shared" si="3"/>
        <v>-73.800000000000239</v>
      </c>
      <c r="G107" s="376">
        <f t="shared" si="4"/>
        <v>4751.3999999999996</v>
      </c>
      <c r="H107" s="377">
        <f t="shared" si="5"/>
        <v>-1.5532264174769592E-2</v>
      </c>
      <c r="I107" s="376"/>
      <c r="J107" s="376"/>
      <c r="K107" s="376"/>
      <c r="L107" s="375"/>
    </row>
    <row r="108" spans="1:12" x14ac:dyDescent="0.25">
      <c r="A108" s="375">
        <v>0</v>
      </c>
      <c r="B108" s="374">
        <v>42850</v>
      </c>
      <c r="C108" s="375">
        <v>0</v>
      </c>
      <c r="D108" s="376"/>
      <c r="E108" s="376">
        <v>82.17</v>
      </c>
      <c r="F108" s="376">
        <v>167.21</v>
      </c>
      <c r="G108" s="376"/>
      <c r="H108" s="377"/>
      <c r="I108" s="376"/>
      <c r="J108" s="376"/>
      <c r="K108" s="376"/>
      <c r="L108" s="375"/>
    </row>
    <row r="109" spans="1:12" x14ac:dyDescent="0.25">
      <c r="A109" s="375"/>
      <c r="B109" s="374"/>
      <c r="C109" s="375"/>
      <c r="D109" s="376"/>
      <c r="E109" s="376"/>
      <c r="F109" s="376"/>
      <c r="G109" s="376"/>
      <c r="H109" s="377"/>
      <c r="I109" s="376"/>
      <c r="J109" s="376"/>
      <c r="K109" s="376"/>
      <c r="L109" s="375"/>
    </row>
    <row r="110" spans="1:12" x14ac:dyDescent="0.25">
      <c r="A110" s="375"/>
      <c r="B110" s="374"/>
      <c r="C110" s="375"/>
      <c r="D110" s="376"/>
      <c r="E110" s="376"/>
      <c r="F110" s="376"/>
      <c r="G110" s="376"/>
      <c r="H110" s="377"/>
      <c r="I110" s="376"/>
      <c r="J110" s="376"/>
      <c r="K110" s="376"/>
      <c r="L110" s="375"/>
    </row>
    <row r="111" spans="1:12" x14ac:dyDescent="0.25">
      <c r="A111" s="375"/>
      <c r="B111" s="374"/>
      <c r="C111" s="375"/>
      <c r="D111" s="376"/>
      <c r="E111" s="376"/>
      <c r="F111" s="376"/>
      <c r="G111" s="376"/>
      <c r="H111" s="377"/>
      <c r="I111" s="376"/>
      <c r="J111" s="376"/>
      <c r="K111" s="376"/>
      <c r="L111" s="375"/>
    </row>
    <row r="112" spans="1:12" x14ac:dyDescent="0.25">
      <c r="A112" s="375"/>
      <c r="B112" s="374"/>
      <c r="C112" s="375"/>
      <c r="D112" s="376"/>
      <c r="E112" s="376"/>
      <c r="F112" s="376"/>
      <c r="G112" s="376"/>
      <c r="H112" s="377"/>
      <c r="I112" s="376"/>
      <c r="J112" s="376"/>
      <c r="K112" s="376"/>
      <c r="L112" s="375"/>
    </row>
    <row r="113" spans="1:12" x14ac:dyDescent="0.25">
      <c r="A113" s="375"/>
      <c r="B113" s="374"/>
      <c r="C113" s="375"/>
      <c r="D113" s="376"/>
      <c r="E113" s="376"/>
      <c r="F113" s="376"/>
      <c r="G113" s="376"/>
      <c r="H113" s="377"/>
      <c r="I113" s="376"/>
      <c r="J113" s="376"/>
      <c r="K113" s="376"/>
      <c r="L113" s="375"/>
    </row>
    <row r="114" spans="1:12" x14ac:dyDescent="0.25">
      <c r="A114" s="375"/>
      <c r="B114" s="374"/>
      <c r="C114" s="375"/>
      <c r="D114" s="376"/>
      <c r="E114" s="376"/>
      <c r="F114" s="376"/>
      <c r="G114" s="376"/>
      <c r="H114" s="377"/>
      <c r="I114" s="376"/>
      <c r="J114" s="376"/>
      <c r="K114" s="376"/>
      <c r="L114" s="375"/>
    </row>
    <row r="115" spans="1:12" x14ac:dyDescent="0.25">
      <c r="A115" s="375"/>
      <c r="B115" s="374"/>
      <c r="C115" s="375"/>
      <c r="D115" s="376"/>
      <c r="E115" s="376"/>
      <c r="F115" s="376"/>
      <c r="G115" s="376"/>
      <c r="H115" s="377"/>
      <c r="I115" s="376"/>
      <c r="J115" s="376"/>
      <c r="K115" s="376"/>
      <c r="L115" s="3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26" priority="15">
      <formula>F57&gt;0</formula>
    </cfRule>
    <cfRule type="expression" dxfId="1225" priority="16">
      <formula>F57&lt;0</formula>
    </cfRule>
  </conditionalFormatting>
  <conditionalFormatting sqref="Q7">
    <cfRule type="expression" dxfId="1224" priority="13">
      <formula>Q7&gt;0</formula>
    </cfRule>
    <cfRule type="expression" dxfId="1223" priority="14">
      <formula>Q7&lt;0</formula>
    </cfRule>
  </conditionalFormatting>
  <conditionalFormatting sqref="Q8">
    <cfRule type="expression" dxfId="1222" priority="11">
      <formula>Q8&gt;0</formula>
    </cfRule>
    <cfRule type="expression" dxfId="1221" priority="12">
      <formula>Q8&lt;0</formula>
    </cfRule>
  </conditionalFormatting>
  <conditionalFormatting sqref="F25:F56">
    <cfRule type="expression" dxfId="1220" priority="9">
      <formula>F25&gt;0</formula>
    </cfRule>
    <cfRule type="expression" dxfId="1219" priority="10">
      <formula>F25&lt;0</formula>
    </cfRule>
  </conditionalFormatting>
  <conditionalFormatting sqref="H25:H56">
    <cfRule type="expression" dxfId="1218" priority="7">
      <formula>H25&gt;0</formula>
    </cfRule>
    <cfRule type="expression" dxfId="1217" priority="8">
      <formula>H25&lt;0</formula>
    </cfRule>
  </conditionalFormatting>
  <conditionalFormatting sqref="M58">
    <cfRule type="expression" dxfId="1216" priority="5">
      <formula>M58&gt;0</formula>
    </cfRule>
    <cfRule type="expression" dxfId="1215" priority="6">
      <formula>M58&lt;0</formula>
    </cfRule>
  </conditionalFormatting>
  <conditionalFormatting sqref="F84:F115">
    <cfRule type="expression" dxfId="1214" priority="3">
      <formula>F84&gt;0</formula>
    </cfRule>
    <cfRule type="expression" dxfId="1213" priority="4">
      <formula>F84&lt;0</formula>
    </cfRule>
  </conditionalFormatting>
  <conditionalFormatting sqref="H84:H115">
    <cfRule type="expression" dxfId="1212" priority="1">
      <formula>H84&gt;0</formula>
    </cfRule>
    <cfRule type="expression" dxfId="121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2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2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8200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2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2">
        <v>42803</v>
      </c>
      <c r="H3" s="80">
        <v>200</v>
      </c>
      <c r="I3" s="77">
        <v>15.6</v>
      </c>
      <c r="J3" s="43">
        <v>7.0000000000000007E-2</v>
      </c>
      <c r="K3" s="43">
        <f t="shared" ref="K3:K15" si="1">H3*I3-J3</f>
        <v>3119.93</v>
      </c>
      <c r="L3" s="72">
        <v>42846</v>
      </c>
      <c r="M3" s="43">
        <v>3.25</v>
      </c>
      <c r="O3" s="11" t="s">
        <v>58</v>
      </c>
      <c r="Q3" s="498">
        <f>IF(Q2=0, Q4, (F49-K49-M49)/Q2)</f>
        <v>15.393517073170729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2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2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11.31</v>
      </c>
      <c r="R4" s="491">
        <v>-4.1200000000000001E-2</v>
      </c>
      <c r="AA4" s="231"/>
      <c r="AC4" s="230"/>
      <c r="AF4" s="230"/>
    </row>
    <row r="5" spans="1:32" x14ac:dyDescent="0.25">
      <c r="B5" s="492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2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N5" s="1" t="s">
        <v>812</v>
      </c>
      <c r="O5" s="11" t="s">
        <v>67</v>
      </c>
      <c r="Q5" s="3">
        <f>Q4*Q2</f>
        <v>92742</v>
      </c>
      <c r="T5" s="66"/>
    </row>
    <row r="6" spans="1:32" x14ac:dyDescent="0.25">
      <c r="B6" s="492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2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126226.83999999998</v>
      </c>
    </row>
    <row r="7" spans="1:32" x14ac:dyDescent="0.25">
      <c r="B7" s="492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2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-18869.268999998356</v>
      </c>
      <c r="R7">
        <v>6900</v>
      </c>
      <c r="U7" s="180"/>
    </row>
    <row r="8" spans="1:32" x14ac:dyDescent="0.25">
      <c r="A8" s="627"/>
      <c r="B8" s="492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2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-33484.839999999982</v>
      </c>
    </row>
    <row r="9" spans="1:32" x14ac:dyDescent="0.25">
      <c r="A9" s="627"/>
      <c r="B9" s="492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2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-0.26527511898420325</v>
      </c>
    </row>
    <row r="10" spans="1:32" ht="15" customHeight="1" x14ac:dyDescent="0.25">
      <c r="A10" s="627"/>
      <c r="B10" s="492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2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7"/>
      <c r="B11" s="492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2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7"/>
      <c r="B12" s="492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2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7"/>
      <c r="B13" s="492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2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7"/>
      <c r="B14" s="492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2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3" t="s">
        <v>113</v>
      </c>
      <c r="P14" s="703" t="s">
        <v>756</v>
      </c>
      <c r="Q14" s="703" t="s">
        <v>757</v>
      </c>
      <c r="R14" s="701" t="s">
        <v>750</v>
      </c>
      <c r="S14" s="701" t="s">
        <v>751</v>
      </c>
      <c r="T14" s="703" t="s">
        <v>753</v>
      </c>
      <c r="U14" s="703" t="s">
        <v>754</v>
      </c>
      <c r="V14" s="701" t="s">
        <v>752</v>
      </c>
      <c r="W14" s="702" t="s">
        <v>755</v>
      </c>
    </row>
    <row r="15" spans="1:32" x14ac:dyDescent="0.25">
      <c r="B15" s="492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2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4">
        <v>42949</v>
      </c>
      <c r="P15" s="700" t="s">
        <v>758</v>
      </c>
      <c r="Q15" s="700"/>
      <c r="R15" s="699">
        <v>-0.15</v>
      </c>
      <c r="S15" s="699">
        <v>-0.24</v>
      </c>
      <c r="T15" s="700">
        <v>1.02</v>
      </c>
      <c r="U15" s="700">
        <v>1.04</v>
      </c>
      <c r="V15" s="697"/>
      <c r="W15" s="698"/>
    </row>
    <row r="16" spans="1:32" x14ac:dyDescent="0.25">
      <c r="B16" s="492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29"/>
      <c r="O16" s="706">
        <v>43040</v>
      </c>
      <c r="P16" s="700" t="s">
        <v>759</v>
      </c>
      <c r="Q16" s="700" t="s">
        <v>749</v>
      </c>
      <c r="R16" s="699">
        <v>-0.155</v>
      </c>
      <c r="S16" s="697"/>
      <c r="T16" s="700">
        <v>1.04</v>
      </c>
      <c r="U16" s="700"/>
      <c r="V16" s="697"/>
      <c r="W16" s="698"/>
    </row>
    <row r="17" spans="2:23" x14ac:dyDescent="0.25">
      <c r="B17" s="493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5"/>
      <c r="P17" s="700"/>
      <c r="Q17" s="700"/>
      <c r="R17" s="697"/>
      <c r="S17" s="697"/>
      <c r="T17" s="700"/>
      <c r="U17" s="700"/>
      <c r="V17" s="697"/>
      <c r="W17" s="698"/>
    </row>
    <row r="18" spans="2:23" x14ac:dyDescent="0.25">
      <c r="B18" s="493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B19" s="493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B20" s="493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B21" s="493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B22" s="49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B23" s="49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B24" s="49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ht="15" customHeight="1" x14ac:dyDescent="0.25">
      <c r="B26" s="49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3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3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3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3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3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3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689">
        <v>42961</v>
      </c>
      <c r="C40" s="4">
        <v>200</v>
      </c>
      <c r="D40" s="78">
        <v>12</v>
      </c>
      <c r="E40" s="2">
        <v>0</v>
      </c>
      <c r="F40" s="2">
        <f t="shared" si="0"/>
        <v>2400</v>
      </c>
    </row>
    <row r="41" spans="2:16" ht="20.25" thickBot="1" x14ac:dyDescent="0.35">
      <c r="B41" s="6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6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13.7982</v>
      </c>
    </row>
    <row r="43" spans="2:16" x14ac:dyDescent="0.25">
      <c r="B43" s="6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13.6851</v>
      </c>
    </row>
    <row r="44" spans="2:16" x14ac:dyDescent="0.25">
      <c r="B44" s="6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13.572000000000001</v>
      </c>
    </row>
    <row r="45" spans="2:16" x14ac:dyDescent="0.25">
      <c r="O45" s="81">
        <v>1.19</v>
      </c>
      <c r="P45" s="81">
        <f>O45*$Q$4</f>
        <v>13.4589</v>
      </c>
    </row>
    <row r="46" spans="2:16" x14ac:dyDescent="0.25">
      <c r="O46" s="81">
        <v>1.18</v>
      </c>
      <c r="P46" s="81">
        <f>O46*$Q$4</f>
        <v>13.345800000000001</v>
      </c>
    </row>
    <row r="47" spans="2:16" x14ac:dyDescent="0.25">
      <c r="O47" s="81">
        <v>1.17</v>
      </c>
      <c r="P47" s="81">
        <f t="shared" ref="P47:P53" si="2">O47*$Q$4</f>
        <v>13.232699999999999</v>
      </c>
    </row>
    <row r="48" spans="2:16" x14ac:dyDescent="0.25">
      <c r="G48" s="29"/>
      <c r="O48" s="81">
        <v>1.1599999999999999</v>
      </c>
      <c r="P48" s="81">
        <f t="shared" si="2"/>
        <v>13.1196</v>
      </c>
    </row>
    <row r="49" spans="1:16" x14ac:dyDescent="0.25">
      <c r="A49" s="31" t="s">
        <v>81</v>
      </c>
      <c r="B49" s="494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5200</v>
      </c>
      <c r="I49" s="79"/>
      <c r="J49" s="18"/>
      <c r="K49" s="18">
        <f>SUM(K2:K48)</f>
        <v>73999.759999999995</v>
      </c>
      <c r="L49" s="14"/>
      <c r="M49" s="18">
        <f>SUM(M2:M48)</f>
        <v>653.25</v>
      </c>
      <c r="O49" s="81">
        <v>1.1499999999999999</v>
      </c>
      <c r="P49" s="81">
        <f t="shared" si="2"/>
        <v>13.006499999999999</v>
      </c>
    </row>
    <row r="50" spans="1:16" ht="15.75" thickBot="1" x14ac:dyDescent="0.3">
      <c r="A50" s="350" t="s">
        <v>195</v>
      </c>
      <c r="B50" s="495"/>
      <c r="C50" s="352">
        <f>SumByColor($A$50, C2:C48)</f>
        <v>5200</v>
      </c>
      <c r="D50" s="352"/>
      <c r="E50" s="352"/>
      <c r="F50" s="353">
        <f>SumByColor($A$50, F2:F48)</f>
        <v>72559</v>
      </c>
      <c r="G50" s="352"/>
      <c r="H50" s="352">
        <f>SumByColor($A$50, H2:H48)</f>
        <v>5200</v>
      </c>
      <c r="I50" s="352"/>
      <c r="J50" s="353"/>
      <c r="K50" s="353">
        <f>SumByColor($A$50, K2:K48)</f>
        <v>74001</v>
      </c>
      <c r="L50" s="352"/>
      <c r="M50" s="353">
        <f>SumByColor($A$50, M2:M48)</f>
        <v>653</v>
      </c>
      <c r="O50" s="81">
        <v>1.1399999999999999</v>
      </c>
      <c r="P50" s="81">
        <f t="shared" si="2"/>
        <v>12.8934</v>
      </c>
    </row>
    <row r="51" spans="1:16" x14ac:dyDescent="0.25">
      <c r="O51" s="81">
        <v>1.1299999999999999</v>
      </c>
      <c r="P51" s="81">
        <f t="shared" si="2"/>
        <v>12.780299999999999</v>
      </c>
    </row>
    <row r="52" spans="1:16" x14ac:dyDescent="0.25">
      <c r="O52" s="81">
        <v>1.1200000000000001</v>
      </c>
      <c r="P52" s="81">
        <f t="shared" si="2"/>
        <v>12.667200000000001</v>
      </c>
    </row>
    <row r="53" spans="1:16" ht="15" customHeight="1" x14ac:dyDescent="0.25">
      <c r="B53" s="496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12.554100000000002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12.441000000000001</v>
      </c>
    </row>
    <row r="55" spans="1:16" x14ac:dyDescent="0.25">
      <c r="A55" t="s">
        <v>464</v>
      </c>
      <c r="B55" s="153">
        <v>42788</v>
      </c>
      <c r="C55" s="439">
        <v>6000</v>
      </c>
      <c r="D55" s="663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12.327900000000001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12.214800000000002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12.101700000000001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11.988600000000002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11.875500000000001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11.762400000000001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11.6493</v>
      </c>
    </row>
    <row r="62" spans="1:16" x14ac:dyDescent="0.25">
      <c r="A62">
        <v>4200</v>
      </c>
      <c r="B62" s="153">
        <v>42805</v>
      </c>
      <c r="C62" s="439">
        <v>6000</v>
      </c>
      <c r="D62" s="663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11.536200000000001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11.4231</v>
      </c>
    </row>
    <row r="64" spans="1:16" x14ac:dyDescent="0.25">
      <c r="A64">
        <v>3700</v>
      </c>
      <c r="B64" s="153">
        <v>42808</v>
      </c>
      <c r="C64" s="439">
        <v>6000</v>
      </c>
      <c r="D64" s="663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11.31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11.196900000000001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11.0838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10.970700000000001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10.8576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10.7445</v>
      </c>
    </row>
    <row r="70" spans="1:16" x14ac:dyDescent="0.25">
      <c r="A70">
        <v>3900</v>
      </c>
      <c r="B70" s="153">
        <v>42823</v>
      </c>
      <c r="C70" s="439">
        <v>6000</v>
      </c>
      <c r="D70" s="663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10.631399999999999</v>
      </c>
    </row>
    <row r="71" spans="1:16" x14ac:dyDescent="0.25">
      <c r="A71">
        <v>4100</v>
      </c>
      <c r="B71" s="153">
        <v>42830</v>
      </c>
      <c r="C71" s="439">
        <v>6000</v>
      </c>
      <c r="D71" s="663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10.518300000000002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10.405200000000001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10.292100000000001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10.179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10.065900000000001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9.9527999999999999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9.8397000000000006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9.7265999999999995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9.6135000000000002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" si="61">C94*(E94-D94)</f>
        <v>-33566.69999999999</v>
      </c>
      <c r="G94" s="39">
        <f t="shared" ref="G94" si="62">D94*C94</f>
        <v>126226.7</v>
      </c>
      <c r="H94" s="227">
        <f t="shared" ref="H94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B95" s="153"/>
      <c r="C95" s="10"/>
      <c r="D95" s="238"/>
      <c r="E95" s="39"/>
      <c r="F95" s="39"/>
      <c r="G95" s="39"/>
      <c r="H95" s="227"/>
      <c r="I95" s="39"/>
      <c r="J95" s="39"/>
      <c r="K95" s="39"/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8" t="s">
        <v>113</v>
      </c>
      <c r="C103" s="502" t="s">
        <v>146</v>
      </c>
      <c r="D103" s="639" t="s">
        <v>145</v>
      </c>
      <c r="E103" s="504" t="s">
        <v>147</v>
      </c>
      <c r="F103" s="505" t="s">
        <v>65</v>
      </c>
      <c r="G103" s="506" t="s">
        <v>151</v>
      </c>
      <c r="H103" s="505" t="s">
        <v>88</v>
      </c>
      <c r="I103" s="506" t="s">
        <v>154</v>
      </c>
    </row>
    <row r="104" spans="2:12" x14ac:dyDescent="0.25">
      <c r="B104" s="640">
        <v>42305</v>
      </c>
      <c r="C104" s="375">
        <v>2000</v>
      </c>
      <c r="D104" s="641">
        <v>34.06</v>
      </c>
      <c r="E104" s="376">
        <v>17.68</v>
      </c>
      <c r="F104" s="376">
        <v>-32767.45</v>
      </c>
      <c r="G104" s="376">
        <f t="shared" ref="G104:G110" si="64">IF(C104=0, 0,D104*C104)</f>
        <v>68120</v>
      </c>
      <c r="H104" s="378">
        <f t="shared" ref="H104:H110" si="65">IF(C104=0, D104, (E104-D104)/D104)</f>
        <v>-0.48091603053435117</v>
      </c>
      <c r="I104" s="376"/>
    </row>
    <row r="105" spans="2:12" x14ac:dyDescent="0.25">
      <c r="B105" s="640">
        <v>42307</v>
      </c>
      <c r="C105" s="375">
        <v>0</v>
      </c>
      <c r="D105" s="641" t="s">
        <v>128</v>
      </c>
      <c r="E105" s="376">
        <v>17.55</v>
      </c>
      <c r="F105" s="376">
        <v>-30722.2</v>
      </c>
      <c r="G105" s="376">
        <f t="shared" si="64"/>
        <v>0</v>
      </c>
      <c r="H105" s="378" t="str">
        <f t="shared" si="65"/>
        <v>N/A</v>
      </c>
      <c r="I105" s="376"/>
    </row>
    <row r="106" spans="2:12" x14ac:dyDescent="0.25">
      <c r="B106" s="640">
        <v>42310</v>
      </c>
      <c r="C106" s="375">
        <v>0</v>
      </c>
      <c r="D106" s="641" t="s">
        <v>128</v>
      </c>
      <c r="E106" s="376">
        <v>19.010000000000002</v>
      </c>
      <c r="F106" s="376">
        <v>-30693.25</v>
      </c>
      <c r="G106" s="376">
        <f t="shared" si="64"/>
        <v>0</v>
      </c>
      <c r="H106" s="378" t="str">
        <f t="shared" si="65"/>
        <v>N/A</v>
      </c>
      <c r="I106" s="376"/>
    </row>
    <row r="107" spans="2:12" x14ac:dyDescent="0.25">
      <c r="B107" s="640">
        <v>42314</v>
      </c>
      <c r="C107" s="375">
        <v>2500</v>
      </c>
      <c r="D107" s="641">
        <v>30.24</v>
      </c>
      <c r="E107" s="376">
        <v>18.29</v>
      </c>
      <c r="F107" s="376">
        <v>-29878.25</v>
      </c>
      <c r="G107" s="376">
        <f t="shared" si="64"/>
        <v>75600</v>
      </c>
      <c r="H107" s="378">
        <f t="shared" si="65"/>
        <v>-0.39517195767195767</v>
      </c>
      <c r="I107" s="376"/>
    </row>
    <row r="108" spans="2:12" x14ac:dyDescent="0.25">
      <c r="B108" s="640">
        <v>42318</v>
      </c>
      <c r="C108" s="375">
        <v>0</v>
      </c>
      <c r="D108" s="641" t="s">
        <v>128</v>
      </c>
      <c r="E108" s="376">
        <v>18.78</v>
      </c>
      <c r="F108" s="376">
        <v>-28604.09</v>
      </c>
      <c r="G108" s="376">
        <f t="shared" si="64"/>
        <v>0</v>
      </c>
      <c r="H108" s="378" t="str">
        <f t="shared" si="65"/>
        <v>N/A</v>
      </c>
      <c r="I108" s="376"/>
    </row>
    <row r="109" spans="2:12" x14ac:dyDescent="0.25">
      <c r="B109" s="640">
        <v>42328</v>
      </c>
      <c r="C109" s="375">
        <v>3078</v>
      </c>
      <c r="D109" s="641">
        <v>26.76</v>
      </c>
      <c r="E109" s="376">
        <v>17.440000000000001</v>
      </c>
      <c r="F109" s="376">
        <v>-28696.448999999906</v>
      </c>
      <c r="G109" s="376">
        <f t="shared" si="64"/>
        <v>82367.28</v>
      </c>
      <c r="H109" s="378">
        <f t="shared" si="65"/>
        <v>-0.34828101644245141</v>
      </c>
      <c r="I109" s="376"/>
    </row>
    <row r="110" spans="2:12" x14ac:dyDescent="0.25">
      <c r="B110" s="640">
        <v>42331</v>
      </c>
      <c r="C110" s="375">
        <v>0</v>
      </c>
      <c r="D110" s="641" t="s">
        <v>128</v>
      </c>
      <c r="E110" s="376">
        <v>17.53</v>
      </c>
      <c r="F110" s="376">
        <v>-28051.068999999901</v>
      </c>
      <c r="G110" s="376">
        <f t="shared" si="64"/>
        <v>0</v>
      </c>
      <c r="H110" s="378" t="str">
        <f t="shared" si="65"/>
        <v>N/A</v>
      </c>
      <c r="I110" s="376"/>
    </row>
    <row r="111" spans="2:12" x14ac:dyDescent="0.25">
      <c r="B111" s="640">
        <v>42335</v>
      </c>
      <c r="C111" s="375">
        <v>3078</v>
      </c>
      <c r="D111" s="641">
        <v>26.85</v>
      </c>
      <c r="E111" s="376">
        <v>17.73</v>
      </c>
      <c r="F111" s="376">
        <f>C111*(E111-D111)</f>
        <v>-28071.360000000004</v>
      </c>
      <c r="G111" s="376">
        <f>D111*C111</f>
        <v>82644.3</v>
      </c>
      <c r="H111" s="377">
        <f>(E111-D111)/D111</f>
        <v>-0.33966480446927377</v>
      </c>
      <c r="I111" s="376"/>
    </row>
    <row r="112" spans="2:12" x14ac:dyDescent="0.25">
      <c r="B112" s="640">
        <v>42335</v>
      </c>
      <c r="C112" s="375">
        <v>3578</v>
      </c>
      <c r="D112" s="641">
        <v>25.55</v>
      </c>
      <c r="E112" s="376">
        <v>17.440000000000001</v>
      </c>
      <c r="F112" s="376">
        <f t="shared" ref="F112:F143" si="66">C112*(E112-D112)</f>
        <v>-29017.579999999998</v>
      </c>
      <c r="G112" s="376">
        <f t="shared" ref="G112:G141" si="67">D112*C112</f>
        <v>91417.900000000009</v>
      </c>
      <c r="H112" s="377">
        <f t="shared" ref="H112:H141" si="68">(E112-D112)/D112</f>
        <v>-0.31741682974559682</v>
      </c>
      <c r="I112" s="376"/>
    </row>
    <row r="113" spans="2:9" x14ac:dyDescent="0.25">
      <c r="B113" s="640">
        <v>42340</v>
      </c>
      <c r="C113" s="375">
        <v>4178</v>
      </c>
      <c r="D113" s="641">
        <v>24.29</v>
      </c>
      <c r="E113" s="376">
        <v>16.670000000000002</v>
      </c>
      <c r="F113" s="376">
        <f t="shared" si="66"/>
        <v>-31836.35999999999</v>
      </c>
      <c r="G113" s="376">
        <f t="shared" si="67"/>
        <v>101483.62</v>
      </c>
      <c r="H113" s="377">
        <f t="shared" si="68"/>
        <v>-0.31370934540963352</v>
      </c>
      <c r="I113" s="376"/>
    </row>
    <row r="114" spans="2:9" x14ac:dyDescent="0.25">
      <c r="B114" s="640">
        <v>42342</v>
      </c>
      <c r="C114" s="375">
        <v>4678</v>
      </c>
      <c r="D114" s="641">
        <v>23.39</v>
      </c>
      <c r="E114" s="376">
        <v>16.12</v>
      </c>
      <c r="F114" s="376">
        <f t="shared" si="66"/>
        <v>-34009.06</v>
      </c>
      <c r="G114" s="376">
        <f t="shared" si="67"/>
        <v>109418.42</v>
      </c>
      <c r="H114" s="377">
        <f t="shared" si="68"/>
        <v>-0.31081658828559211</v>
      </c>
      <c r="I114" s="376"/>
    </row>
    <row r="115" spans="2:9" x14ac:dyDescent="0.25">
      <c r="B115" s="640">
        <v>42342</v>
      </c>
      <c r="C115" s="375">
        <v>4178</v>
      </c>
      <c r="D115" s="641">
        <v>24.26</v>
      </c>
      <c r="E115" s="376">
        <v>16.12</v>
      </c>
      <c r="F115" s="376">
        <f t="shared" si="66"/>
        <v>-34008.920000000006</v>
      </c>
      <c r="G115" s="376">
        <f t="shared" si="67"/>
        <v>101358.28000000001</v>
      </c>
      <c r="H115" s="377">
        <f t="shared" si="68"/>
        <v>-0.33553173948887055</v>
      </c>
      <c r="I115" s="376"/>
    </row>
    <row r="116" spans="2:9" x14ac:dyDescent="0.25">
      <c r="B116" s="640">
        <v>42345</v>
      </c>
      <c r="C116" s="375">
        <v>4678</v>
      </c>
      <c r="D116" s="641">
        <v>23.24</v>
      </c>
      <c r="E116" s="376">
        <v>14.78</v>
      </c>
      <c r="F116" s="376">
        <f t="shared" si="66"/>
        <v>-39575.879999999997</v>
      </c>
      <c r="G116" s="376">
        <f t="shared" si="67"/>
        <v>108716.71999999999</v>
      </c>
      <c r="H116" s="377">
        <f t="shared" si="68"/>
        <v>-0.36402753872633387</v>
      </c>
      <c r="I116" s="376"/>
    </row>
    <row r="117" spans="2:9" x14ac:dyDescent="0.25">
      <c r="B117" s="640">
        <v>42347</v>
      </c>
      <c r="C117" s="375">
        <v>4778</v>
      </c>
      <c r="D117" s="641">
        <v>23.06</v>
      </c>
      <c r="E117" s="376">
        <v>14.92</v>
      </c>
      <c r="F117" s="376">
        <f t="shared" si="66"/>
        <v>-38892.919999999991</v>
      </c>
      <c r="G117" s="376">
        <f t="shared" si="67"/>
        <v>110180.68</v>
      </c>
      <c r="H117" s="377">
        <f t="shared" si="68"/>
        <v>-0.3529921942758022</v>
      </c>
      <c r="I117" s="376"/>
    </row>
    <row r="118" spans="2:9" x14ac:dyDescent="0.25">
      <c r="B118" s="640">
        <v>42348</v>
      </c>
      <c r="C118" s="375">
        <v>4178</v>
      </c>
      <c r="D118" s="641">
        <v>24.23</v>
      </c>
      <c r="E118" s="376">
        <v>14.74</v>
      </c>
      <c r="F118" s="376">
        <f t="shared" si="66"/>
        <v>-39649.22</v>
      </c>
      <c r="G118" s="376">
        <f t="shared" si="67"/>
        <v>101232.94</v>
      </c>
      <c r="H118" s="377">
        <f t="shared" si="68"/>
        <v>-0.39166322740404458</v>
      </c>
      <c r="I118" s="376"/>
    </row>
    <row r="119" spans="2:9" x14ac:dyDescent="0.25">
      <c r="B119" s="640">
        <v>42349</v>
      </c>
      <c r="C119" s="375">
        <v>3678</v>
      </c>
      <c r="D119" s="641">
        <v>25.57</v>
      </c>
      <c r="E119" s="376">
        <v>14.34</v>
      </c>
      <c r="F119" s="376">
        <f t="shared" si="66"/>
        <v>-41303.94</v>
      </c>
      <c r="G119" s="376">
        <f t="shared" si="67"/>
        <v>94046.46</v>
      </c>
      <c r="H119" s="377">
        <f t="shared" si="68"/>
        <v>-0.43918654673445445</v>
      </c>
      <c r="I119" s="376"/>
    </row>
    <row r="120" spans="2:9" x14ac:dyDescent="0.25">
      <c r="B120" s="640">
        <v>42352</v>
      </c>
      <c r="C120" s="375">
        <v>4178</v>
      </c>
      <c r="D120" s="641">
        <v>24.18</v>
      </c>
      <c r="E120" s="376">
        <v>13.96</v>
      </c>
      <c r="F120" s="376">
        <f t="shared" si="66"/>
        <v>-42699.159999999996</v>
      </c>
      <c r="G120" s="376">
        <f t="shared" si="67"/>
        <v>101024.04</v>
      </c>
      <c r="H120" s="377">
        <f t="shared" si="68"/>
        <v>-0.42266335814722905</v>
      </c>
      <c r="I120" s="376"/>
    </row>
    <row r="121" spans="2:9" x14ac:dyDescent="0.25">
      <c r="B121" s="640">
        <v>42355</v>
      </c>
      <c r="C121" s="375">
        <v>4678</v>
      </c>
      <c r="D121" s="641">
        <v>22.98</v>
      </c>
      <c r="E121" s="376">
        <v>12.78</v>
      </c>
      <c r="F121" s="376">
        <f t="shared" si="66"/>
        <v>-47715.600000000006</v>
      </c>
      <c r="G121" s="376">
        <f t="shared" si="67"/>
        <v>107500.44</v>
      </c>
      <c r="H121" s="377">
        <f t="shared" si="68"/>
        <v>-0.44386422976501311</v>
      </c>
      <c r="I121" s="376"/>
    </row>
    <row r="122" spans="2:9" x14ac:dyDescent="0.25">
      <c r="B122" s="640">
        <v>42356</v>
      </c>
      <c r="C122" s="375">
        <v>5178</v>
      </c>
      <c r="D122" s="641">
        <v>21.99</v>
      </c>
      <c r="E122" s="376">
        <v>12.95</v>
      </c>
      <c r="F122" s="376">
        <f t="shared" si="66"/>
        <v>-46809.119999999995</v>
      </c>
      <c r="G122" s="376">
        <f t="shared" si="67"/>
        <v>113864.21999999999</v>
      </c>
      <c r="H122" s="377">
        <f t="shared" si="68"/>
        <v>-0.41109595270577537</v>
      </c>
      <c r="I122" s="376"/>
    </row>
    <row r="123" spans="2:9" x14ac:dyDescent="0.25">
      <c r="B123" s="640">
        <v>42356</v>
      </c>
      <c r="C123" s="375">
        <v>6178</v>
      </c>
      <c r="D123" s="641">
        <v>20.48</v>
      </c>
      <c r="E123" s="376">
        <v>12.76</v>
      </c>
      <c r="F123" s="376">
        <f t="shared" si="66"/>
        <v>-47694.16</v>
      </c>
      <c r="G123" s="376">
        <f t="shared" si="67"/>
        <v>126525.44</v>
      </c>
      <c r="H123" s="377">
        <f t="shared" si="68"/>
        <v>-0.376953125</v>
      </c>
      <c r="I123" s="376"/>
    </row>
    <row r="124" spans="2:9" x14ac:dyDescent="0.25">
      <c r="B124" s="640">
        <v>42356</v>
      </c>
      <c r="C124" s="375">
        <v>6400</v>
      </c>
      <c r="D124" s="641">
        <v>20.2</v>
      </c>
      <c r="E124" s="376">
        <v>12.68</v>
      </c>
      <c r="F124" s="376">
        <f t="shared" si="66"/>
        <v>-48128</v>
      </c>
      <c r="G124" s="376">
        <f t="shared" si="67"/>
        <v>129280</v>
      </c>
      <c r="H124" s="377">
        <f t="shared" si="68"/>
        <v>-0.37227722772277227</v>
      </c>
      <c r="I124" s="376"/>
    </row>
    <row r="125" spans="2:9" x14ac:dyDescent="0.25">
      <c r="B125" s="640">
        <v>42359</v>
      </c>
      <c r="C125" s="375">
        <v>5178</v>
      </c>
      <c r="D125" s="641">
        <v>21.96</v>
      </c>
      <c r="E125" s="376">
        <v>12.66</v>
      </c>
      <c r="F125" s="376">
        <f t="shared" si="66"/>
        <v>-48155.4</v>
      </c>
      <c r="G125" s="376">
        <f t="shared" si="67"/>
        <v>113708.88</v>
      </c>
      <c r="H125" s="377">
        <f t="shared" si="68"/>
        <v>-0.42349726775956287</v>
      </c>
      <c r="I125" s="376"/>
    </row>
    <row r="126" spans="2:9" x14ac:dyDescent="0.25">
      <c r="B126" s="640">
        <v>42361</v>
      </c>
      <c r="C126" s="375">
        <v>4178</v>
      </c>
      <c r="D126" s="641">
        <v>24.07</v>
      </c>
      <c r="E126" s="376">
        <v>13.96</v>
      </c>
      <c r="F126" s="376">
        <f t="shared" si="66"/>
        <v>-42239.579999999994</v>
      </c>
      <c r="G126" s="376">
        <f t="shared" si="67"/>
        <v>100564.46</v>
      </c>
      <c r="H126" s="377">
        <f t="shared" si="68"/>
        <v>-0.42002492729538843</v>
      </c>
      <c r="I126" s="376"/>
    </row>
    <row r="127" spans="2:9" x14ac:dyDescent="0.25">
      <c r="B127" s="640">
        <v>42361</v>
      </c>
      <c r="C127" s="375">
        <v>4178</v>
      </c>
      <c r="D127" s="641">
        <v>24.03</v>
      </c>
      <c r="E127" s="376">
        <v>13.96</v>
      </c>
      <c r="F127" s="376">
        <f t="shared" si="66"/>
        <v>-42072.46</v>
      </c>
      <c r="G127" s="376">
        <f t="shared" si="67"/>
        <v>100397.34000000001</v>
      </c>
      <c r="H127" s="377">
        <f t="shared" si="68"/>
        <v>-0.41905950894714938</v>
      </c>
      <c r="I127" s="376"/>
    </row>
    <row r="128" spans="2:9" x14ac:dyDescent="0.25">
      <c r="B128" s="640">
        <v>42366</v>
      </c>
      <c r="C128" s="396">
        <v>6678</v>
      </c>
      <c r="D128" s="642">
        <v>19.91</v>
      </c>
      <c r="E128" s="376">
        <v>13.09</v>
      </c>
      <c r="F128" s="376">
        <f t="shared" si="66"/>
        <v>-45543.96</v>
      </c>
      <c r="G128" s="376">
        <f t="shared" si="67"/>
        <v>132958.98000000001</v>
      </c>
      <c r="H128" s="377">
        <f t="shared" si="68"/>
        <v>-0.34254143646408841</v>
      </c>
      <c r="I128" s="376"/>
    </row>
    <row r="129" spans="2:9" x14ac:dyDescent="0.25">
      <c r="B129" s="640">
        <v>42367</v>
      </c>
      <c r="C129" s="396">
        <v>8678</v>
      </c>
      <c r="D129" s="642">
        <v>18.32</v>
      </c>
      <c r="E129" s="376">
        <v>13.03</v>
      </c>
      <c r="F129" s="376">
        <f t="shared" si="66"/>
        <v>-45906.62000000001</v>
      </c>
      <c r="G129" s="376">
        <f t="shared" si="67"/>
        <v>158980.96</v>
      </c>
      <c r="H129" s="377">
        <f t="shared" si="68"/>
        <v>-0.28875545851528389</v>
      </c>
      <c r="I129" s="376"/>
    </row>
    <row r="130" spans="2:9" x14ac:dyDescent="0.25">
      <c r="B130" s="640">
        <v>42368</v>
      </c>
      <c r="C130" s="375">
        <v>9678</v>
      </c>
      <c r="D130" s="641">
        <v>17.73</v>
      </c>
      <c r="E130" s="376">
        <v>12.38</v>
      </c>
      <c r="F130" s="376">
        <f t="shared" si="66"/>
        <v>-51777.299999999996</v>
      </c>
      <c r="G130" s="376">
        <f t="shared" si="67"/>
        <v>171590.94</v>
      </c>
      <c r="H130" s="378">
        <f t="shared" si="68"/>
        <v>-0.30174844895657077</v>
      </c>
      <c r="I130" s="376"/>
    </row>
    <row r="131" spans="2:9" x14ac:dyDescent="0.25">
      <c r="B131" s="640">
        <v>42369</v>
      </c>
      <c r="C131" s="375">
        <v>8678</v>
      </c>
      <c r="D131" s="641">
        <v>18.312999999999999</v>
      </c>
      <c r="E131" s="376">
        <v>12.59</v>
      </c>
      <c r="F131" s="376">
        <f t="shared" si="66"/>
        <v>-49664.193999999989</v>
      </c>
      <c r="G131" s="376">
        <f t="shared" si="67"/>
        <v>158920.21399999998</v>
      </c>
      <c r="H131" s="378">
        <f t="shared" si="68"/>
        <v>-0.3125102386282968</v>
      </c>
      <c r="I131" s="376"/>
    </row>
    <row r="132" spans="2:9" x14ac:dyDescent="0.25">
      <c r="B132" s="640">
        <v>42374</v>
      </c>
      <c r="C132" s="375">
        <v>7678</v>
      </c>
      <c r="D132" s="641">
        <v>19.010000000000002</v>
      </c>
      <c r="E132" s="376">
        <v>12.76</v>
      </c>
      <c r="F132" s="376">
        <f t="shared" si="66"/>
        <v>-47987.500000000015</v>
      </c>
      <c r="G132" s="376">
        <f t="shared" si="67"/>
        <v>145958.78</v>
      </c>
      <c r="H132" s="378">
        <f t="shared" si="68"/>
        <v>-0.32877432930036832</v>
      </c>
      <c r="I132" s="376"/>
    </row>
    <row r="133" spans="2:9" x14ac:dyDescent="0.25">
      <c r="B133" s="640">
        <v>42375</v>
      </c>
      <c r="C133" s="375">
        <v>8678</v>
      </c>
      <c r="D133" s="641">
        <v>18.257000000000001</v>
      </c>
      <c r="E133" s="376">
        <v>12.76</v>
      </c>
      <c r="F133" s="376">
        <f t="shared" si="66"/>
        <v>-47702.966000000015</v>
      </c>
      <c r="G133" s="376">
        <f t="shared" si="67"/>
        <v>158434.24600000001</v>
      </c>
      <c r="H133" s="378">
        <f t="shared" si="68"/>
        <v>-0.30108999287944355</v>
      </c>
      <c r="I133" s="376"/>
    </row>
    <row r="134" spans="2:9" x14ac:dyDescent="0.25">
      <c r="B134" s="640">
        <v>42375</v>
      </c>
      <c r="C134" s="375">
        <v>9678</v>
      </c>
      <c r="D134" s="641">
        <v>17.579999999999998</v>
      </c>
      <c r="E134" s="376">
        <v>11.28</v>
      </c>
      <c r="F134" s="376">
        <f t="shared" si="66"/>
        <v>-60971.399999999987</v>
      </c>
      <c r="G134" s="376">
        <f t="shared" si="67"/>
        <v>170139.24</v>
      </c>
      <c r="H134" s="378">
        <f t="shared" si="68"/>
        <v>-0.35836177474402725</v>
      </c>
      <c r="I134" s="376"/>
    </row>
    <row r="135" spans="2:9" x14ac:dyDescent="0.25">
      <c r="B135" s="640">
        <v>42398</v>
      </c>
      <c r="C135" s="375">
        <v>9278</v>
      </c>
      <c r="D135" s="641">
        <v>17.93</v>
      </c>
      <c r="E135" s="376">
        <v>9.56</v>
      </c>
      <c r="F135" s="376">
        <f t="shared" si="66"/>
        <v>-77656.859999999986</v>
      </c>
      <c r="G135" s="376">
        <f t="shared" si="67"/>
        <v>166354.54</v>
      </c>
      <c r="H135" s="378">
        <f t="shared" si="68"/>
        <v>-0.46681539319576126</v>
      </c>
      <c r="I135" s="376"/>
    </row>
    <row r="136" spans="2:9" x14ac:dyDescent="0.25">
      <c r="B136" s="640">
        <v>42402</v>
      </c>
      <c r="C136" s="375">
        <v>9678</v>
      </c>
      <c r="D136" s="641">
        <v>17.559999999999999</v>
      </c>
      <c r="E136" s="376">
        <v>8.74</v>
      </c>
      <c r="F136" s="376">
        <f t="shared" si="66"/>
        <v>-85359.959999999992</v>
      </c>
      <c r="G136" s="376">
        <f t="shared" si="67"/>
        <v>169945.68</v>
      </c>
      <c r="H136" s="378">
        <f t="shared" si="68"/>
        <v>-0.50227790432801822</v>
      </c>
      <c r="I136" s="376"/>
    </row>
    <row r="137" spans="2:9" x14ac:dyDescent="0.25">
      <c r="B137" s="640">
        <v>42411</v>
      </c>
      <c r="C137" s="375">
        <v>9678</v>
      </c>
      <c r="D137" s="641">
        <v>17.553999999999998</v>
      </c>
      <c r="E137" s="376">
        <v>7.13</v>
      </c>
      <c r="F137" s="376">
        <f t="shared" si="66"/>
        <v>-100883.47199999999</v>
      </c>
      <c r="G137" s="376">
        <f t="shared" si="67"/>
        <v>169887.61199999999</v>
      </c>
      <c r="H137" s="377">
        <f t="shared" si="68"/>
        <v>-0.59382476928335426</v>
      </c>
      <c r="I137" s="376"/>
    </row>
    <row r="138" spans="2:9" x14ac:dyDescent="0.25">
      <c r="B138" s="640">
        <v>42412</v>
      </c>
      <c r="C138" s="375">
        <v>9678</v>
      </c>
      <c r="D138" s="641">
        <v>17.55</v>
      </c>
      <c r="E138" s="376">
        <v>7.46</v>
      </c>
      <c r="F138" s="376">
        <f t="shared" si="66"/>
        <v>-97651.02</v>
      </c>
      <c r="G138" s="376">
        <f t="shared" si="67"/>
        <v>169848.9</v>
      </c>
      <c r="H138" s="377">
        <f t="shared" si="68"/>
        <v>-0.57492877492877492</v>
      </c>
      <c r="I138" s="376"/>
    </row>
    <row r="139" spans="2:9" x14ac:dyDescent="0.25">
      <c r="B139" s="640">
        <v>42416</v>
      </c>
      <c r="C139" s="375">
        <v>9178</v>
      </c>
      <c r="D139" s="641">
        <v>18.084</v>
      </c>
      <c r="E139" s="376">
        <v>7.49</v>
      </c>
      <c r="F139" s="376">
        <f t="shared" si="66"/>
        <v>-97231.731999999989</v>
      </c>
      <c r="G139" s="376">
        <f t="shared" si="67"/>
        <v>165974.95199999999</v>
      </c>
      <c r="H139" s="377">
        <f t="shared" si="68"/>
        <v>-0.58582172085821715</v>
      </c>
      <c r="I139" s="376"/>
    </row>
    <row r="140" spans="2:9" ht="15" customHeight="1" x14ac:dyDescent="0.25">
      <c r="B140" s="640">
        <v>42416</v>
      </c>
      <c r="C140" s="375">
        <v>9678</v>
      </c>
      <c r="D140" s="641">
        <v>17.536999999999999</v>
      </c>
      <c r="E140" s="376">
        <v>7.49</v>
      </c>
      <c r="F140" s="376">
        <f t="shared" si="66"/>
        <v>-97234.865999999995</v>
      </c>
      <c r="G140" s="376">
        <f t="shared" si="67"/>
        <v>169723.08599999998</v>
      </c>
      <c r="H140" s="377">
        <f t="shared" si="68"/>
        <v>-0.57290300507498426</v>
      </c>
      <c r="I140" s="376"/>
    </row>
    <row r="141" spans="2:9" x14ac:dyDescent="0.25">
      <c r="B141" s="640">
        <v>42418</v>
      </c>
      <c r="C141" s="375">
        <v>13478</v>
      </c>
      <c r="D141" s="641">
        <v>14.673999999999999</v>
      </c>
      <c r="E141" s="376">
        <v>6.93</v>
      </c>
      <c r="F141" s="376">
        <f t="shared" si="66"/>
        <v>-104373.632</v>
      </c>
      <c r="G141" s="376">
        <f t="shared" si="67"/>
        <v>197776.17199999999</v>
      </c>
      <c r="H141" s="377">
        <f t="shared" si="68"/>
        <v>-0.52773613193403301</v>
      </c>
      <c r="I141" s="376"/>
    </row>
    <row r="142" spans="2:9" x14ac:dyDescent="0.25">
      <c r="B142" s="640">
        <v>42422</v>
      </c>
      <c r="C142" s="375">
        <v>10978</v>
      </c>
      <c r="D142" s="641">
        <v>16.314</v>
      </c>
      <c r="E142" s="376">
        <v>7.49</v>
      </c>
      <c r="F142" s="376">
        <f t="shared" si="66"/>
        <v>-96869.872000000003</v>
      </c>
      <c r="G142" s="376">
        <f>IF(C142=0, 0,D142*C142)</f>
        <v>179095.092</v>
      </c>
      <c r="H142" s="377">
        <f>IF(C142=0, D142, (E142-D142)/D142)</f>
        <v>-0.54088512933676591</v>
      </c>
      <c r="I142" s="376"/>
    </row>
    <row r="143" spans="2:9" x14ac:dyDescent="0.25">
      <c r="B143" s="640">
        <v>42422</v>
      </c>
      <c r="C143" s="375">
        <v>9978</v>
      </c>
      <c r="D143" s="641">
        <v>17.199000000000002</v>
      </c>
      <c r="E143" s="376">
        <v>7.49</v>
      </c>
      <c r="F143" s="376">
        <f t="shared" si="66"/>
        <v>-96876.402000000016</v>
      </c>
      <c r="G143" s="376">
        <f>IF(C143=0, 0,D143*C143)</f>
        <v>171611.622</v>
      </c>
      <c r="H143" s="377">
        <f>IF(C143=0, D143, (E143-D143)/D143)</f>
        <v>-0.56450956450956458</v>
      </c>
      <c r="I143" s="376"/>
    </row>
    <row r="144" spans="2:9" x14ac:dyDescent="0.25">
      <c r="B144" s="640">
        <v>42426</v>
      </c>
      <c r="C144" s="375">
        <v>9678</v>
      </c>
      <c r="D144" s="641">
        <v>17.489000000000001</v>
      </c>
      <c r="E144" s="376">
        <v>7.49</v>
      </c>
      <c r="F144" s="376">
        <f t="shared" ref="F144:F152" si="69">C144*(E144-D144)</f>
        <v>-96770.322</v>
      </c>
      <c r="G144" s="376">
        <f>IF(C144=0, 0,D144*C144)</f>
        <v>169258.54200000002</v>
      </c>
      <c r="H144" s="377">
        <f>IF(C144=0, D144, (E144-D144)/D144)</f>
        <v>-0.57173080221853734</v>
      </c>
      <c r="I144" s="376"/>
    </row>
    <row r="145" spans="2:14" x14ac:dyDescent="0.25">
      <c r="B145" s="640">
        <v>42426</v>
      </c>
      <c r="C145" s="375">
        <v>9178</v>
      </c>
      <c r="D145" s="641">
        <v>18.02</v>
      </c>
      <c r="E145" s="376">
        <v>7.76</v>
      </c>
      <c r="F145" s="376">
        <f t="shared" si="69"/>
        <v>-94166.28</v>
      </c>
      <c r="G145" s="376">
        <f t="shared" ref="G145:G152" si="70">IF(C145=0, 0,D145*C145)</f>
        <v>165387.56</v>
      </c>
      <c r="H145" s="377">
        <f t="shared" ref="H145:H152" si="71">IF(C145=0, D145, (E145-D145)/D145)</f>
        <v>-0.5693673695893452</v>
      </c>
      <c r="I145" s="376"/>
    </row>
    <row r="146" spans="2:14" x14ac:dyDescent="0.25">
      <c r="B146" s="640">
        <v>42426</v>
      </c>
      <c r="C146" s="375">
        <v>8178</v>
      </c>
      <c r="D146" s="641">
        <v>19.245999999999999</v>
      </c>
      <c r="E146" s="376">
        <v>8</v>
      </c>
      <c r="F146" s="376">
        <f t="shared" si="69"/>
        <v>-91969.787999999986</v>
      </c>
      <c r="G146" s="376">
        <f t="shared" si="70"/>
        <v>157393.788</v>
      </c>
      <c r="H146" s="377">
        <f t="shared" si="71"/>
        <v>-0.58432921126467829</v>
      </c>
      <c r="I146" s="376"/>
    </row>
    <row r="147" spans="2:14" x14ac:dyDescent="0.25">
      <c r="B147" s="640">
        <v>42426</v>
      </c>
      <c r="C147" s="375">
        <v>6678</v>
      </c>
      <c r="D147" s="641">
        <v>21.75</v>
      </c>
      <c r="E147" s="376">
        <v>8.1</v>
      </c>
      <c r="F147" s="376">
        <f t="shared" si="69"/>
        <v>-91154.7</v>
      </c>
      <c r="G147" s="376">
        <f t="shared" si="70"/>
        <v>145246.5</v>
      </c>
      <c r="H147" s="377">
        <f t="shared" si="71"/>
        <v>-0.62758620689655176</v>
      </c>
      <c r="I147" s="376"/>
    </row>
    <row r="148" spans="2:14" x14ac:dyDescent="0.25">
      <c r="B148" s="640">
        <v>42426</v>
      </c>
      <c r="C148" s="375">
        <v>8678</v>
      </c>
      <c r="D148" s="641">
        <v>18.568999999999999</v>
      </c>
      <c r="E148" s="376">
        <v>7.94</v>
      </c>
      <c r="F148" s="376">
        <f t="shared" si="69"/>
        <v>-92238.461999999985</v>
      </c>
      <c r="G148" s="376">
        <f t="shared" si="70"/>
        <v>161141.78199999998</v>
      </c>
      <c r="H148" s="377">
        <f t="shared" si="71"/>
        <v>-0.57240562227368186</v>
      </c>
      <c r="I148" s="376"/>
    </row>
    <row r="149" spans="2:14" x14ac:dyDescent="0.25">
      <c r="B149" s="640">
        <v>42429</v>
      </c>
      <c r="C149" s="375">
        <v>7678</v>
      </c>
      <c r="D149" s="641">
        <v>19.876000000000001</v>
      </c>
      <c r="E149" s="376">
        <v>8.2100000000000009</v>
      </c>
      <c r="F149" s="376">
        <f t="shared" si="69"/>
        <v>-89571.54800000001</v>
      </c>
      <c r="G149" s="376">
        <f t="shared" si="70"/>
        <v>152607.92800000001</v>
      </c>
      <c r="H149" s="377">
        <f t="shared" si="71"/>
        <v>-0.58693902193600322</v>
      </c>
      <c r="I149" s="376"/>
    </row>
    <row r="150" spans="2:14" x14ac:dyDescent="0.25">
      <c r="B150" s="640">
        <v>42429</v>
      </c>
      <c r="C150" s="375">
        <v>9678</v>
      </c>
      <c r="D150" s="641">
        <v>17.463000000000001</v>
      </c>
      <c r="E150" s="376">
        <v>8.2100000000000009</v>
      </c>
      <c r="F150" s="376">
        <f t="shared" si="69"/>
        <v>-89550.534</v>
      </c>
      <c r="G150" s="376">
        <f t="shared" si="70"/>
        <v>169006.91400000002</v>
      </c>
      <c r="H150" s="377">
        <f t="shared" si="71"/>
        <v>-0.5298631392086125</v>
      </c>
      <c r="I150" s="376"/>
    </row>
    <row r="151" spans="2:14" x14ac:dyDescent="0.25">
      <c r="B151" s="640">
        <v>42429</v>
      </c>
      <c r="C151" s="375">
        <v>9178</v>
      </c>
      <c r="D151" s="641">
        <v>17.981000000000002</v>
      </c>
      <c r="E151" s="376">
        <v>8.2100000000000009</v>
      </c>
      <c r="F151" s="376">
        <f t="shared" si="69"/>
        <v>-89678.238000000012</v>
      </c>
      <c r="G151" s="376">
        <f t="shared" si="70"/>
        <v>165029.61800000002</v>
      </c>
      <c r="H151" s="377">
        <f t="shared" si="71"/>
        <v>-0.5434069295367332</v>
      </c>
      <c r="I151" s="376"/>
    </row>
    <row r="152" spans="2:14" x14ac:dyDescent="0.25">
      <c r="B152" s="640">
        <v>42429</v>
      </c>
      <c r="C152" s="375">
        <v>9678</v>
      </c>
      <c r="D152" s="641">
        <v>17.459</v>
      </c>
      <c r="E152" s="376">
        <v>8.2100000000000009</v>
      </c>
      <c r="F152" s="376">
        <f t="shared" si="69"/>
        <v>-89511.821999999986</v>
      </c>
      <c r="G152" s="376">
        <f t="shared" si="70"/>
        <v>168968.20199999999</v>
      </c>
      <c r="H152" s="377">
        <f t="shared" si="71"/>
        <v>-0.5297554270004009</v>
      </c>
      <c r="I152" s="376"/>
    </row>
    <row r="153" spans="2:14" x14ac:dyDescent="0.25">
      <c r="B153" s="640">
        <v>42429</v>
      </c>
      <c r="C153" s="375">
        <v>9178</v>
      </c>
      <c r="D153" s="641">
        <v>17.975999999999999</v>
      </c>
      <c r="E153" s="376">
        <v>8.2100000000000009</v>
      </c>
      <c r="F153" s="376">
        <f t="shared" ref="F153:F164" si="72">C153*(E153-D153)</f>
        <v>-89632.347999999984</v>
      </c>
      <c r="G153" s="376">
        <f t="shared" ref="G153:G164" si="73">IF(C153=0, 0,D153*C153)</f>
        <v>164983.728</v>
      </c>
      <c r="H153" s="377">
        <f t="shared" ref="H153:H204" si="74">IF(C153=0, D153, (E153-D153)/D153)</f>
        <v>-0.54327992879394738</v>
      </c>
      <c r="I153" s="376" t="s">
        <v>187</v>
      </c>
    </row>
    <row r="154" spans="2:14" ht="15" customHeight="1" x14ac:dyDescent="0.25">
      <c r="B154" s="640">
        <v>42430</v>
      </c>
      <c r="C154" s="396">
        <v>10178</v>
      </c>
      <c r="D154" s="642">
        <v>16.974</v>
      </c>
      <c r="E154" s="376">
        <v>7.8</v>
      </c>
      <c r="F154" s="376">
        <f t="shared" si="72"/>
        <v>-93372.971999999994</v>
      </c>
      <c r="G154" s="376">
        <f t="shared" si="73"/>
        <v>172761.372</v>
      </c>
      <c r="H154" s="377">
        <f t="shared" si="74"/>
        <v>-0.54047366560622123</v>
      </c>
      <c r="I154" s="376"/>
    </row>
    <row r="155" spans="2:14" x14ac:dyDescent="0.25">
      <c r="B155" s="640">
        <v>42430</v>
      </c>
      <c r="C155" s="396">
        <v>9678</v>
      </c>
      <c r="D155" s="642">
        <v>17.440000000000001</v>
      </c>
      <c r="E155" s="376">
        <v>7.96</v>
      </c>
      <c r="F155" s="376">
        <f t="shared" si="72"/>
        <v>-91747.44</v>
      </c>
      <c r="G155" s="376">
        <f t="shared" si="73"/>
        <v>168784.32</v>
      </c>
      <c r="H155" s="377">
        <f t="shared" si="74"/>
        <v>-0.54357798165137616</v>
      </c>
      <c r="I155" s="376"/>
    </row>
    <row r="156" spans="2:14" x14ac:dyDescent="0.25">
      <c r="B156" s="640">
        <v>42431</v>
      </c>
      <c r="C156" s="375">
        <v>8678</v>
      </c>
      <c r="D156" s="641">
        <v>18.405999999999999</v>
      </c>
      <c r="E156" s="376">
        <v>9.1</v>
      </c>
      <c r="F156" s="376">
        <f t="shared" si="72"/>
        <v>-80757.467999999993</v>
      </c>
      <c r="G156" s="376">
        <f t="shared" si="73"/>
        <v>159727.26799999998</v>
      </c>
      <c r="H156" s="378">
        <f t="shared" si="74"/>
        <v>-0.50559600130392257</v>
      </c>
      <c r="I156" s="376"/>
    </row>
    <row r="157" spans="2:14" x14ac:dyDescent="0.25">
      <c r="B157" s="640">
        <v>42432</v>
      </c>
      <c r="C157" s="375">
        <v>9278</v>
      </c>
      <c r="D157" s="641">
        <v>17.771999999999998</v>
      </c>
      <c r="E157" s="376">
        <v>9.9700000000000006</v>
      </c>
      <c r="F157" s="376">
        <f t="shared" si="72"/>
        <v>-72386.955999999976</v>
      </c>
      <c r="G157" s="376">
        <f t="shared" si="73"/>
        <v>164888.61599999998</v>
      </c>
      <c r="H157" s="378">
        <f t="shared" si="74"/>
        <v>-0.43900517668242173</v>
      </c>
      <c r="I157" s="376"/>
      <c r="N157" s="70"/>
    </row>
    <row r="158" spans="2:14" x14ac:dyDescent="0.25">
      <c r="B158" s="640">
        <v>42433</v>
      </c>
      <c r="C158" s="375">
        <v>9278</v>
      </c>
      <c r="D158" s="641">
        <v>17.771999999999998</v>
      </c>
      <c r="E158" s="376">
        <v>11</v>
      </c>
      <c r="F158" s="376">
        <f t="shared" si="72"/>
        <v>-62830.615999999987</v>
      </c>
      <c r="G158" s="376">
        <f t="shared" si="73"/>
        <v>164888.61599999998</v>
      </c>
      <c r="H158" s="378">
        <f t="shared" si="74"/>
        <v>-0.38104884087328378</v>
      </c>
      <c r="I158" s="376"/>
    </row>
    <row r="159" spans="2:14" x14ac:dyDescent="0.25">
      <c r="B159" s="640">
        <v>42439</v>
      </c>
      <c r="C159" s="375">
        <v>9278</v>
      </c>
      <c r="D159" s="641">
        <v>17.718</v>
      </c>
      <c r="E159" s="376">
        <v>10.59</v>
      </c>
      <c r="F159" s="376">
        <f t="shared" si="72"/>
        <v>-66133.584000000003</v>
      </c>
      <c r="G159" s="376">
        <f t="shared" si="73"/>
        <v>164387.60399999999</v>
      </c>
      <c r="H159" s="378">
        <f t="shared" si="74"/>
        <v>-0.40230274297324753</v>
      </c>
      <c r="I159" s="376" t="s">
        <v>186</v>
      </c>
    </row>
    <row r="160" spans="2:14" x14ac:dyDescent="0.25">
      <c r="B160" s="640">
        <v>42440</v>
      </c>
      <c r="C160" s="375">
        <v>9278</v>
      </c>
      <c r="D160" s="641">
        <v>17.712</v>
      </c>
      <c r="E160" s="376">
        <v>11.12</v>
      </c>
      <c r="F160" s="376">
        <f t="shared" si="72"/>
        <v>-61160.576000000008</v>
      </c>
      <c r="G160" s="376">
        <f t="shared" si="73"/>
        <v>164331.93599999999</v>
      </c>
      <c r="H160" s="378">
        <f t="shared" si="74"/>
        <v>-0.37217705510388438</v>
      </c>
      <c r="I160" s="376"/>
    </row>
    <row r="161" spans="2:9" x14ac:dyDescent="0.25">
      <c r="B161" s="640">
        <v>42446</v>
      </c>
      <c r="C161" s="375">
        <v>9278</v>
      </c>
      <c r="D161" s="641">
        <v>17.704999999999998</v>
      </c>
      <c r="E161" s="376">
        <v>11.45</v>
      </c>
      <c r="F161" s="376">
        <f t="shared" si="72"/>
        <v>-58033.889999999992</v>
      </c>
      <c r="G161" s="376">
        <f t="shared" si="73"/>
        <v>164266.99</v>
      </c>
      <c r="H161" s="378">
        <f t="shared" si="74"/>
        <v>-0.353290031064671</v>
      </c>
      <c r="I161" s="376"/>
    </row>
    <row r="162" spans="2:9" x14ac:dyDescent="0.25">
      <c r="B162" s="640">
        <v>42447</v>
      </c>
      <c r="C162" s="375">
        <v>7928</v>
      </c>
      <c r="D162" s="641">
        <v>18.734999999999999</v>
      </c>
      <c r="E162" s="376">
        <v>11.63</v>
      </c>
      <c r="F162" s="376">
        <f t="shared" si="72"/>
        <v>-56328.439999999988</v>
      </c>
      <c r="G162" s="376">
        <f t="shared" si="73"/>
        <v>148531.07999999999</v>
      </c>
      <c r="H162" s="378">
        <f t="shared" si="74"/>
        <v>-0.37923672271150249</v>
      </c>
      <c r="I162" s="376"/>
    </row>
    <row r="163" spans="2:9" x14ac:dyDescent="0.25">
      <c r="B163" s="640">
        <v>42450</v>
      </c>
      <c r="C163" s="375">
        <v>9278</v>
      </c>
      <c r="D163" s="641">
        <v>17.670000000000002</v>
      </c>
      <c r="E163" s="376">
        <v>11.43</v>
      </c>
      <c r="F163" s="376">
        <f t="shared" si="72"/>
        <v>-57894.720000000016</v>
      </c>
      <c r="G163" s="376">
        <f t="shared" si="73"/>
        <v>163942.26</v>
      </c>
      <c r="H163" s="377">
        <f t="shared" si="74"/>
        <v>-0.35314091680814946</v>
      </c>
      <c r="I163" s="376"/>
    </row>
    <row r="164" spans="2:9" x14ac:dyDescent="0.25">
      <c r="B164" s="640">
        <v>42451</v>
      </c>
      <c r="C164" s="375">
        <v>9628</v>
      </c>
      <c r="D164" s="641">
        <v>17.428000000000001</v>
      </c>
      <c r="E164" s="376">
        <v>11.31</v>
      </c>
      <c r="F164" s="376">
        <f t="shared" si="72"/>
        <v>-58904.104000000007</v>
      </c>
      <c r="G164" s="376">
        <f t="shared" si="73"/>
        <v>167796.78400000001</v>
      </c>
      <c r="H164" s="377">
        <f t="shared" si="74"/>
        <v>-0.35104429653431263</v>
      </c>
      <c r="I164" s="376"/>
    </row>
    <row r="165" spans="2:9" x14ac:dyDescent="0.25">
      <c r="B165" s="640">
        <v>42453</v>
      </c>
      <c r="C165" s="375">
        <v>13278</v>
      </c>
      <c r="D165" s="641">
        <v>15.5565</v>
      </c>
      <c r="E165" s="376">
        <v>10.29</v>
      </c>
      <c r="F165" s="376">
        <f t="shared" ref="F165:F204" si="75">C165*(E165-D165)</f>
        <v>-69928.587000000014</v>
      </c>
      <c r="G165" s="376">
        <f t="shared" ref="G165:G204" si="76">IF(C165=0, 0,D165*C165)</f>
        <v>206559.20699999999</v>
      </c>
      <c r="H165" s="377">
        <f t="shared" si="74"/>
        <v>-0.33854016006171056</v>
      </c>
      <c r="I165" s="376"/>
    </row>
    <row r="166" spans="2:9" x14ac:dyDescent="0.25">
      <c r="B166" s="640">
        <v>42459</v>
      </c>
      <c r="C166" s="375">
        <v>11278</v>
      </c>
      <c r="D166" s="641">
        <v>16.408899999999999</v>
      </c>
      <c r="E166" s="376">
        <v>10.53</v>
      </c>
      <c r="F166" s="376">
        <f t="shared" si="75"/>
        <v>-66302.234199999992</v>
      </c>
      <c r="G166" s="376">
        <f t="shared" si="76"/>
        <v>185059.5742</v>
      </c>
      <c r="H166" s="377">
        <f t="shared" si="74"/>
        <v>-0.35827508242478168</v>
      </c>
      <c r="I166" s="376"/>
    </row>
    <row r="167" spans="2:9" x14ac:dyDescent="0.25">
      <c r="B167" s="640">
        <v>42460</v>
      </c>
      <c r="C167" s="375">
        <v>9678</v>
      </c>
      <c r="D167" s="641">
        <v>17.311699999999998</v>
      </c>
      <c r="E167" s="376">
        <v>11.14</v>
      </c>
      <c r="F167" s="376">
        <f t="shared" si="75"/>
        <v>-59729.712599999977</v>
      </c>
      <c r="G167" s="376">
        <f t="shared" si="76"/>
        <v>167542.63259999998</v>
      </c>
      <c r="H167" s="377">
        <f t="shared" si="74"/>
        <v>-0.35650456049954643</v>
      </c>
      <c r="I167" s="376"/>
    </row>
    <row r="168" spans="2:9" x14ac:dyDescent="0.25">
      <c r="B168" s="640">
        <v>42461</v>
      </c>
      <c r="C168" s="375">
        <v>11678</v>
      </c>
      <c r="D168" s="641">
        <v>16.116</v>
      </c>
      <c r="E168" s="376">
        <v>10.53</v>
      </c>
      <c r="F168" s="376">
        <f t="shared" si="75"/>
        <v>-65233.308000000005</v>
      </c>
      <c r="G168" s="376">
        <f t="shared" si="76"/>
        <v>188202.64799999999</v>
      </c>
      <c r="H168" s="377">
        <f t="shared" si="74"/>
        <v>-0.34661206254653765</v>
      </c>
      <c r="I168" s="376"/>
    </row>
    <row r="169" spans="2:9" x14ac:dyDescent="0.25">
      <c r="B169" s="640">
        <v>42461</v>
      </c>
      <c r="C169" s="375">
        <v>9678</v>
      </c>
      <c r="D169" s="641">
        <v>17.266200000000001</v>
      </c>
      <c r="E169" s="376">
        <v>10.56</v>
      </c>
      <c r="F169" s="376">
        <f t="shared" si="75"/>
        <v>-64902.603600000009</v>
      </c>
      <c r="G169" s="376">
        <f t="shared" si="76"/>
        <v>167102.28360000002</v>
      </c>
      <c r="H169" s="377">
        <f t="shared" si="74"/>
        <v>-0.388400458699656</v>
      </c>
      <c r="I169" s="376"/>
    </row>
    <row r="170" spans="2:9" x14ac:dyDescent="0.25">
      <c r="B170" s="640">
        <v>42464</v>
      </c>
      <c r="C170" s="375">
        <v>9778</v>
      </c>
      <c r="D170" s="641">
        <v>17.196100000000001</v>
      </c>
      <c r="E170" s="376">
        <v>10.4</v>
      </c>
      <c r="F170" s="376">
        <f t="shared" si="75"/>
        <v>-66452.265800000008</v>
      </c>
      <c r="G170" s="376">
        <f t="shared" si="76"/>
        <v>168143.46580000001</v>
      </c>
      <c r="H170" s="377">
        <f t="shared" si="74"/>
        <v>-0.3952117049796175</v>
      </c>
      <c r="I170" s="376"/>
    </row>
    <row r="171" spans="2:9" x14ac:dyDescent="0.25">
      <c r="B171" s="640">
        <v>42465</v>
      </c>
      <c r="C171" s="375">
        <v>9678</v>
      </c>
      <c r="D171" s="641">
        <v>17.262699999999999</v>
      </c>
      <c r="E171" s="376">
        <v>10.63</v>
      </c>
      <c r="F171" s="376">
        <f t="shared" si="75"/>
        <v>-64191.270599999982</v>
      </c>
      <c r="G171" s="376">
        <f t="shared" si="76"/>
        <v>167068.4106</v>
      </c>
      <c r="H171" s="377">
        <f t="shared" si="74"/>
        <v>-0.38422147172806098</v>
      </c>
      <c r="I171" s="376"/>
    </row>
    <row r="172" spans="2:9" x14ac:dyDescent="0.25">
      <c r="B172" s="640">
        <v>42469</v>
      </c>
      <c r="C172" s="375">
        <v>8678</v>
      </c>
      <c r="D172" s="641">
        <v>17.895700000000001</v>
      </c>
      <c r="E172" s="376">
        <v>11.78</v>
      </c>
      <c r="F172" s="376">
        <f t="shared" si="75"/>
        <v>-53072.044600000016</v>
      </c>
      <c r="G172" s="376">
        <f t="shared" si="76"/>
        <v>155298.88460000002</v>
      </c>
      <c r="H172" s="377">
        <f t="shared" si="74"/>
        <v>-0.34174131215878684</v>
      </c>
      <c r="I172" s="376"/>
    </row>
    <row r="173" spans="2:9" x14ac:dyDescent="0.25">
      <c r="B173" s="640">
        <v>42471</v>
      </c>
      <c r="C173" s="375">
        <v>9678</v>
      </c>
      <c r="D173" s="641">
        <v>17.2514</v>
      </c>
      <c r="E173" s="376">
        <v>11.67</v>
      </c>
      <c r="F173" s="376">
        <f t="shared" si="75"/>
        <v>-54016.789200000007</v>
      </c>
      <c r="G173" s="376">
        <f t="shared" si="76"/>
        <v>166959.04920000001</v>
      </c>
      <c r="H173" s="377">
        <f t="shared" si="74"/>
        <v>-0.32353316252593994</v>
      </c>
      <c r="I173" s="376"/>
    </row>
    <row r="174" spans="2:9" x14ac:dyDescent="0.25">
      <c r="B174" s="640">
        <v>42472</v>
      </c>
      <c r="C174" s="375">
        <v>8288</v>
      </c>
      <c r="D174" s="641">
        <v>17.96</v>
      </c>
      <c r="E174" s="376">
        <v>13.05</v>
      </c>
      <c r="F174" s="376">
        <f t="shared" si="75"/>
        <v>-40694.080000000002</v>
      </c>
      <c r="G174" s="376">
        <f t="shared" si="76"/>
        <v>148852.48000000001</v>
      </c>
      <c r="H174" s="377">
        <f t="shared" si="74"/>
        <v>-0.27338530066815142</v>
      </c>
      <c r="I174" s="376"/>
    </row>
    <row r="175" spans="2:9" x14ac:dyDescent="0.25">
      <c r="B175" s="640">
        <v>42473</v>
      </c>
      <c r="C175" s="375">
        <v>9258</v>
      </c>
      <c r="D175" s="641">
        <v>17.415800000000001</v>
      </c>
      <c r="E175" s="376">
        <v>12.92</v>
      </c>
      <c r="F175" s="376">
        <f t="shared" si="75"/>
        <v>-41622.116400000006</v>
      </c>
      <c r="G175" s="376">
        <f t="shared" si="76"/>
        <v>161235.47640000001</v>
      </c>
      <c r="H175" s="377">
        <f t="shared" si="74"/>
        <v>-0.2581449029042594</v>
      </c>
      <c r="I175" s="376"/>
    </row>
    <row r="176" spans="2:9" x14ac:dyDescent="0.25">
      <c r="B176" s="640">
        <v>42474</v>
      </c>
      <c r="C176" s="375">
        <v>9678</v>
      </c>
      <c r="D176" s="641">
        <v>17.2135</v>
      </c>
      <c r="E176" s="376">
        <v>13.11</v>
      </c>
      <c r="F176" s="376">
        <f t="shared" si="75"/>
        <v>-39713.673000000003</v>
      </c>
      <c r="G176" s="376">
        <f t="shared" si="76"/>
        <v>166592.253</v>
      </c>
      <c r="H176" s="377">
        <f t="shared" si="74"/>
        <v>-0.23838847416272113</v>
      </c>
      <c r="I176" s="376"/>
    </row>
    <row r="177" spans="2:15" x14ac:dyDescent="0.25">
      <c r="B177" s="640">
        <v>42474</v>
      </c>
      <c r="C177" s="375">
        <v>9178</v>
      </c>
      <c r="D177" s="641">
        <v>17.433299999999999</v>
      </c>
      <c r="E177" s="376">
        <v>13.11</v>
      </c>
      <c r="F177" s="376">
        <f t="shared" si="75"/>
        <v>-39679.2474</v>
      </c>
      <c r="G177" s="376">
        <f t="shared" si="76"/>
        <v>160002.82739999998</v>
      </c>
      <c r="H177" s="377">
        <f t="shared" si="74"/>
        <v>-0.24799091394056202</v>
      </c>
      <c r="I177" s="376"/>
    </row>
    <row r="178" spans="2:15" x14ac:dyDescent="0.25">
      <c r="B178" s="640">
        <v>42475</v>
      </c>
      <c r="C178" s="375">
        <v>9678</v>
      </c>
      <c r="D178" s="641">
        <v>17.205100000000002</v>
      </c>
      <c r="E178" s="376">
        <v>13.01</v>
      </c>
      <c r="F178" s="376">
        <f t="shared" si="75"/>
        <v>-40600.177800000019</v>
      </c>
      <c r="G178" s="376">
        <f t="shared" si="76"/>
        <v>166510.9578</v>
      </c>
      <c r="H178" s="377">
        <f t="shared" si="74"/>
        <v>-0.24382886469709572</v>
      </c>
      <c r="I178" s="376"/>
    </row>
    <row r="179" spans="2:15" x14ac:dyDescent="0.25">
      <c r="B179" s="640">
        <v>42478</v>
      </c>
      <c r="C179" s="375">
        <v>9178</v>
      </c>
      <c r="D179" s="641">
        <v>17.412400000000002</v>
      </c>
      <c r="E179" s="376">
        <v>13.36</v>
      </c>
      <c r="F179" s="376">
        <f t="shared" si="75"/>
        <v>-37192.92720000002</v>
      </c>
      <c r="G179" s="376">
        <f t="shared" si="76"/>
        <v>159811.00720000002</v>
      </c>
      <c r="H179" s="377">
        <f t="shared" si="74"/>
        <v>-0.232730697663734</v>
      </c>
      <c r="I179" s="376"/>
    </row>
    <row r="180" spans="2:15" x14ac:dyDescent="0.25">
      <c r="B180" s="640">
        <v>42484</v>
      </c>
      <c r="C180" s="396">
        <v>9178</v>
      </c>
      <c r="D180" s="642">
        <v>17.412400000000002</v>
      </c>
      <c r="E180" s="376">
        <v>14.34</v>
      </c>
      <c r="F180" s="376">
        <f t="shared" si="75"/>
        <v>-28198.487200000018</v>
      </c>
      <c r="G180" s="376">
        <f t="shared" si="76"/>
        <v>159811.00720000002</v>
      </c>
      <c r="H180" s="377">
        <f t="shared" si="74"/>
        <v>-0.17644896740254082</v>
      </c>
      <c r="I180" s="376"/>
    </row>
    <row r="181" spans="2:15" x14ac:dyDescent="0.25">
      <c r="B181" s="640">
        <v>42485</v>
      </c>
      <c r="C181" s="396">
        <v>9678</v>
      </c>
      <c r="D181" s="642">
        <v>17.233499999999999</v>
      </c>
      <c r="E181" s="376">
        <v>13.83</v>
      </c>
      <c r="F181" s="376">
        <f t="shared" si="75"/>
        <v>-32939.072999999997</v>
      </c>
      <c r="G181" s="376">
        <f t="shared" si="76"/>
        <v>166785.81299999999</v>
      </c>
      <c r="H181" s="377">
        <f t="shared" si="74"/>
        <v>-0.19749325441726867</v>
      </c>
      <c r="I181" s="376"/>
      <c r="O181" s="2"/>
    </row>
    <row r="182" spans="2:15" x14ac:dyDescent="0.25">
      <c r="B182" s="640">
        <v>42486</v>
      </c>
      <c r="C182" s="375">
        <v>9178</v>
      </c>
      <c r="D182" s="641">
        <v>17.390599999999999</v>
      </c>
      <c r="E182" s="376">
        <v>14.44</v>
      </c>
      <c r="F182" s="376">
        <f t="shared" si="75"/>
        <v>-27080.606799999998</v>
      </c>
      <c r="G182" s="376">
        <f t="shared" si="76"/>
        <v>159610.92679999999</v>
      </c>
      <c r="H182" s="378">
        <f t="shared" si="74"/>
        <v>-0.16966637148804525</v>
      </c>
      <c r="I182" s="376"/>
    </row>
    <row r="183" spans="2:15" ht="15" customHeight="1" x14ac:dyDescent="0.25">
      <c r="B183" s="640">
        <v>42487</v>
      </c>
      <c r="C183" s="375">
        <v>9178</v>
      </c>
      <c r="D183" s="641">
        <v>17.376300000000001</v>
      </c>
      <c r="E183" s="376">
        <v>14.84</v>
      </c>
      <c r="F183" s="376">
        <f t="shared" si="75"/>
        <v>-23278.161400000005</v>
      </c>
      <c r="G183" s="376">
        <f t="shared" si="76"/>
        <v>159479.6814</v>
      </c>
      <c r="H183" s="378">
        <f t="shared" si="74"/>
        <v>-0.14596317973331496</v>
      </c>
      <c r="I183" s="376"/>
    </row>
    <row r="184" spans="2:15" x14ac:dyDescent="0.25">
      <c r="B184" s="640">
        <v>42488</v>
      </c>
      <c r="C184" s="375">
        <v>9678</v>
      </c>
      <c r="D184" s="641">
        <v>17.2287</v>
      </c>
      <c r="E184" s="376">
        <v>14.35</v>
      </c>
      <c r="F184" s="376">
        <f t="shared" si="75"/>
        <v>-27860.058600000004</v>
      </c>
      <c r="G184" s="376">
        <f t="shared" si="76"/>
        <v>166739.35860000001</v>
      </c>
      <c r="H184" s="378">
        <f t="shared" si="74"/>
        <v>-0.16708747612994598</v>
      </c>
      <c r="I184" s="376"/>
    </row>
    <row r="185" spans="2:15" x14ac:dyDescent="0.25">
      <c r="B185" s="640">
        <v>42489</v>
      </c>
      <c r="C185" s="375">
        <v>9678</v>
      </c>
      <c r="D185" s="641">
        <v>17.179200000000002</v>
      </c>
      <c r="E185" s="376">
        <v>14.09</v>
      </c>
      <c r="F185" s="376">
        <f t="shared" si="75"/>
        <v>-29897.277600000016</v>
      </c>
      <c r="G185" s="376">
        <f t="shared" si="76"/>
        <v>166260.29760000002</v>
      </c>
      <c r="H185" s="378">
        <f t="shared" si="74"/>
        <v>-0.17982211045916</v>
      </c>
      <c r="I185" s="376"/>
    </row>
    <row r="186" spans="2:15" x14ac:dyDescent="0.25">
      <c r="B186" s="640">
        <v>42492</v>
      </c>
      <c r="C186" s="375">
        <v>9678</v>
      </c>
      <c r="D186" s="641">
        <v>17.136399999999998</v>
      </c>
      <c r="E186" s="376">
        <v>13.55</v>
      </c>
      <c r="F186" s="376">
        <f t="shared" si="75"/>
        <v>-34709.179199999977</v>
      </c>
      <c r="G186" s="376">
        <f t="shared" si="76"/>
        <v>165846.07919999998</v>
      </c>
      <c r="H186" s="378">
        <f t="shared" si="74"/>
        <v>-0.20928549753740563</v>
      </c>
      <c r="I186" s="376"/>
    </row>
    <row r="187" spans="2:15" x14ac:dyDescent="0.25">
      <c r="B187" s="640">
        <v>42493</v>
      </c>
      <c r="C187" s="375">
        <v>9678</v>
      </c>
      <c r="D187" s="641">
        <v>17.1221</v>
      </c>
      <c r="E187" s="376">
        <v>12.79</v>
      </c>
      <c r="F187" s="376">
        <f t="shared" si="75"/>
        <v>-41926.063800000004</v>
      </c>
      <c r="G187" s="376">
        <f t="shared" si="76"/>
        <v>165707.6838</v>
      </c>
      <c r="H187" s="378">
        <f t="shared" si="74"/>
        <v>-0.25301218892542388</v>
      </c>
      <c r="I187" s="376"/>
    </row>
    <row r="188" spans="2:15" x14ac:dyDescent="0.25">
      <c r="B188" s="640">
        <v>42494</v>
      </c>
      <c r="C188" s="375">
        <v>11678</v>
      </c>
      <c r="D188" s="641">
        <v>16.316800000000001</v>
      </c>
      <c r="E188" s="376">
        <v>12.17</v>
      </c>
      <c r="F188" s="376">
        <f t="shared" si="75"/>
        <v>-48426.330400000006</v>
      </c>
      <c r="G188" s="376">
        <f t="shared" si="76"/>
        <v>190547.59040000002</v>
      </c>
      <c r="H188" s="378">
        <f t="shared" si="74"/>
        <v>-0.25414296920964896</v>
      </c>
      <c r="I188" s="376"/>
    </row>
    <row r="189" spans="2:15" x14ac:dyDescent="0.25">
      <c r="B189" s="640">
        <v>42495</v>
      </c>
      <c r="C189" s="375">
        <v>9678</v>
      </c>
      <c r="D189" s="641">
        <v>17.0684</v>
      </c>
      <c r="E189" s="376">
        <v>12.07</v>
      </c>
      <c r="F189" s="376">
        <f t="shared" si="75"/>
        <v>-48374.515200000002</v>
      </c>
      <c r="G189" s="376">
        <f t="shared" si="76"/>
        <v>165187.97520000002</v>
      </c>
      <c r="H189" s="377">
        <f t="shared" si="74"/>
        <v>-0.29284525790349419</v>
      </c>
      <c r="I189" s="376"/>
    </row>
    <row r="190" spans="2:15" x14ac:dyDescent="0.25">
      <c r="B190" s="640">
        <v>42499</v>
      </c>
      <c r="C190" s="375">
        <v>10678</v>
      </c>
      <c r="D190" s="641">
        <v>16.537600000000001</v>
      </c>
      <c r="E190" s="376">
        <v>11.44</v>
      </c>
      <c r="F190" s="376">
        <f t="shared" si="75"/>
        <v>-54432.172800000015</v>
      </c>
      <c r="G190" s="376">
        <f t="shared" si="76"/>
        <v>176588.49280000001</v>
      </c>
      <c r="H190" s="377">
        <f t="shared" si="74"/>
        <v>-0.30824303405572762</v>
      </c>
      <c r="I190" s="376"/>
    </row>
    <row r="191" spans="2:15" x14ac:dyDescent="0.25">
      <c r="B191" s="640">
        <v>42500</v>
      </c>
      <c r="C191" s="375">
        <v>9678</v>
      </c>
      <c r="D191" s="641">
        <v>17.042100000000001</v>
      </c>
      <c r="E191" s="376">
        <v>11.94</v>
      </c>
      <c r="F191" s="376">
        <f t="shared" si="75"/>
        <v>-49378.123800000016</v>
      </c>
      <c r="G191" s="376">
        <f t="shared" si="76"/>
        <v>164933.44380000001</v>
      </c>
      <c r="H191" s="377">
        <f t="shared" si="74"/>
        <v>-0.2993821184009014</v>
      </c>
      <c r="I191" s="376"/>
    </row>
    <row r="192" spans="2:15" x14ac:dyDescent="0.25">
      <c r="B192" s="640">
        <v>42502</v>
      </c>
      <c r="C192" s="375">
        <v>10678</v>
      </c>
      <c r="D192" s="641">
        <v>16.601800000000001</v>
      </c>
      <c r="E192" s="376">
        <v>12.33</v>
      </c>
      <c r="F192" s="376">
        <f t="shared" si="75"/>
        <v>-45614.280400000011</v>
      </c>
      <c r="G192" s="376">
        <f t="shared" si="76"/>
        <v>177274.02040000001</v>
      </c>
      <c r="H192" s="377">
        <f t="shared" si="74"/>
        <v>-0.25730944837306802</v>
      </c>
      <c r="I192" s="376"/>
    </row>
    <row r="193" spans="2:14" x14ac:dyDescent="0.25">
      <c r="B193" s="640">
        <v>42502</v>
      </c>
      <c r="C193" s="375">
        <v>9678</v>
      </c>
      <c r="D193" s="641">
        <v>17.0334</v>
      </c>
      <c r="E193" s="376">
        <v>12.33</v>
      </c>
      <c r="F193" s="376">
        <f t="shared" si="75"/>
        <v>-45519.5052</v>
      </c>
      <c r="G193" s="376">
        <f t="shared" si="76"/>
        <v>164849.2452</v>
      </c>
      <c r="H193" s="377">
        <f t="shared" si="74"/>
        <v>-0.27612807777660364</v>
      </c>
      <c r="I193" s="376"/>
    </row>
    <row r="194" spans="2:14" x14ac:dyDescent="0.25">
      <c r="B194" s="640">
        <v>42503</v>
      </c>
      <c r="C194" s="375">
        <v>9678</v>
      </c>
      <c r="D194" s="641">
        <v>17.029299999999999</v>
      </c>
      <c r="E194" s="376">
        <v>12.3</v>
      </c>
      <c r="F194" s="376">
        <f t="shared" si="75"/>
        <v>-45770.165399999983</v>
      </c>
      <c r="G194" s="376">
        <f t="shared" si="76"/>
        <v>164809.56539999999</v>
      </c>
      <c r="H194" s="377">
        <f t="shared" si="74"/>
        <v>-0.27771546687180321</v>
      </c>
      <c r="I194" s="376"/>
    </row>
    <row r="195" spans="2:14" x14ac:dyDescent="0.25">
      <c r="B195" s="640">
        <v>42506</v>
      </c>
      <c r="C195" s="375">
        <v>9678</v>
      </c>
      <c r="D195" s="641">
        <v>17.027699999999999</v>
      </c>
      <c r="E195" s="376">
        <v>12.78</v>
      </c>
      <c r="F195" s="376">
        <f t="shared" si="75"/>
        <v>-41109.240599999997</v>
      </c>
      <c r="G195" s="376">
        <f t="shared" si="76"/>
        <v>164794.08059999999</v>
      </c>
      <c r="H195" s="377">
        <f t="shared" si="74"/>
        <v>-0.24945823569830336</v>
      </c>
      <c r="I195" s="376"/>
    </row>
    <row r="196" spans="2:14" x14ac:dyDescent="0.25">
      <c r="B196" s="640">
        <v>42513</v>
      </c>
      <c r="C196" s="375">
        <v>9178</v>
      </c>
      <c r="D196" s="641">
        <v>17.244399999999999</v>
      </c>
      <c r="E196" s="376">
        <v>13.19</v>
      </c>
      <c r="F196" s="376">
        <f t="shared" si="75"/>
        <v>-37211.283199999991</v>
      </c>
      <c r="G196" s="376">
        <f t="shared" si="76"/>
        <v>158269.10319999998</v>
      </c>
      <c r="H196" s="377">
        <f t="shared" si="74"/>
        <v>-0.23511400802579385</v>
      </c>
      <c r="I196" s="376"/>
    </row>
    <row r="197" spans="2:14" x14ac:dyDescent="0.25">
      <c r="B197" s="640">
        <v>42514</v>
      </c>
      <c r="C197" s="375">
        <v>9678</v>
      </c>
      <c r="D197" s="641">
        <v>17.026</v>
      </c>
      <c r="E197" s="376">
        <v>13.02</v>
      </c>
      <c r="F197" s="376">
        <f t="shared" si="75"/>
        <v>-38770.067999999999</v>
      </c>
      <c r="G197" s="376">
        <f t="shared" si="76"/>
        <v>164777.628</v>
      </c>
      <c r="H197" s="377">
        <f t="shared" si="74"/>
        <v>-0.23528720779983556</v>
      </c>
      <c r="I197" s="376"/>
    </row>
    <row r="198" spans="2:14" x14ac:dyDescent="0.25">
      <c r="B198" s="640">
        <v>42515</v>
      </c>
      <c r="C198" s="375">
        <v>9178</v>
      </c>
      <c r="D198" s="641">
        <v>17.206800000000001</v>
      </c>
      <c r="E198" s="376">
        <v>13.54</v>
      </c>
      <c r="F198" s="376">
        <f t="shared" si="75"/>
        <v>-33653.890400000018</v>
      </c>
      <c r="G198" s="376">
        <f t="shared" si="76"/>
        <v>157924.0104</v>
      </c>
      <c r="H198" s="377">
        <f t="shared" si="74"/>
        <v>-0.21310179696399109</v>
      </c>
      <c r="I198" s="376"/>
    </row>
    <row r="199" spans="2:14" x14ac:dyDescent="0.25">
      <c r="B199" s="640">
        <v>42516</v>
      </c>
      <c r="C199" s="375">
        <v>9678</v>
      </c>
      <c r="D199" s="641">
        <v>17.003799999999998</v>
      </c>
      <c r="E199" s="376">
        <v>13.17</v>
      </c>
      <c r="F199" s="376">
        <f t="shared" si="75"/>
        <v>-37103.516399999986</v>
      </c>
      <c r="G199" s="376">
        <f t="shared" si="76"/>
        <v>164562.77639999997</v>
      </c>
      <c r="H199" s="377">
        <f t="shared" si="74"/>
        <v>-0.22546724849739463</v>
      </c>
      <c r="I199" s="376"/>
    </row>
    <row r="200" spans="2:14" x14ac:dyDescent="0.25">
      <c r="B200" s="640">
        <v>42517</v>
      </c>
      <c r="C200" s="375">
        <v>9678</v>
      </c>
      <c r="D200" s="641">
        <v>16.999700000000001</v>
      </c>
      <c r="E200" s="376">
        <v>12.9</v>
      </c>
      <c r="F200" s="376">
        <f t="shared" si="75"/>
        <v>-39676.8966</v>
      </c>
      <c r="G200" s="376">
        <f t="shared" si="76"/>
        <v>164523.09660000002</v>
      </c>
      <c r="H200" s="377">
        <f t="shared" si="74"/>
        <v>-0.2411630793484591</v>
      </c>
      <c r="I200" s="376"/>
    </row>
    <row r="201" spans="2:14" x14ac:dyDescent="0.25">
      <c r="B201" s="640">
        <v>42525</v>
      </c>
      <c r="C201" s="375">
        <v>9678</v>
      </c>
      <c r="D201" s="641">
        <v>16.9956</v>
      </c>
      <c r="E201" s="376">
        <v>13.32</v>
      </c>
      <c r="F201" s="376">
        <f t="shared" si="75"/>
        <v>-35572.456799999993</v>
      </c>
      <c r="G201" s="376">
        <f t="shared" si="76"/>
        <v>164483.41680000001</v>
      </c>
      <c r="H201" s="377">
        <f t="shared" si="74"/>
        <v>-0.21626773988561743</v>
      </c>
      <c r="I201" s="376"/>
    </row>
    <row r="202" spans="2:14" x14ac:dyDescent="0.25">
      <c r="B202" s="640">
        <v>42527</v>
      </c>
      <c r="C202" s="375">
        <v>8178</v>
      </c>
      <c r="D202" s="641">
        <v>17.568999999999999</v>
      </c>
      <c r="E202" s="376">
        <v>13.96</v>
      </c>
      <c r="F202" s="376">
        <f t="shared" si="75"/>
        <v>-29514.401999999984</v>
      </c>
      <c r="G202" s="376">
        <f t="shared" si="76"/>
        <v>143679.28200000001</v>
      </c>
      <c r="H202" s="377">
        <f t="shared" si="74"/>
        <v>-0.20541863509590746</v>
      </c>
      <c r="I202" s="376"/>
    </row>
    <row r="203" spans="2:14" x14ac:dyDescent="0.25">
      <c r="B203" s="640">
        <v>42528</v>
      </c>
      <c r="C203" s="375">
        <v>7678</v>
      </c>
      <c r="D203" s="641">
        <v>17.759599999999999</v>
      </c>
      <c r="E203" s="376">
        <v>14.62</v>
      </c>
      <c r="F203" s="376">
        <f t="shared" si="75"/>
        <v>-24105.848799999996</v>
      </c>
      <c r="G203" s="376">
        <f t="shared" si="76"/>
        <v>136358.20879999999</v>
      </c>
      <c r="H203" s="377">
        <f t="shared" si="74"/>
        <v>-0.17678326088425414</v>
      </c>
      <c r="I203" s="376"/>
    </row>
    <row r="204" spans="2:14" ht="15" customHeight="1" x14ac:dyDescent="0.25">
      <c r="B204" s="640">
        <v>42529</v>
      </c>
      <c r="C204" s="375">
        <v>8178</v>
      </c>
      <c r="D204" s="641">
        <v>17.5654</v>
      </c>
      <c r="E204" s="376">
        <v>14.53</v>
      </c>
      <c r="F204" s="376">
        <f t="shared" si="75"/>
        <v>-24823.50120000001</v>
      </c>
      <c r="G204" s="376">
        <f t="shared" si="76"/>
        <v>143649.8412</v>
      </c>
      <c r="H204" s="377">
        <f t="shared" si="74"/>
        <v>-0.17280562924840887</v>
      </c>
      <c r="I204" s="376"/>
    </row>
    <row r="205" spans="2:14" x14ac:dyDescent="0.25">
      <c r="B205" s="640">
        <v>42531</v>
      </c>
      <c r="C205" s="375">
        <v>8978</v>
      </c>
      <c r="D205" s="641">
        <v>17.1751</v>
      </c>
      <c r="E205" s="376">
        <v>13.42</v>
      </c>
      <c r="F205" s="376">
        <f t="shared" ref="F205:F213" si="77">C205*(E205-D205)</f>
        <v>-33713.287800000006</v>
      </c>
      <c r="G205" s="376">
        <f t="shared" ref="G205:G213" si="78">IF(C205=0, 0,D205*C205)</f>
        <v>154198.0478</v>
      </c>
      <c r="H205" s="377">
        <f t="shared" ref="H205:H213" si="79">IF(C205=0, D205, (E205-D205)/D205)</f>
        <v>-0.21863628159370255</v>
      </c>
      <c r="I205" s="376"/>
    </row>
    <row r="206" spans="2:14" x14ac:dyDescent="0.25">
      <c r="B206" s="640">
        <v>42531</v>
      </c>
      <c r="C206" s="396">
        <v>9278</v>
      </c>
      <c r="D206" s="642">
        <v>17.1052</v>
      </c>
      <c r="E206" s="376">
        <v>13.42</v>
      </c>
      <c r="F206" s="376">
        <f t="shared" si="77"/>
        <v>-34191.285600000003</v>
      </c>
      <c r="G206" s="376">
        <f t="shared" si="78"/>
        <v>158702.04560000001</v>
      </c>
      <c r="H206" s="377">
        <f t="shared" si="79"/>
        <v>-0.21544325702125669</v>
      </c>
      <c r="I206" s="376"/>
      <c r="N206" s="70"/>
    </row>
    <row r="207" spans="2:14" x14ac:dyDescent="0.25">
      <c r="B207" s="640">
        <v>42532</v>
      </c>
      <c r="C207" s="375">
        <v>9278</v>
      </c>
      <c r="D207" s="641">
        <v>17.053000000000001</v>
      </c>
      <c r="E207" s="376">
        <v>13.42</v>
      </c>
      <c r="F207" s="376">
        <f t="shared" si="77"/>
        <v>-33706.974000000009</v>
      </c>
      <c r="G207" s="376">
        <f t="shared" si="78"/>
        <v>158217.734</v>
      </c>
      <c r="H207" s="377">
        <f t="shared" si="79"/>
        <v>-0.21304169354365804</v>
      </c>
      <c r="I207" s="376" t="s">
        <v>183</v>
      </c>
    </row>
    <row r="208" spans="2:14" x14ac:dyDescent="0.25">
      <c r="B208" s="640">
        <v>42535</v>
      </c>
      <c r="C208" s="375">
        <v>9678</v>
      </c>
      <c r="D208" s="641">
        <v>16.879300000000001</v>
      </c>
      <c r="E208" s="376">
        <v>13.23</v>
      </c>
      <c r="F208" s="376">
        <f t="shared" si="77"/>
        <v>-35317.9254</v>
      </c>
      <c r="G208" s="376">
        <f t="shared" si="78"/>
        <v>163357.86540000001</v>
      </c>
      <c r="H208" s="377">
        <f t="shared" si="79"/>
        <v>-0.21619972392220058</v>
      </c>
      <c r="I208" s="376" t="s">
        <v>220</v>
      </c>
    </row>
    <row r="209" spans="2:16" x14ac:dyDescent="0.25">
      <c r="B209" s="640">
        <v>42536</v>
      </c>
      <c r="C209" s="375">
        <v>9278</v>
      </c>
      <c r="D209" s="641">
        <v>17.027999999999999</v>
      </c>
      <c r="E209" s="376">
        <v>13.06</v>
      </c>
      <c r="F209" s="376">
        <f t="shared" si="77"/>
        <v>-36815.103999999985</v>
      </c>
      <c r="G209" s="376">
        <f t="shared" si="78"/>
        <v>157985.78399999999</v>
      </c>
      <c r="H209" s="377">
        <f t="shared" si="79"/>
        <v>-0.23302795395818643</v>
      </c>
      <c r="I209" s="376"/>
    </row>
    <row r="210" spans="2:16" x14ac:dyDescent="0.25">
      <c r="B210" s="640">
        <v>42537</v>
      </c>
      <c r="C210" s="396">
        <v>9278</v>
      </c>
      <c r="D210" s="642">
        <v>17.0168</v>
      </c>
      <c r="E210" s="376">
        <v>12.67</v>
      </c>
      <c r="F210" s="376">
        <f t="shared" si="77"/>
        <v>-40329.610399999998</v>
      </c>
      <c r="G210" s="376">
        <f t="shared" si="78"/>
        <v>157881.87039999999</v>
      </c>
      <c r="H210" s="377">
        <f t="shared" si="79"/>
        <v>-0.25544168116214566</v>
      </c>
      <c r="I210" s="376"/>
    </row>
    <row r="211" spans="2:16" x14ac:dyDescent="0.25">
      <c r="B211" s="640">
        <v>42538</v>
      </c>
      <c r="C211" s="396">
        <v>9278</v>
      </c>
      <c r="D211" s="642">
        <v>17.0061</v>
      </c>
      <c r="E211" s="376">
        <v>13.16</v>
      </c>
      <c r="F211" s="376">
        <f t="shared" si="77"/>
        <v>-35684.1158</v>
      </c>
      <c r="G211" s="376">
        <f t="shared" si="78"/>
        <v>157782.59580000001</v>
      </c>
      <c r="H211" s="377">
        <f t="shared" si="79"/>
        <v>-0.2261600249322302</v>
      </c>
      <c r="I211" s="376"/>
    </row>
    <row r="212" spans="2:16" x14ac:dyDescent="0.25">
      <c r="B212" s="640">
        <v>42541</v>
      </c>
      <c r="C212" s="375">
        <v>7678</v>
      </c>
      <c r="D212" s="641">
        <v>17.568000000000001</v>
      </c>
      <c r="E212" s="376">
        <v>14.48</v>
      </c>
      <c r="F212" s="376">
        <f t="shared" si="77"/>
        <v>-23709.664000000008</v>
      </c>
      <c r="G212" s="376">
        <f t="shared" si="78"/>
        <v>134887.10400000002</v>
      </c>
      <c r="H212" s="378">
        <f t="shared" si="79"/>
        <v>-0.17577413479052828</v>
      </c>
      <c r="I212" s="376"/>
    </row>
    <row r="213" spans="2:16" ht="15" customHeight="1" x14ac:dyDescent="0.25">
      <c r="B213" s="640">
        <v>42542</v>
      </c>
      <c r="C213" s="375">
        <v>6800</v>
      </c>
      <c r="D213" s="641">
        <v>17.892099999999999</v>
      </c>
      <c r="E213" s="376">
        <v>15.09</v>
      </c>
      <c r="F213" s="376">
        <f t="shared" si="77"/>
        <v>-19054.279999999995</v>
      </c>
      <c r="G213" s="376">
        <f t="shared" si="78"/>
        <v>121666.28</v>
      </c>
      <c r="H213" s="378">
        <f t="shared" si="79"/>
        <v>-0.15661101827063337</v>
      </c>
      <c r="I213" s="376"/>
    </row>
    <row r="214" spans="2:16" ht="15" customHeight="1" x14ac:dyDescent="0.25">
      <c r="B214" s="640">
        <v>42543</v>
      </c>
      <c r="C214" s="375">
        <v>7300</v>
      </c>
      <c r="D214" s="641">
        <v>17.6769</v>
      </c>
      <c r="E214" s="376">
        <v>14.75</v>
      </c>
      <c r="F214" s="376">
        <f t="shared" ref="F214:F222" si="80">C214*(E214-D214)</f>
        <v>-21366.37</v>
      </c>
      <c r="G214" s="376">
        <f t="shared" ref="G214:G222" si="81">IF(C214=0, 0,D214*C214)</f>
        <v>129041.37</v>
      </c>
      <c r="H214" s="378">
        <f t="shared" ref="H214:H222" si="82">IF(C214=0, D214, (E214-D214)/D214)</f>
        <v>-0.16557767481854849</v>
      </c>
      <c r="I214" s="376"/>
    </row>
    <row r="215" spans="2:16" x14ac:dyDescent="0.25">
      <c r="B215" s="640">
        <v>42544</v>
      </c>
      <c r="C215" s="375">
        <v>6800</v>
      </c>
      <c r="D215" s="641">
        <v>17.856100000000001</v>
      </c>
      <c r="E215" s="376">
        <v>15.27</v>
      </c>
      <c r="F215" s="376">
        <f t="shared" si="80"/>
        <v>-17585.480000000014</v>
      </c>
      <c r="G215" s="376">
        <f t="shared" si="81"/>
        <v>121421.48000000001</v>
      </c>
      <c r="H215" s="378">
        <f t="shared" si="82"/>
        <v>-0.1448300580753917</v>
      </c>
      <c r="I215" s="376"/>
    </row>
    <row r="216" spans="2:16" x14ac:dyDescent="0.25">
      <c r="B216" s="640">
        <v>42545</v>
      </c>
      <c r="C216" s="375">
        <v>7678</v>
      </c>
      <c r="D216" s="641">
        <v>17.462</v>
      </c>
      <c r="E216" s="376">
        <v>14.41</v>
      </c>
      <c r="F216" s="376">
        <f t="shared" si="80"/>
        <v>-23433.255999999998</v>
      </c>
      <c r="G216" s="376">
        <f t="shared" si="81"/>
        <v>134073.236</v>
      </c>
      <c r="H216" s="378">
        <f t="shared" si="82"/>
        <v>-0.17477952124613444</v>
      </c>
      <c r="I216" s="376"/>
    </row>
    <row r="217" spans="2:16" x14ac:dyDescent="0.25">
      <c r="B217" s="640">
        <v>42545</v>
      </c>
      <c r="C217" s="375">
        <v>8013</v>
      </c>
      <c r="D217" s="641">
        <v>17.32</v>
      </c>
      <c r="E217" s="376">
        <v>14.68</v>
      </c>
      <c r="F217" s="376">
        <f t="shared" si="80"/>
        <v>-21154.320000000003</v>
      </c>
      <c r="G217" s="376">
        <f t="shared" si="81"/>
        <v>138785.16</v>
      </c>
      <c r="H217" s="378">
        <f t="shared" si="82"/>
        <v>-0.15242494226327949</v>
      </c>
      <c r="I217" s="376"/>
    </row>
    <row r="218" spans="2:16" x14ac:dyDescent="0.25">
      <c r="B218" s="640">
        <v>42548</v>
      </c>
      <c r="C218" s="375">
        <v>8978</v>
      </c>
      <c r="D218" s="641">
        <v>16.943300000000001</v>
      </c>
      <c r="E218" s="376">
        <v>13.66</v>
      </c>
      <c r="F218" s="376">
        <f t="shared" si="80"/>
        <v>-29477.467400000005</v>
      </c>
      <c r="G218" s="376">
        <f t="shared" si="81"/>
        <v>152116.9474</v>
      </c>
      <c r="H218" s="378">
        <f t="shared" si="82"/>
        <v>-0.19378161279089673</v>
      </c>
      <c r="I218" s="376"/>
    </row>
    <row r="219" spans="2:16" x14ac:dyDescent="0.25">
      <c r="B219" s="640">
        <v>42548</v>
      </c>
      <c r="C219" s="375">
        <v>9278</v>
      </c>
      <c r="D219" s="641">
        <v>16.834599999999998</v>
      </c>
      <c r="E219" s="376">
        <v>13.66</v>
      </c>
      <c r="F219" s="376">
        <f t="shared" si="80"/>
        <v>-29453.938799999982</v>
      </c>
      <c r="G219" s="376">
        <f t="shared" si="81"/>
        <v>156191.41879999998</v>
      </c>
      <c r="H219" s="377">
        <f t="shared" si="82"/>
        <v>-0.18857590913951019</v>
      </c>
      <c r="I219" s="376"/>
    </row>
    <row r="220" spans="2:16" x14ac:dyDescent="0.25">
      <c r="B220" s="640">
        <v>42549</v>
      </c>
      <c r="C220" s="375">
        <v>8178</v>
      </c>
      <c r="D220" s="641">
        <v>17.124400000000001</v>
      </c>
      <c r="E220" s="376">
        <v>14.78</v>
      </c>
      <c r="F220" s="376">
        <f t="shared" si="80"/>
        <v>-19172.503200000017</v>
      </c>
      <c r="G220" s="376">
        <f t="shared" si="81"/>
        <v>140043.3432</v>
      </c>
      <c r="H220" s="377">
        <f t="shared" si="82"/>
        <v>-0.13690406671182651</v>
      </c>
      <c r="I220" s="376">
        <v>17</v>
      </c>
    </row>
    <row r="221" spans="2:16" x14ac:dyDescent="0.25">
      <c r="B221" s="640">
        <v>42552</v>
      </c>
      <c r="C221" s="375">
        <v>7678</v>
      </c>
      <c r="D221" s="641">
        <v>17.2315</v>
      </c>
      <c r="E221" s="376">
        <v>15.48</v>
      </c>
      <c r="F221" s="376">
        <f t="shared" si="80"/>
        <v>-13448.017</v>
      </c>
      <c r="G221" s="376">
        <f t="shared" si="81"/>
        <v>132303.45699999999</v>
      </c>
      <c r="H221" s="377">
        <f t="shared" si="82"/>
        <v>-0.1016452427240809</v>
      </c>
      <c r="I221" s="376">
        <v>17</v>
      </c>
      <c r="P221" s="70"/>
    </row>
    <row r="222" spans="2:16" x14ac:dyDescent="0.25">
      <c r="B222" s="640">
        <v>42552</v>
      </c>
      <c r="C222" s="375">
        <v>7300</v>
      </c>
      <c r="D222" s="641">
        <v>17.313400000000001</v>
      </c>
      <c r="E222" s="376">
        <v>15.65</v>
      </c>
      <c r="F222" s="376">
        <f t="shared" si="80"/>
        <v>-12142.820000000009</v>
      </c>
      <c r="G222" s="376">
        <f t="shared" si="81"/>
        <v>126387.82</v>
      </c>
      <c r="H222" s="377">
        <f t="shared" si="82"/>
        <v>-9.6075871868032903E-2</v>
      </c>
      <c r="I222" s="376"/>
      <c r="P222" s="70"/>
    </row>
    <row r="223" spans="2:16" x14ac:dyDescent="0.25">
      <c r="B223" s="640">
        <v>42552</v>
      </c>
      <c r="C223" s="375">
        <v>6800</v>
      </c>
      <c r="D223" s="641">
        <v>17.446100000000001</v>
      </c>
      <c r="E223" s="376">
        <v>15.7</v>
      </c>
      <c r="F223" s="376">
        <f t="shared" ref="F223:F244" si="83">C223*(E223-D223)</f>
        <v>-11873.480000000014</v>
      </c>
      <c r="G223" s="376">
        <f t="shared" ref="G223:G244" si="84">IF(C223=0, 0,D223*C223)</f>
        <v>118633.48000000001</v>
      </c>
      <c r="H223" s="377">
        <f t="shared" ref="H223:H244" si="85">IF(C223=0, D223, (E223-D223)/D223)</f>
        <v>-0.10008540590733757</v>
      </c>
      <c r="I223" s="376"/>
    </row>
    <row r="224" spans="2:16" x14ac:dyDescent="0.25">
      <c r="B224" s="640">
        <v>42552</v>
      </c>
      <c r="C224" s="375">
        <v>6000</v>
      </c>
      <c r="D224" s="641">
        <v>17.668199999999999</v>
      </c>
      <c r="E224" s="376">
        <v>15.68</v>
      </c>
      <c r="F224" s="376">
        <f t="shared" si="83"/>
        <v>-11929.199999999995</v>
      </c>
      <c r="G224" s="376">
        <f t="shared" si="84"/>
        <v>106009.2</v>
      </c>
      <c r="H224" s="377">
        <f t="shared" si="85"/>
        <v>-0.11252985589929926</v>
      </c>
      <c r="I224" s="376"/>
    </row>
    <row r="225" spans="2:17" x14ac:dyDescent="0.25">
      <c r="B225" s="640">
        <v>42556</v>
      </c>
      <c r="C225" s="375">
        <v>8178</v>
      </c>
      <c r="D225" s="641">
        <v>16.978899999999999</v>
      </c>
      <c r="E225" s="376">
        <v>14.72</v>
      </c>
      <c r="F225" s="376">
        <f t="shared" si="83"/>
        <v>-18473.284199999991</v>
      </c>
      <c r="G225" s="376">
        <f t="shared" si="84"/>
        <v>138853.4442</v>
      </c>
      <c r="H225" s="377">
        <f t="shared" si="85"/>
        <v>-0.13304159869013887</v>
      </c>
      <c r="I225" s="376">
        <v>16.75</v>
      </c>
    </row>
    <row r="226" spans="2:17" x14ac:dyDescent="0.25">
      <c r="B226" s="640">
        <v>42556</v>
      </c>
      <c r="C226" s="375">
        <v>8678</v>
      </c>
      <c r="D226" s="641">
        <v>16.843</v>
      </c>
      <c r="E226" s="376">
        <v>14.72</v>
      </c>
      <c r="F226" s="376">
        <f t="shared" si="83"/>
        <v>-18423.393999999993</v>
      </c>
      <c r="G226" s="376">
        <f t="shared" si="84"/>
        <v>146163.554</v>
      </c>
      <c r="H226" s="377">
        <f t="shared" si="85"/>
        <v>-0.12604642878347083</v>
      </c>
      <c r="I226" s="376"/>
    </row>
    <row r="227" spans="2:17" x14ac:dyDescent="0.25">
      <c r="B227" s="640">
        <v>42557</v>
      </c>
      <c r="C227" s="375">
        <v>8178</v>
      </c>
      <c r="D227" s="641">
        <v>16.960599999999999</v>
      </c>
      <c r="E227" s="376">
        <v>14.84</v>
      </c>
      <c r="F227" s="376">
        <f t="shared" si="83"/>
        <v>-17342.266799999998</v>
      </c>
      <c r="G227" s="376">
        <f t="shared" si="84"/>
        <v>138703.7868</v>
      </c>
      <c r="H227" s="377">
        <f t="shared" si="85"/>
        <v>-0.12503095409360515</v>
      </c>
      <c r="I227" s="376">
        <v>16.75</v>
      </c>
    </row>
    <row r="228" spans="2:17" ht="15" customHeight="1" x14ac:dyDescent="0.25">
      <c r="B228" s="640">
        <v>42557</v>
      </c>
      <c r="C228" s="375">
        <v>8678</v>
      </c>
      <c r="D228" s="641">
        <v>16.835000000000001</v>
      </c>
      <c r="E228" s="376">
        <v>14.84</v>
      </c>
      <c r="F228" s="376">
        <f t="shared" si="83"/>
        <v>-17312.610000000008</v>
      </c>
      <c r="G228" s="376">
        <f t="shared" si="84"/>
        <v>146094.13</v>
      </c>
      <c r="H228" s="377">
        <f t="shared" si="85"/>
        <v>-0.11850311850311855</v>
      </c>
      <c r="I228" s="376"/>
    </row>
    <row r="229" spans="2:17" ht="18.75" customHeight="1" x14ac:dyDescent="0.25">
      <c r="B229" s="640">
        <v>42559</v>
      </c>
      <c r="C229" s="375">
        <v>8678</v>
      </c>
      <c r="D229" s="641">
        <v>16.835000000000001</v>
      </c>
      <c r="E229" s="376">
        <v>14.92</v>
      </c>
      <c r="F229" s="376">
        <f t="shared" si="83"/>
        <v>-16618.370000000006</v>
      </c>
      <c r="G229" s="376">
        <f t="shared" si="84"/>
        <v>146094.13</v>
      </c>
      <c r="H229" s="377">
        <f t="shared" si="85"/>
        <v>-0.1137511137511138</v>
      </c>
      <c r="I229" s="376"/>
    </row>
    <row r="230" spans="2:17" x14ac:dyDescent="0.25">
      <c r="B230" s="640">
        <v>42562</v>
      </c>
      <c r="C230" s="375">
        <v>8678</v>
      </c>
      <c r="D230" s="641">
        <v>16.835000000000001</v>
      </c>
      <c r="E230" s="376">
        <v>14.69</v>
      </c>
      <c r="F230" s="376">
        <f t="shared" si="83"/>
        <v>-18614.310000000012</v>
      </c>
      <c r="G230" s="376">
        <f t="shared" si="84"/>
        <v>146094.13</v>
      </c>
      <c r="H230" s="377">
        <f t="shared" si="85"/>
        <v>-0.12741312741312749</v>
      </c>
      <c r="I230" s="376"/>
    </row>
    <row r="231" spans="2:17" x14ac:dyDescent="0.25">
      <c r="B231" s="640">
        <v>42563</v>
      </c>
      <c r="C231" s="375">
        <v>8678</v>
      </c>
      <c r="D231" s="641">
        <v>16.835000000000001</v>
      </c>
      <c r="E231" s="376">
        <v>15.6</v>
      </c>
      <c r="F231" s="376">
        <f t="shared" si="83"/>
        <v>-10717.330000000011</v>
      </c>
      <c r="G231" s="376">
        <f t="shared" si="84"/>
        <v>146094.13</v>
      </c>
      <c r="H231" s="377">
        <f t="shared" si="85"/>
        <v>-7.3359073359073421E-2</v>
      </c>
      <c r="I231" s="376"/>
    </row>
    <row r="232" spans="2:17" x14ac:dyDescent="0.25">
      <c r="B232" s="640">
        <v>42564</v>
      </c>
      <c r="C232" s="375">
        <v>8738</v>
      </c>
      <c r="D232" s="641">
        <v>16.816099999999999</v>
      </c>
      <c r="E232" s="376">
        <v>15.29</v>
      </c>
      <c r="F232" s="376">
        <f t="shared" si="83"/>
        <v>-13335.061799999996</v>
      </c>
      <c r="G232" s="376">
        <f t="shared" si="84"/>
        <v>146939.08179999999</v>
      </c>
      <c r="H232" s="377">
        <f t="shared" si="85"/>
        <v>-9.0752314745987453E-2</v>
      </c>
      <c r="I232" s="376"/>
    </row>
    <row r="233" spans="2:17" x14ac:dyDescent="0.25">
      <c r="B233" s="640">
        <v>42566</v>
      </c>
      <c r="C233" s="375">
        <v>8738</v>
      </c>
      <c r="D233" s="641">
        <v>16.816099999999999</v>
      </c>
      <c r="E233" s="376">
        <v>15.21</v>
      </c>
      <c r="F233" s="376">
        <f t="shared" si="83"/>
        <v>-14034.101799999982</v>
      </c>
      <c r="G233" s="376">
        <f t="shared" si="84"/>
        <v>146939.08179999999</v>
      </c>
      <c r="H233" s="377">
        <f t="shared" si="85"/>
        <v>-9.5509660384988079E-2</v>
      </c>
      <c r="I233" s="376"/>
      <c r="N233" s="70"/>
      <c r="P233" s="1"/>
    </row>
    <row r="234" spans="2:17" x14ac:dyDescent="0.25">
      <c r="B234" s="640">
        <v>42570</v>
      </c>
      <c r="C234" s="375">
        <v>9138</v>
      </c>
      <c r="D234" s="641">
        <v>16.733499999999999</v>
      </c>
      <c r="E234" s="376">
        <v>14.75</v>
      </c>
      <c r="F234" s="376">
        <f t="shared" si="83"/>
        <v>-18125.222999999994</v>
      </c>
      <c r="G234" s="376">
        <f t="shared" si="84"/>
        <v>152910.723</v>
      </c>
      <c r="H234" s="377">
        <f t="shared" si="85"/>
        <v>-0.1185346759494427</v>
      </c>
      <c r="I234" s="376"/>
      <c r="Q234" s="70"/>
    </row>
    <row r="235" spans="2:17" x14ac:dyDescent="0.25">
      <c r="B235" s="640">
        <v>42571</v>
      </c>
      <c r="C235" s="396">
        <v>9138</v>
      </c>
      <c r="D235" s="642">
        <v>16.7227</v>
      </c>
      <c r="E235" s="376">
        <v>14.84</v>
      </c>
      <c r="F235" s="376">
        <f t="shared" si="83"/>
        <v>-17204.112599999997</v>
      </c>
      <c r="G235" s="376">
        <f t="shared" si="84"/>
        <v>152812.03260000001</v>
      </c>
      <c r="H235" s="377">
        <f t="shared" si="85"/>
        <v>-0.11258349429218965</v>
      </c>
      <c r="I235" s="376"/>
      <c r="P235" s="1"/>
    </row>
    <row r="236" spans="2:17" x14ac:dyDescent="0.25">
      <c r="B236" s="640">
        <v>42572</v>
      </c>
      <c r="C236" s="375">
        <v>9138</v>
      </c>
      <c r="D236" s="641">
        <v>16.718900000000001</v>
      </c>
      <c r="E236" s="376">
        <v>14.42</v>
      </c>
      <c r="F236" s="376">
        <f t="shared" si="83"/>
        <v>-21007.348200000015</v>
      </c>
      <c r="G236" s="376">
        <f t="shared" si="84"/>
        <v>152777.3082</v>
      </c>
      <c r="H236" s="377">
        <f t="shared" si="85"/>
        <v>-0.13750306539305823</v>
      </c>
      <c r="I236" s="376"/>
      <c r="P236" s="1"/>
      <c r="Q236" s="70"/>
    </row>
    <row r="237" spans="2:17" x14ac:dyDescent="0.25">
      <c r="B237" s="640">
        <v>42573</v>
      </c>
      <c r="C237" s="375">
        <v>9278</v>
      </c>
      <c r="D237" s="641">
        <v>16.679099999999998</v>
      </c>
      <c r="E237" s="376">
        <v>14.11</v>
      </c>
      <c r="F237" s="376">
        <f t="shared" si="83"/>
        <v>-23836.109799999987</v>
      </c>
      <c r="G237" s="376">
        <f t="shared" si="84"/>
        <v>154748.68979999999</v>
      </c>
      <c r="H237" s="377">
        <f t="shared" si="85"/>
        <v>-0.15403109280476759</v>
      </c>
      <c r="I237" s="376"/>
      <c r="P237" s="1"/>
    </row>
    <row r="238" spans="2:17" x14ac:dyDescent="0.25">
      <c r="B238" s="640">
        <v>42576</v>
      </c>
      <c r="C238" s="375">
        <v>9478</v>
      </c>
      <c r="D238" s="641">
        <v>16.613099999999999</v>
      </c>
      <c r="E238" s="376">
        <v>13.58</v>
      </c>
      <c r="F238" s="376">
        <f t="shared" si="83"/>
        <v>-28747.721799999992</v>
      </c>
      <c r="G238" s="376">
        <f t="shared" si="84"/>
        <v>157458.96179999999</v>
      </c>
      <c r="H238" s="377">
        <f t="shared" si="85"/>
        <v>-0.18257278894366491</v>
      </c>
      <c r="I238" s="376"/>
      <c r="P238" s="1"/>
      <c r="Q238" s="70"/>
    </row>
    <row r="239" spans="2:17" x14ac:dyDescent="0.25">
      <c r="B239" s="640">
        <v>42577</v>
      </c>
      <c r="C239" s="396">
        <v>9278</v>
      </c>
      <c r="D239" s="642">
        <v>16.674199999999999</v>
      </c>
      <c r="E239" s="376">
        <v>13.78</v>
      </c>
      <c r="F239" s="376">
        <f t="shared" si="83"/>
        <v>-26852.387599999998</v>
      </c>
      <c r="G239" s="376">
        <f t="shared" si="84"/>
        <v>154703.22759999998</v>
      </c>
      <c r="H239" s="377">
        <f t="shared" si="85"/>
        <v>-0.17357354475776948</v>
      </c>
      <c r="I239" s="376">
        <v>16.53</v>
      </c>
      <c r="Q239" s="70"/>
    </row>
    <row r="240" spans="2:17" x14ac:dyDescent="0.25">
      <c r="B240" s="640">
        <v>42578</v>
      </c>
      <c r="C240" s="396">
        <v>9478</v>
      </c>
      <c r="D240" s="642">
        <v>16.6004</v>
      </c>
      <c r="E240" s="376">
        <v>13.13</v>
      </c>
      <c r="F240" s="376">
        <f t="shared" si="83"/>
        <v>-32892.451199999996</v>
      </c>
      <c r="G240" s="376">
        <f t="shared" si="84"/>
        <v>157338.5912</v>
      </c>
      <c r="H240" s="377">
        <f t="shared" si="85"/>
        <v>-0.20905520348907253</v>
      </c>
      <c r="I240" s="376"/>
      <c r="P240" s="1"/>
    </row>
    <row r="241" spans="2:14" x14ac:dyDescent="0.25">
      <c r="B241" s="640">
        <v>42580</v>
      </c>
      <c r="C241" s="375">
        <v>9478</v>
      </c>
      <c r="D241" s="641">
        <v>16.599</v>
      </c>
      <c r="E241" s="376">
        <v>13.64</v>
      </c>
      <c r="F241" s="376">
        <f t="shared" si="83"/>
        <v>-28045.401999999998</v>
      </c>
      <c r="G241" s="376">
        <f t="shared" si="84"/>
        <v>157325.32200000001</v>
      </c>
      <c r="H241" s="378">
        <f t="shared" si="85"/>
        <v>-0.17826375082836313</v>
      </c>
      <c r="I241" s="376"/>
    </row>
    <row r="242" spans="2:14" x14ac:dyDescent="0.25">
      <c r="B242" s="640">
        <v>42580</v>
      </c>
      <c r="C242" s="375">
        <v>9278</v>
      </c>
      <c r="D242" s="641">
        <v>16.664000000000001</v>
      </c>
      <c r="E242" s="376">
        <v>13.64</v>
      </c>
      <c r="F242" s="376">
        <f t="shared" si="83"/>
        <v>-28056.67200000001</v>
      </c>
      <c r="G242" s="376">
        <f t="shared" si="84"/>
        <v>154608.592</v>
      </c>
      <c r="H242" s="378">
        <f t="shared" si="85"/>
        <v>-0.18146903504560732</v>
      </c>
      <c r="I242" s="376">
        <v>16.53</v>
      </c>
    </row>
    <row r="243" spans="2:14" x14ac:dyDescent="0.25">
      <c r="B243" s="640">
        <v>42583</v>
      </c>
      <c r="C243" s="375">
        <v>9478</v>
      </c>
      <c r="D243" s="641">
        <v>16.5871</v>
      </c>
      <c r="E243" s="376">
        <v>12.92</v>
      </c>
      <c r="F243" s="376">
        <f t="shared" si="83"/>
        <v>-34756.773799999995</v>
      </c>
      <c r="G243" s="376">
        <f t="shared" si="84"/>
        <v>157212.5338</v>
      </c>
      <c r="H243" s="378">
        <f t="shared" si="85"/>
        <v>-0.22108144280796521</v>
      </c>
      <c r="I243" s="376"/>
    </row>
    <row r="244" spans="2:14" x14ac:dyDescent="0.25">
      <c r="B244" s="640">
        <v>42584</v>
      </c>
      <c r="C244" s="375">
        <v>9678</v>
      </c>
      <c r="D244" s="641">
        <v>16.5063</v>
      </c>
      <c r="E244" s="376">
        <v>12.9</v>
      </c>
      <c r="F244" s="376">
        <f t="shared" si="83"/>
        <v>-34901.771399999991</v>
      </c>
      <c r="G244" s="376">
        <f t="shared" si="84"/>
        <v>159747.97140000001</v>
      </c>
      <c r="H244" s="378">
        <f t="shared" si="85"/>
        <v>-0.21848021664455386</v>
      </c>
      <c r="I244" s="376"/>
    </row>
    <row r="245" spans="2:14" x14ac:dyDescent="0.25">
      <c r="B245" s="640">
        <v>42585</v>
      </c>
      <c r="C245" s="375">
        <v>10078</v>
      </c>
      <c r="D245" s="641">
        <v>16.5063</v>
      </c>
      <c r="E245" s="376">
        <v>12.9</v>
      </c>
      <c r="F245" s="376">
        <f t="shared" ref="F245:F260" si="86">C245*(E245-D245)</f>
        <v>-36344.291399999995</v>
      </c>
      <c r="G245" s="376">
        <f t="shared" ref="G245:G260" si="87">IF(C245=0, 0,D245*C245)</f>
        <v>166350.4914</v>
      </c>
      <c r="H245" s="378">
        <f t="shared" ref="H245:H260" si="88">IF(C245=0, D245, (E245-D245)/D245)</f>
        <v>-0.21848021664455386</v>
      </c>
      <c r="I245" s="376"/>
    </row>
    <row r="246" spans="2:14" x14ac:dyDescent="0.25">
      <c r="B246" s="640">
        <v>42586</v>
      </c>
      <c r="C246" s="375">
        <v>9678</v>
      </c>
      <c r="D246" s="641">
        <v>16.489799999999999</v>
      </c>
      <c r="E246" s="376">
        <v>13.41</v>
      </c>
      <c r="F246" s="376">
        <f t="shared" si="86"/>
        <v>-29806.304399999986</v>
      </c>
      <c r="G246" s="376">
        <f t="shared" si="87"/>
        <v>159588.28439999997</v>
      </c>
      <c r="H246" s="378">
        <f t="shared" si="88"/>
        <v>-0.1867700032747516</v>
      </c>
      <c r="I246" s="376"/>
    </row>
    <row r="247" spans="2:14" x14ac:dyDescent="0.25">
      <c r="B247" s="640">
        <v>42586</v>
      </c>
      <c r="C247" s="375">
        <v>9278</v>
      </c>
      <c r="D247" s="641">
        <v>16.609200000000001</v>
      </c>
      <c r="E247" s="376">
        <v>13.66</v>
      </c>
      <c r="F247" s="376">
        <f t="shared" si="86"/>
        <v>-27362.67760000001</v>
      </c>
      <c r="G247" s="376">
        <f t="shared" si="87"/>
        <v>154100.15760000001</v>
      </c>
      <c r="H247" s="378">
        <f t="shared" si="88"/>
        <v>-0.17756424150470829</v>
      </c>
      <c r="I247" s="376">
        <v>16.53</v>
      </c>
    </row>
    <row r="248" spans="2:14" x14ac:dyDescent="0.25">
      <c r="B248" s="640">
        <v>42586</v>
      </c>
      <c r="C248" s="375">
        <v>9138</v>
      </c>
      <c r="D248" s="641">
        <v>16.6511</v>
      </c>
      <c r="E248" s="376">
        <v>13.87</v>
      </c>
      <c r="F248" s="376">
        <f t="shared" si="86"/>
        <v>-25413.691800000004</v>
      </c>
      <c r="G248" s="376">
        <f t="shared" si="87"/>
        <v>152157.7518</v>
      </c>
      <c r="H248" s="377">
        <f t="shared" si="88"/>
        <v>-0.1670219985466426</v>
      </c>
      <c r="I248" s="376"/>
    </row>
    <row r="249" spans="2:14" x14ac:dyDescent="0.25">
      <c r="B249" s="640">
        <v>42593</v>
      </c>
      <c r="C249" s="375">
        <v>8678</v>
      </c>
      <c r="D249" s="641">
        <v>16.760300000000001</v>
      </c>
      <c r="E249" s="376">
        <v>14.61</v>
      </c>
      <c r="F249" s="376">
        <f t="shared" si="86"/>
        <v>-18660.303400000012</v>
      </c>
      <c r="G249" s="376">
        <f t="shared" si="87"/>
        <v>145445.88340000002</v>
      </c>
      <c r="H249" s="377">
        <f t="shared" si="88"/>
        <v>-0.12829722618330228</v>
      </c>
      <c r="I249" s="376"/>
    </row>
    <row r="250" spans="2:14" x14ac:dyDescent="0.25">
      <c r="B250" s="640">
        <v>42597</v>
      </c>
      <c r="C250" s="375">
        <v>8678</v>
      </c>
      <c r="D250" s="641">
        <v>16.7471</v>
      </c>
      <c r="E250" s="376">
        <v>14.9</v>
      </c>
      <c r="F250" s="376">
        <f t="shared" si="86"/>
        <v>-16029.133799999994</v>
      </c>
      <c r="G250" s="376">
        <f t="shared" si="87"/>
        <v>145331.33379999999</v>
      </c>
      <c r="H250" s="377">
        <f t="shared" si="88"/>
        <v>-0.11029372249523794</v>
      </c>
      <c r="I250" s="376"/>
    </row>
    <row r="251" spans="2:14" x14ac:dyDescent="0.25">
      <c r="B251" s="640">
        <v>42598</v>
      </c>
      <c r="C251" s="375">
        <v>8178</v>
      </c>
      <c r="D251" s="641">
        <v>16.8429</v>
      </c>
      <c r="E251" s="376">
        <v>15.17</v>
      </c>
      <c r="F251" s="376">
        <f t="shared" si="86"/>
        <v>-13680.976200000003</v>
      </c>
      <c r="G251" s="376">
        <f t="shared" si="87"/>
        <v>137741.23620000001</v>
      </c>
      <c r="H251" s="377">
        <f t="shared" si="88"/>
        <v>-9.9323750660515728E-2</v>
      </c>
      <c r="I251" s="376">
        <v>16.75</v>
      </c>
      <c r="N251" s="70"/>
    </row>
    <row r="252" spans="2:14" x14ac:dyDescent="0.25">
      <c r="B252" s="640">
        <v>42599</v>
      </c>
      <c r="C252" s="375">
        <v>7178</v>
      </c>
      <c r="D252" s="641">
        <v>17.009899999999998</v>
      </c>
      <c r="E252" s="376">
        <v>15.7</v>
      </c>
      <c r="F252" s="376">
        <f t="shared" si="86"/>
        <v>-9402.4621999999927</v>
      </c>
      <c r="G252" s="376">
        <f t="shared" si="87"/>
        <v>122097.06219999999</v>
      </c>
      <c r="H252" s="377">
        <f t="shared" si="88"/>
        <v>-7.7008095285686515E-2</v>
      </c>
      <c r="I252" s="376"/>
    </row>
    <row r="253" spans="2:14" x14ac:dyDescent="0.25">
      <c r="B253" s="640">
        <v>42600</v>
      </c>
      <c r="C253" s="375">
        <v>5500</v>
      </c>
      <c r="D253" s="641">
        <v>17.185600000000001</v>
      </c>
      <c r="E253" s="376">
        <v>16.68</v>
      </c>
      <c r="F253" s="376">
        <f t="shared" si="86"/>
        <v>-2780.8000000000065</v>
      </c>
      <c r="G253" s="376">
        <f t="shared" si="87"/>
        <v>94520.8</v>
      </c>
      <c r="H253" s="377">
        <f t="shared" si="88"/>
        <v>-2.9419979517735846E-2</v>
      </c>
      <c r="I253" s="376"/>
    </row>
    <row r="254" spans="2:14" x14ac:dyDescent="0.25">
      <c r="B254" s="640">
        <v>42601</v>
      </c>
      <c r="C254" s="375">
        <v>5000</v>
      </c>
      <c r="D254" s="641">
        <v>17.222200000000001</v>
      </c>
      <c r="E254" s="376">
        <v>16.8</v>
      </c>
      <c r="F254" s="376">
        <f t="shared" si="86"/>
        <v>-2111.0000000000005</v>
      </c>
      <c r="G254" s="376">
        <f t="shared" si="87"/>
        <v>86111</v>
      </c>
      <c r="H254" s="377">
        <f t="shared" si="88"/>
        <v>-2.4514870341768188E-2</v>
      </c>
      <c r="I254" s="376"/>
    </row>
    <row r="255" spans="2:14" x14ac:dyDescent="0.25">
      <c r="B255" s="640">
        <v>42604</v>
      </c>
      <c r="C255" s="375">
        <v>6000</v>
      </c>
      <c r="D255" s="641">
        <v>16.9651</v>
      </c>
      <c r="E255" s="376">
        <v>15.64</v>
      </c>
      <c r="F255" s="376">
        <f t="shared" si="86"/>
        <v>-7950.599999999994</v>
      </c>
      <c r="G255" s="376">
        <f t="shared" si="87"/>
        <v>101790.59999999999</v>
      </c>
      <c r="H255" s="377">
        <f t="shared" si="88"/>
        <v>-7.8107408739117312E-2</v>
      </c>
      <c r="I255" s="376"/>
    </row>
    <row r="256" spans="2:14" x14ac:dyDescent="0.25">
      <c r="B256" s="640">
        <v>42604</v>
      </c>
      <c r="C256" s="375">
        <v>6500</v>
      </c>
      <c r="D256" s="641">
        <v>16.850899999999999</v>
      </c>
      <c r="E256" s="376">
        <v>15.64</v>
      </c>
      <c r="F256" s="376">
        <f t="shared" si="86"/>
        <v>-7870.8499999999922</v>
      </c>
      <c r="G256" s="376">
        <f t="shared" si="87"/>
        <v>109530.84999999999</v>
      </c>
      <c r="H256" s="377">
        <f t="shared" si="88"/>
        <v>-7.1859663282079822E-2</v>
      </c>
      <c r="I256" s="376"/>
    </row>
    <row r="257" spans="2:9" x14ac:dyDescent="0.25">
      <c r="B257" s="640">
        <v>42605</v>
      </c>
      <c r="C257" s="375">
        <v>6000</v>
      </c>
      <c r="D257" s="641">
        <v>16.923500000000001</v>
      </c>
      <c r="E257" s="376">
        <v>16.43</v>
      </c>
      <c r="F257" s="376">
        <f t="shared" si="86"/>
        <v>-2961.0000000000055</v>
      </c>
      <c r="G257" s="376">
        <f t="shared" si="87"/>
        <v>101541</v>
      </c>
      <c r="H257" s="377">
        <f t="shared" si="88"/>
        <v>-2.9160634620498178E-2</v>
      </c>
      <c r="I257" s="376"/>
    </row>
    <row r="258" spans="2:9" x14ac:dyDescent="0.25">
      <c r="B258" s="640">
        <v>42605</v>
      </c>
      <c r="C258" s="375">
        <v>5500</v>
      </c>
      <c r="D258" s="641">
        <v>16.9848</v>
      </c>
      <c r="E258" s="376">
        <v>16.43</v>
      </c>
      <c r="F258" s="376">
        <f t="shared" si="86"/>
        <v>-3051.400000000001</v>
      </c>
      <c r="G258" s="376">
        <f t="shared" si="87"/>
        <v>93416.4</v>
      </c>
      <c r="H258" s="377">
        <f t="shared" si="88"/>
        <v>-3.266450002355048E-2</v>
      </c>
      <c r="I258" s="376"/>
    </row>
    <row r="259" spans="2:9" x14ac:dyDescent="0.25">
      <c r="B259" s="640">
        <v>42605</v>
      </c>
      <c r="C259" s="375">
        <v>5000</v>
      </c>
      <c r="D259" s="641">
        <v>17.035299999999999</v>
      </c>
      <c r="E259" s="376">
        <v>16.43</v>
      </c>
      <c r="F259" s="376">
        <f t="shared" si="86"/>
        <v>-3026.4999999999986</v>
      </c>
      <c r="G259" s="376">
        <f t="shared" si="87"/>
        <v>85176.5</v>
      </c>
      <c r="H259" s="377">
        <f t="shared" si="88"/>
        <v>-3.5532100990296606E-2</v>
      </c>
      <c r="I259" s="376"/>
    </row>
    <row r="260" spans="2:9" x14ac:dyDescent="0.25">
      <c r="B260" s="640">
        <v>42606</v>
      </c>
      <c r="C260" s="375">
        <v>5178</v>
      </c>
      <c r="D260" s="641">
        <v>17.0017</v>
      </c>
      <c r="E260" s="376">
        <v>16.059999999999999</v>
      </c>
      <c r="F260" s="376">
        <f t="shared" si="86"/>
        <v>-4876.1226000000042</v>
      </c>
      <c r="G260" s="376">
        <f t="shared" si="87"/>
        <v>88034.802599999995</v>
      </c>
      <c r="H260" s="377">
        <f t="shared" si="88"/>
        <v>-5.5388578789179958E-2</v>
      </c>
      <c r="I260" s="376"/>
    </row>
    <row r="261" spans="2:9" x14ac:dyDescent="0.25">
      <c r="B261" s="640">
        <v>42607</v>
      </c>
      <c r="C261" s="375">
        <v>5178</v>
      </c>
      <c r="D261" s="641">
        <v>17.0017</v>
      </c>
      <c r="E261" s="376">
        <v>16.010000000000002</v>
      </c>
      <c r="F261" s="376">
        <f>C261*(E261-D261)</f>
        <v>-5135.0225999999902</v>
      </c>
      <c r="G261" s="376">
        <f>IF(C261=0, 0,D261*C261)</f>
        <v>88034.802599999995</v>
      </c>
      <c r="H261" s="377">
        <f>IF(C261=0, D261, (E261-D261)/D261)</f>
        <v>-5.8329461171529789E-2</v>
      </c>
      <c r="I261" s="376"/>
    </row>
    <row r="262" spans="2:9" x14ac:dyDescent="0.25">
      <c r="B262" s="640">
        <v>42608</v>
      </c>
      <c r="C262" s="375">
        <v>6178</v>
      </c>
      <c r="D262" s="641">
        <v>16.825800000000001</v>
      </c>
      <c r="E262" s="376">
        <v>15.95</v>
      </c>
      <c r="F262" s="376">
        <f>C262*(E262-D262)</f>
        <v>-5410.6924000000108</v>
      </c>
      <c r="G262" s="376">
        <f>IF(C262=0, 0,D262*C262)</f>
        <v>103949.79240000001</v>
      </c>
      <c r="H262" s="377">
        <f>IF(C262=0, D262, (E262-D262)/D262)</f>
        <v>-5.2051016890727435E-2</v>
      </c>
      <c r="I262" s="376"/>
    </row>
    <row r="263" spans="2:9" x14ac:dyDescent="0.25">
      <c r="B263" s="640">
        <v>42611</v>
      </c>
      <c r="C263" s="375">
        <v>6178</v>
      </c>
      <c r="D263" s="641">
        <v>16.825800000000001</v>
      </c>
      <c r="E263" s="376">
        <v>15.99</v>
      </c>
      <c r="F263" s="376">
        <f t="shared" ref="F263:F268" si="89">C263*(E263-D263)</f>
        <v>-5163.5724000000046</v>
      </c>
      <c r="G263" s="376">
        <f t="shared" ref="G263:G268" si="90">IF(C263=0, 0,D263*C263)</f>
        <v>103949.79240000001</v>
      </c>
      <c r="H263" s="377">
        <f t="shared" ref="H263:H268" si="91">IF(C263=0, D263, (E263-D263)/D263)</f>
        <v>-4.9673715365688452E-2</v>
      </c>
      <c r="I263" s="376"/>
    </row>
    <row r="264" spans="2:9" x14ac:dyDescent="0.25">
      <c r="B264" s="640">
        <v>42612</v>
      </c>
      <c r="C264" s="375">
        <v>6678</v>
      </c>
      <c r="D264" s="641">
        <v>16.739999999999998</v>
      </c>
      <c r="E264" s="376">
        <v>15.55</v>
      </c>
      <c r="F264" s="458">
        <f t="shared" si="89"/>
        <v>-7946.8199999999852</v>
      </c>
      <c r="G264" s="376">
        <f t="shared" si="90"/>
        <v>111789.71999999999</v>
      </c>
      <c r="H264" s="378">
        <f t="shared" si="91"/>
        <v>-7.1087216248506446E-2</v>
      </c>
      <c r="I264" s="395"/>
    </row>
    <row r="265" spans="2:9" x14ac:dyDescent="0.25">
      <c r="B265" s="640">
        <v>42612</v>
      </c>
      <c r="C265" s="375">
        <v>7178</v>
      </c>
      <c r="D265" s="641">
        <v>16.6571</v>
      </c>
      <c r="E265" s="376">
        <v>15.55</v>
      </c>
      <c r="F265" s="376">
        <f t="shared" si="89"/>
        <v>-7946.7637999999934</v>
      </c>
      <c r="G265" s="376">
        <f t="shared" si="90"/>
        <v>119564.66379999999</v>
      </c>
      <c r="H265" s="377">
        <f t="shared" si="91"/>
        <v>-6.6464150422342369E-2</v>
      </c>
      <c r="I265" s="376"/>
    </row>
    <row r="266" spans="2:9" x14ac:dyDescent="0.25">
      <c r="B266" s="640">
        <v>42613</v>
      </c>
      <c r="C266" s="375">
        <v>7678</v>
      </c>
      <c r="D266" s="641">
        <v>16.565200000000001</v>
      </c>
      <c r="E266" s="376">
        <v>15.02</v>
      </c>
      <c r="F266" s="376">
        <f t="shared" si="89"/>
        <v>-11864.04560000001</v>
      </c>
      <c r="G266" s="376">
        <f t="shared" si="90"/>
        <v>127187.60560000001</v>
      </c>
      <c r="H266" s="377">
        <f t="shared" si="91"/>
        <v>-9.3279887957887692E-2</v>
      </c>
      <c r="I266" s="376" t="s">
        <v>264</v>
      </c>
    </row>
    <row r="267" spans="2:9" x14ac:dyDescent="0.25">
      <c r="B267" s="640">
        <v>42613</v>
      </c>
      <c r="C267" s="375">
        <v>8178</v>
      </c>
      <c r="D267" s="641">
        <v>16.474399999999999</v>
      </c>
      <c r="E267" s="376">
        <v>15.02</v>
      </c>
      <c r="F267" s="376">
        <f t="shared" si="89"/>
        <v>-11894.083199999997</v>
      </c>
      <c r="G267" s="376">
        <f t="shared" si="90"/>
        <v>134727.64319999999</v>
      </c>
      <c r="H267" s="377">
        <f t="shared" si="91"/>
        <v>-8.8282426067110162E-2</v>
      </c>
      <c r="I267" s="376" t="s">
        <v>265</v>
      </c>
    </row>
    <row r="268" spans="2:9" x14ac:dyDescent="0.25">
      <c r="B268" s="640">
        <v>42615</v>
      </c>
      <c r="C268" s="375">
        <v>7678</v>
      </c>
      <c r="D268" s="641">
        <v>16.528099999999998</v>
      </c>
      <c r="E268" s="376">
        <v>15.49</v>
      </c>
      <c r="F268" s="376">
        <f t="shared" si="89"/>
        <v>-7970.5317999999861</v>
      </c>
      <c r="G268" s="376">
        <f t="shared" si="90"/>
        <v>126902.75179999998</v>
      </c>
      <c r="H268" s="377">
        <f t="shared" si="91"/>
        <v>-6.2808187268953986E-2</v>
      </c>
      <c r="I268" s="376">
        <v>16.350000000000001</v>
      </c>
    </row>
    <row r="269" spans="2:9" x14ac:dyDescent="0.25">
      <c r="B269" s="640">
        <v>42616</v>
      </c>
      <c r="C269" s="375">
        <v>7678</v>
      </c>
      <c r="D269" s="641">
        <v>16.528099999999998</v>
      </c>
      <c r="E269" s="376">
        <v>15.64</v>
      </c>
      <c r="F269" s="376">
        <f>C269*(E269-D269)</f>
        <v>-6818.8317999999836</v>
      </c>
      <c r="G269" s="376">
        <f>IF(C269=0, 0,D269*C269)</f>
        <v>126902.75179999998</v>
      </c>
      <c r="H269" s="377">
        <f>IF(C269=0, D269, (E269-D269)/D269)</f>
        <v>-5.3732733950060681E-2</v>
      </c>
      <c r="I269" s="376"/>
    </row>
    <row r="270" spans="2:9" x14ac:dyDescent="0.25">
      <c r="B270" s="640">
        <v>42621</v>
      </c>
      <c r="C270" s="375">
        <v>7178</v>
      </c>
      <c r="D270" s="641">
        <v>16.545400000000001</v>
      </c>
      <c r="E270" s="376">
        <v>16.739999999999998</v>
      </c>
      <c r="F270" s="376">
        <f>C270*(E270-D270)</f>
        <v>1396.8387999999832</v>
      </c>
      <c r="G270" s="376">
        <f>IF(C270=0, 0,D270*C270)</f>
        <v>118762.8812</v>
      </c>
      <c r="H270" s="377">
        <f>IF(C270=0, D270, (E270-D270)/D270)</f>
        <v>1.1761577235968768E-2</v>
      </c>
      <c r="I270" s="376"/>
    </row>
    <row r="271" spans="2:9" x14ac:dyDescent="0.25">
      <c r="B271" s="640">
        <v>42621</v>
      </c>
      <c r="C271" s="396">
        <v>6678</v>
      </c>
      <c r="D271" s="642">
        <v>16.532299999999999</v>
      </c>
      <c r="E271" s="376">
        <v>16.739999999999998</v>
      </c>
      <c r="F271" s="376">
        <f>C271*(E271-D271)</f>
        <v>1387.0205999999941</v>
      </c>
      <c r="G271" s="376">
        <f>IF(C271=0, 0,D271*C271)</f>
        <v>110402.6994</v>
      </c>
      <c r="H271" s="377">
        <f>IF(C271=0, D271, (E271-D271)/D271)</f>
        <v>1.256328520532528E-2</v>
      </c>
      <c r="I271" s="376"/>
    </row>
    <row r="272" spans="2:9" x14ac:dyDescent="0.25">
      <c r="B272" s="640">
        <v>42621</v>
      </c>
      <c r="C272" s="375">
        <v>6458</v>
      </c>
      <c r="D272" s="641">
        <v>16.524263999999999</v>
      </c>
      <c r="E272" s="376">
        <v>16.739999999999998</v>
      </c>
      <c r="F272" s="376">
        <f>C272*(E272-D272)</f>
        <v>1393.2230879999981</v>
      </c>
      <c r="G272" s="376">
        <f>IF(C272=0, 0,D272*C272)</f>
        <v>106713.69691199998</v>
      </c>
      <c r="H272" s="377">
        <f>IF(C272=0, D272, (E272-D272)/D272)</f>
        <v>1.3055710075801242E-2</v>
      </c>
      <c r="I272" s="376"/>
    </row>
    <row r="273" spans="2:14" x14ac:dyDescent="0.25">
      <c r="B273" s="640">
        <v>42622</v>
      </c>
      <c r="C273" s="375">
        <v>7178</v>
      </c>
      <c r="D273" s="641">
        <v>16.477945999999999</v>
      </c>
      <c r="E273" s="376">
        <v>15.67</v>
      </c>
      <c r="F273" s="376">
        <f>C273*(E273-D273)</f>
        <v>-5799.4363879999955</v>
      </c>
      <c r="G273" s="376">
        <f>IF(C273=0, 0,D273*C273)</f>
        <v>118278.696388</v>
      </c>
      <c r="H273" s="377">
        <f>IF(C273=0, D273, (E273-D273)/D273)</f>
        <v>-4.9031960658203359E-2</v>
      </c>
      <c r="I273" s="376"/>
    </row>
    <row r="274" spans="2:14" x14ac:dyDescent="0.25">
      <c r="B274" s="640">
        <v>42622</v>
      </c>
      <c r="C274" s="375">
        <v>7678</v>
      </c>
      <c r="D274" s="641">
        <v>16.430541999999999</v>
      </c>
      <c r="E274" s="376">
        <v>15.67</v>
      </c>
      <c r="F274" s="376">
        <f t="shared" ref="F274:F280" si="92">C274*(E274-D274)</f>
        <v>-5839.4414759999936</v>
      </c>
      <c r="G274" s="376">
        <f t="shared" ref="G274:G280" si="93">IF(C274=0, 0,D274*C274)</f>
        <v>126153.70147599999</v>
      </c>
      <c r="H274" s="377">
        <f t="shared" ref="H274:H280" si="94">IF(C274=0, D274, (E274-D274)/D274)</f>
        <v>-4.6288308687564853E-2</v>
      </c>
      <c r="I274" s="376">
        <v>16.350000000000001</v>
      </c>
    </row>
    <row r="275" spans="2:14" x14ac:dyDescent="0.25">
      <c r="B275" s="640">
        <v>42625</v>
      </c>
      <c r="C275" s="396">
        <v>7678</v>
      </c>
      <c r="D275" s="642">
        <v>16.412330000000001</v>
      </c>
      <c r="E275" s="376">
        <v>15.47</v>
      </c>
      <c r="F275" s="376">
        <f t="shared" si="92"/>
        <v>-7235.2097400000011</v>
      </c>
      <c r="G275" s="376">
        <f t="shared" si="93"/>
        <v>126013.86974000001</v>
      </c>
      <c r="H275" s="377">
        <f t="shared" si="94"/>
        <v>-5.7415979327737135E-2</v>
      </c>
      <c r="I275" s="376"/>
    </row>
    <row r="276" spans="2:14" x14ac:dyDescent="0.25">
      <c r="B276" s="640">
        <v>42625</v>
      </c>
      <c r="C276" s="396">
        <v>7678</v>
      </c>
      <c r="D276" s="642">
        <v>16.355817999999999</v>
      </c>
      <c r="E276" s="376">
        <v>15.47</v>
      </c>
      <c r="F276" s="376">
        <f t="shared" si="92"/>
        <v>-6801.3106039999893</v>
      </c>
      <c r="G276" s="376">
        <f t="shared" si="93"/>
        <v>125579.970604</v>
      </c>
      <c r="H276" s="377">
        <f t="shared" si="94"/>
        <v>-5.4159198885680847E-2</v>
      </c>
      <c r="I276" s="376" t="s">
        <v>280</v>
      </c>
    </row>
    <row r="277" spans="2:14" x14ac:dyDescent="0.25">
      <c r="B277" s="640">
        <v>42626</v>
      </c>
      <c r="C277" s="375">
        <v>8278</v>
      </c>
      <c r="D277" s="641">
        <v>16.25066</v>
      </c>
      <c r="E277" s="376">
        <v>14.34</v>
      </c>
      <c r="F277" s="376">
        <f t="shared" si="92"/>
        <v>-15816.44348</v>
      </c>
      <c r="G277" s="376">
        <f t="shared" si="93"/>
        <v>134522.96348000001</v>
      </c>
      <c r="H277" s="378">
        <f t="shared" si="94"/>
        <v>-0.11757430159759666</v>
      </c>
      <c r="I277" s="376"/>
    </row>
    <row r="278" spans="2:14" x14ac:dyDescent="0.25">
      <c r="B278" s="640">
        <v>42626</v>
      </c>
      <c r="C278" s="375">
        <v>8678</v>
      </c>
      <c r="D278" s="641">
        <v>16.18149</v>
      </c>
      <c r="E278" s="376">
        <v>14.34</v>
      </c>
      <c r="F278" s="376">
        <f t="shared" si="92"/>
        <v>-15980.450220000002</v>
      </c>
      <c r="G278" s="376">
        <f t="shared" si="93"/>
        <v>140422.97021999999</v>
      </c>
      <c r="H278" s="378">
        <f t="shared" si="94"/>
        <v>-0.11380225183218605</v>
      </c>
      <c r="I278" s="376"/>
    </row>
    <row r="279" spans="2:14" x14ac:dyDescent="0.25">
      <c r="B279" s="640">
        <v>42626</v>
      </c>
      <c r="C279" s="375">
        <v>8978</v>
      </c>
      <c r="D279" s="641">
        <v>16.124635000000001</v>
      </c>
      <c r="E279" s="376">
        <v>14.34</v>
      </c>
      <c r="F279" s="376">
        <f t="shared" si="92"/>
        <v>-16022.453030000013</v>
      </c>
      <c r="G279" s="376">
        <f t="shared" si="93"/>
        <v>144766.97303000002</v>
      </c>
      <c r="H279" s="378">
        <f t="shared" si="94"/>
        <v>-0.11067754401882594</v>
      </c>
      <c r="I279" s="376"/>
    </row>
    <row r="280" spans="2:14" x14ac:dyDescent="0.25">
      <c r="B280" s="640">
        <v>42626</v>
      </c>
      <c r="C280" s="375">
        <v>9278</v>
      </c>
      <c r="D280" s="641">
        <v>16.064019999999999</v>
      </c>
      <c r="E280" s="376">
        <v>14.34</v>
      </c>
      <c r="F280" s="376">
        <f t="shared" si="92"/>
        <v>-15995.457559999995</v>
      </c>
      <c r="G280" s="376">
        <f t="shared" si="93"/>
        <v>149041.97756</v>
      </c>
      <c r="H280" s="378">
        <f t="shared" si="94"/>
        <v>-0.10732182853357998</v>
      </c>
      <c r="I280" s="376" t="s">
        <v>281</v>
      </c>
    </row>
    <row r="281" spans="2:14" x14ac:dyDescent="0.25">
      <c r="B281" s="640">
        <v>42627</v>
      </c>
      <c r="C281" s="375">
        <v>9478</v>
      </c>
      <c r="D281" s="641">
        <v>16.020790999999999</v>
      </c>
      <c r="E281" s="376">
        <v>14.01</v>
      </c>
      <c r="F281" s="376">
        <f t="shared" ref="F281:F288" si="95">C281*(E281-D281)</f>
        <v>-19058.277097999995</v>
      </c>
      <c r="G281" s="376">
        <f t="shared" ref="G281:G288" si="96">IF(C281=0, 0,D281*C281)</f>
        <v>151845.05709799999</v>
      </c>
      <c r="H281" s="378">
        <f t="shared" ref="H281:H288" si="97">IF(C281=0, D281, (E281-D281)/D281)</f>
        <v>-0.1255113433537707</v>
      </c>
      <c r="I281" s="376"/>
    </row>
    <row r="282" spans="2:14" x14ac:dyDescent="0.25">
      <c r="B282" s="640">
        <v>42628</v>
      </c>
      <c r="C282" s="375">
        <v>9478</v>
      </c>
      <c r="D282" s="641">
        <v>16.015726999999998</v>
      </c>
      <c r="E282" s="376">
        <v>14.26</v>
      </c>
      <c r="F282" s="376">
        <f t="shared" si="95"/>
        <v>-16640.780505999985</v>
      </c>
      <c r="G282" s="376">
        <f t="shared" si="96"/>
        <v>151797.06050599998</v>
      </c>
      <c r="H282" s="378">
        <f t="shared" si="97"/>
        <v>-0.1096251827968845</v>
      </c>
      <c r="I282" s="376"/>
      <c r="N282" s="29"/>
    </row>
    <row r="283" spans="2:14" x14ac:dyDescent="0.25">
      <c r="B283" s="640">
        <v>42629</v>
      </c>
      <c r="C283" s="375">
        <v>9478</v>
      </c>
      <c r="D283" s="641">
        <v>16.015726999999998</v>
      </c>
      <c r="E283" s="376">
        <v>14.24</v>
      </c>
      <c r="F283" s="376">
        <f t="shared" si="95"/>
        <v>-16830.340505999982</v>
      </c>
      <c r="G283" s="376">
        <f t="shared" si="96"/>
        <v>151797.06050599998</v>
      </c>
      <c r="H283" s="378">
        <f t="shared" si="97"/>
        <v>-0.1108739553315312</v>
      </c>
      <c r="I283" s="376"/>
    </row>
    <row r="284" spans="2:14" x14ac:dyDescent="0.25">
      <c r="B284" s="640">
        <v>42632</v>
      </c>
      <c r="C284" s="375">
        <v>9678</v>
      </c>
      <c r="D284" s="641">
        <v>15.975311</v>
      </c>
      <c r="E284" s="376">
        <v>14.09</v>
      </c>
      <c r="F284" s="376">
        <f t="shared" si="95"/>
        <v>-18246.039857999996</v>
      </c>
      <c r="G284" s="376">
        <f t="shared" si="96"/>
        <v>154609.05985799999</v>
      </c>
      <c r="H284" s="377">
        <f t="shared" si="97"/>
        <v>-0.11801404054043141</v>
      </c>
      <c r="I284" s="376"/>
    </row>
    <row r="285" spans="2:14" x14ac:dyDescent="0.25">
      <c r="B285" s="640">
        <v>42633</v>
      </c>
      <c r="C285" s="375">
        <v>9878</v>
      </c>
      <c r="D285" s="641">
        <v>15.937544000000001</v>
      </c>
      <c r="E285" s="376">
        <v>13.87</v>
      </c>
      <c r="F285" s="376">
        <f t="shared" si="95"/>
        <v>-20423.199632000014</v>
      </c>
      <c r="G285" s="376">
        <f t="shared" si="96"/>
        <v>157431.05963200002</v>
      </c>
      <c r="H285" s="377">
        <f t="shared" si="97"/>
        <v>-0.12972789282966068</v>
      </c>
      <c r="I285" s="376"/>
    </row>
    <row r="286" spans="2:14" x14ac:dyDescent="0.25">
      <c r="B286" s="640">
        <v>42633</v>
      </c>
      <c r="C286" s="375">
        <v>10000</v>
      </c>
      <c r="D286" s="641">
        <v>15.915126000000001</v>
      </c>
      <c r="E286" s="376">
        <v>13.87</v>
      </c>
      <c r="F286" s="376">
        <f t="shared" si="95"/>
        <v>-20451.260000000017</v>
      </c>
      <c r="G286" s="376">
        <f t="shared" si="96"/>
        <v>159151.26</v>
      </c>
      <c r="H286" s="377">
        <f t="shared" si="97"/>
        <v>-0.12850203008132022</v>
      </c>
      <c r="I286" s="376"/>
    </row>
    <row r="287" spans="2:14" x14ac:dyDescent="0.25">
      <c r="B287" s="640">
        <v>42634</v>
      </c>
      <c r="C287" s="375">
        <v>9678</v>
      </c>
      <c r="D287" s="641">
        <v>15.969538999999999</v>
      </c>
      <c r="E287" s="376">
        <v>14.65</v>
      </c>
      <c r="F287" s="376">
        <f t="shared" si="95"/>
        <v>-12770.498441999989</v>
      </c>
      <c r="G287" s="376">
        <f t="shared" si="96"/>
        <v>154553.19844199999</v>
      </c>
      <c r="H287" s="377">
        <f t="shared" si="97"/>
        <v>-8.2628496664806608E-2</v>
      </c>
      <c r="I287" s="376"/>
    </row>
    <row r="288" spans="2:14" x14ac:dyDescent="0.25">
      <c r="B288" s="640">
        <v>42634</v>
      </c>
      <c r="C288" s="375">
        <v>9278</v>
      </c>
      <c r="D288" s="641">
        <v>16.026872999999998</v>
      </c>
      <c r="E288" s="376">
        <v>14.65</v>
      </c>
      <c r="F288" s="376">
        <f t="shared" si="95"/>
        <v>-12774.627693999981</v>
      </c>
      <c r="G288" s="376">
        <f t="shared" si="96"/>
        <v>148697.32769399998</v>
      </c>
      <c r="H288" s="377">
        <f t="shared" si="97"/>
        <v>-8.5910270830747718E-2</v>
      </c>
      <c r="I288" s="376">
        <v>16</v>
      </c>
    </row>
    <row r="289" spans="2:9" x14ac:dyDescent="0.25">
      <c r="B289" s="640">
        <v>42635</v>
      </c>
      <c r="C289" s="375">
        <v>9278</v>
      </c>
      <c r="D289" s="641">
        <v>16.026872999999998</v>
      </c>
      <c r="E289" s="376">
        <v>14.87</v>
      </c>
      <c r="F289" s="376">
        <f t="shared" ref="F289:F300" si="98">C289*(E289-D289)</f>
        <v>-10733.467693999992</v>
      </c>
      <c r="G289" s="376">
        <f t="shared" ref="G289:G300" si="99">IF(C289=0, 0,D289*C289)</f>
        <v>148697.32769399998</v>
      </c>
      <c r="H289" s="377">
        <f t="shared" ref="H289:H300" si="100">IF(C289=0, D289, (E289-D289)/D289)</f>
        <v>-7.2183326092369937E-2</v>
      </c>
      <c r="I289" s="376"/>
    </row>
    <row r="290" spans="2:9" x14ac:dyDescent="0.25">
      <c r="B290" s="640">
        <v>42636</v>
      </c>
      <c r="C290" s="375">
        <v>9478</v>
      </c>
      <c r="D290" s="641">
        <v>15.992122</v>
      </c>
      <c r="E290" s="376">
        <v>14.49</v>
      </c>
      <c r="F290" s="376">
        <f t="shared" si="98"/>
        <v>-14237.112315999999</v>
      </c>
      <c r="G290" s="376">
        <f t="shared" si="99"/>
        <v>151573.33231600001</v>
      </c>
      <c r="H290" s="377">
        <f t="shared" si="100"/>
        <v>-9.39288732289561E-2</v>
      </c>
      <c r="I290" s="376"/>
    </row>
    <row r="291" spans="2:9" x14ac:dyDescent="0.25">
      <c r="B291" s="640">
        <v>42639</v>
      </c>
      <c r="C291" s="375">
        <v>9278</v>
      </c>
      <c r="D291" s="641">
        <v>16.019549999999999</v>
      </c>
      <c r="E291" s="376">
        <v>14.41</v>
      </c>
      <c r="F291" s="376">
        <f t="shared" si="98"/>
        <v>-14933.404899999989</v>
      </c>
      <c r="G291" s="376">
        <f t="shared" si="99"/>
        <v>148629.38489999998</v>
      </c>
      <c r="H291" s="377">
        <f t="shared" si="100"/>
        <v>-0.10047410819904422</v>
      </c>
      <c r="I291" s="376">
        <v>16</v>
      </c>
    </row>
    <row r="292" spans="2:9" x14ac:dyDescent="0.25">
      <c r="B292" s="640">
        <v>42639</v>
      </c>
      <c r="C292" s="375">
        <v>9478</v>
      </c>
      <c r="D292" s="641">
        <v>15.987468</v>
      </c>
      <c r="E292" s="376">
        <v>14.41</v>
      </c>
      <c r="F292" s="376">
        <f t="shared" si="98"/>
        <v>-14951.241703999996</v>
      </c>
      <c r="G292" s="376">
        <f t="shared" si="99"/>
        <v>151529.221704</v>
      </c>
      <c r="H292" s="377">
        <f t="shared" si="100"/>
        <v>-9.8669032519721048E-2</v>
      </c>
      <c r="I292" s="376"/>
    </row>
    <row r="293" spans="2:9" x14ac:dyDescent="0.25">
      <c r="B293" s="640">
        <v>42639</v>
      </c>
      <c r="C293" s="375">
        <v>9678</v>
      </c>
      <c r="D293" s="641">
        <v>15.954266000000001</v>
      </c>
      <c r="E293" s="376">
        <v>14.41</v>
      </c>
      <c r="F293" s="376">
        <f t="shared" si="98"/>
        <v>-14945.406348000004</v>
      </c>
      <c r="G293" s="376">
        <f t="shared" si="99"/>
        <v>154405.386348</v>
      </c>
      <c r="H293" s="377">
        <f t="shared" si="100"/>
        <v>-9.6793296538994669E-2</v>
      </c>
      <c r="I293" s="376"/>
    </row>
    <row r="294" spans="2:9" x14ac:dyDescent="0.25">
      <c r="B294" s="640">
        <v>42640</v>
      </c>
      <c r="C294" s="375">
        <v>10000</v>
      </c>
      <c r="D294" s="641">
        <v>15.890373</v>
      </c>
      <c r="E294" s="376">
        <v>14.06</v>
      </c>
      <c r="F294" s="376">
        <f t="shared" si="98"/>
        <v>-18303.73</v>
      </c>
      <c r="G294" s="376">
        <f t="shared" si="99"/>
        <v>158903.73000000001</v>
      </c>
      <c r="H294" s="377">
        <f t="shared" si="100"/>
        <v>-0.11518754153851517</v>
      </c>
      <c r="I294" s="376"/>
    </row>
    <row r="295" spans="2:9" x14ac:dyDescent="0.25">
      <c r="B295" s="640">
        <v>42641</v>
      </c>
      <c r="C295" s="375">
        <v>9278</v>
      </c>
      <c r="D295" s="641">
        <v>15.968</v>
      </c>
      <c r="E295" s="376">
        <v>15.18</v>
      </c>
      <c r="F295" s="376">
        <f t="shared" si="98"/>
        <v>-7311.0640000000021</v>
      </c>
      <c r="G295" s="376">
        <f t="shared" si="99"/>
        <v>148151.10399999999</v>
      </c>
      <c r="H295" s="377">
        <f t="shared" si="100"/>
        <v>-4.9348697394789594E-2</v>
      </c>
      <c r="I295" s="376" t="s">
        <v>294</v>
      </c>
    </row>
    <row r="296" spans="2:9" x14ac:dyDescent="0.25">
      <c r="B296" s="640">
        <v>42641</v>
      </c>
      <c r="C296" s="375">
        <v>8978</v>
      </c>
      <c r="D296" s="641">
        <v>15.991466000000001</v>
      </c>
      <c r="E296" s="376">
        <v>15.18</v>
      </c>
      <c r="F296" s="376">
        <f t="shared" si="98"/>
        <v>-7285.3417480000098</v>
      </c>
      <c r="G296" s="376">
        <f t="shared" si="99"/>
        <v>143571.38174800001</v>
      </c>
      <c r="H296" s="377">
        <f t="shared" si="100"/>
        <v>-5.0743690415875634E-2</v>
      </c>
      <c r="I296" s="376"/>
    </row>
    <row r="297" spans="2:9" x14ac:dyDescent="0.25">
      <c r="B297" s="640">
        <v>42642</v>
      </c>
      <c r="C297" s="375">
        <v>8678</v>
      </c>
      <c r="D297" s="641">
        <v>16.016100000000002</v>
      </c>
      <c r="E297" s="376">
        <v>15.9</v>
      </c>
      <c r="F297" s="376">
        <f t="shared" si="98"/>
        <v>-1007.5158000000105</v>
      </c>
      <c r="G297" s="376">
        <f t="shared" si="99"/>
        <v>138987.71580000001</v>
      </c>
      <c r="H297" s="377">
        <f t="shared" si="100"/>
        <v>-7.2489557382884214E-3</v>
      </c>
      <c r="I297" s="376"/>
    </row>
    <row r="298" spans="2:9" x14ac:dyDescent="0.25">
      <c r="B298" s="640">
        <v>42642</v>
      </c>
      <c r="C298" s="375">
        <v>7978</v>
      </c>
      <c r="D298" s="641">
        <v>16.036825</v>
      </c>
      <c r="E298" s="376">
        <v>15.9</v>
      </c>
      <c r="F298" s="376">
        <f t="shared" si="98"/>
        <v>-1091.5898499999998</v>
      </c>
      <c r="G298" s="376">
        <f t="shared" si="99"/>
        <v>127941.78985</v>
      </c>
      <c r="H298" s="377">
        <f t="shared" si="100"/>
        <v>-8.5319257396648009E-3</v>
      </c>
      <c r="I298" s="376"/>
    </row>
    <row r="299" spans="2:9" x14ac:dyDescent="0.25">
      <c r="B299" s="640">
        <v>42642</v>
      </c>
      <c r="C299" s="375">
        <v>7764</v>
      </c>
      <c r="D299" s="641">
        <v>16.038399999999999</v>
      </c>
      <c r="E299" s="376">
        <v>15.9</v>
      </c>
      <c r="F299" s="376">
        <f t="shared" si="98"/>
        <v>-1074.5375999999919</v>
      </c>
      <c r="G299" s="376">
        <f t="shared" si="99"/>
        <v>124522.1376</v>
      </c>
      <c r="H299" s="377">
        <f t="shared" si="100"/>
        <v>-8.6292897047086353E-3</v>
      </c>
      <c r="I299" s="376"/>
    </row>
    <row r="300" spans="2:9" x14ac:dyDescent="0.25">
      <c r="B300" s="640">
        <v>42642</v>
      </c>
      <c r="C300" s="375">
        <v>8178</v>
      </c>
      <c r="D300" s="641">
        <v>16.019235999999999</v>
      </c>
      <c r="E300" s="376">
        <v>15.9</v>
      </c>
      <c r="F300" s="376">
        <f t="shared" si="98"/>
        <v>-975.11200799999187</v>
      </c>
      <c r="G300" s="376">
        <f t="shared" si="99"/>
        <v>131005.31200799999</v>
      </c>
      <c r="H300" s="377">
        <f t="shared" si="100"/>
        <v>-7.4433012910228059E-3</v>
      </c>
      <c r="I300" s="376" t="s">
        <v>295</v>
      </c>
    </row>
    <row r="301" spans="2:9" x14ac:dyDescent="0.25">
      <c r="B301" s="640">
        <v>42643</v>
      </c>
      <c r="C301" s="375">
        <v>8178</v>
      </c>
      <c r="D301" s="641">
        <v>16.019235999999999</v>
      </c>
      <c r="E301" s="376">
        <v>15.81</v>
      </c>
      <c r="F301" s="376">
        <f>C301*(E301-D301)</f>
        <v>-1711.1320079999907</v>
      </c>
      <c r="G301" s="376">
        <f>IF(C301=0, 0,D301*C301)</f>
        <v>131005.31200799999</v>
      </c>
      <c r="H301" s="377">
        <f>IF(C301=0, D301, (E301-D301)/D301)</f>
        <v>-1.3061546755413234E-2</v>
      </c>
      <c r="I301" s="376"/>
    </row>
    <row r="302" spans="2:9" x14ac:dyDescent="0.25">
      <c r="B302" s="640">
        <v>42646</v>
      </c>
      <c r="C302" s="375">
        <v>8178</v>
      </c>
      <c r="D302" s="641">
        <v>16.019235999999999</v>
      </c>
      <c r="E302" s="376">
        <v>15.98</v>
      </c>
      <c r="F302" s="376">
        <f t="shared" ref="F302:F311" si="101">C302*(E302-D302)</f>
        <v>-320.8720079999913</v>
      </c>
      <c r="G302" s="376">
        <f t="shared" ref="G302:G311" si="102">IF(C302=0, 0,D302*C302)</f>
        <v>131005.31200799999</v>
      </c>
      <c r="H302" s="377">
        <f t="shared" ref="H302:H311" si="103">IF(C302=0, D302, (E302-D302)/D302)</f>
        <v>-2.4493053226757469E-3</v>
      </c>
      <c r="I302" s="376"/>
    </row>
    <row r="303" spans="2:9" x14ac:dyDescent="0.25">
      <c r="B303" s="640">
        <v>42647</v>
      </c>
      <c r="C303" s="375">
        <v>8678</v>
      </c>
      <c r="D303" s="641">
        <v>16.010061</v>
      </c>
      <c r="E303" s="376">
        <v>15.63</v>
      </c>
      <c r="F303" s="376">
        <f t="shared" si="101"/>
        <v>-3298.169357999996</v>
      </c>
      <c r="G303" s="376">
        <f t="shared" si="102"/>
        <v>138935.309358</v>
      </c>
      <c r="H303" s="377">
        <f t="shared" si="103"/>
        <v>-2.3738885192255015E-2</v>
      </c>
      <c r="I303" s="376"/>
    </row>
    <row r="304" spans="2:9" x14ac:dyDescent="0.25">
      <c r="B304" s="640">
        <v>42647</v>
      </c>
      <c r="C304" s="375">
        <v>9178</v>
      </c>
      <c r="D304" s="641">
        <v>15.988811</v>
      </c>
      <c r="E304" s="376">
        <v>15.63</v>
      </c>
      <c r="F304" s="376">
        <f t="shared" si="101"/>
        <v>-3293.1673579999938</v>
      </c>
      <c r="G304" s="376">
        <f t="shared" si="102"/>
        <v>146745.30735799999</v>
      </c>
      <c r="H304" s="377">
        <f t="shared" si="103"/>
        <v>-2.2441381038277287E-2</v>
      </c>
      <c r="I304" s="376"/>
    </row>
    <row r="305" spans="2:9" x14ac:dyDescent="0.25">
      <c r="B305" s="640">
        <v>42648</v>
      </c>
      <c r="C305" s="375">
        <v>8178</v>
      </c>
      <c r="D305" s="641">
        <v>15.977725</v>
      </c>
      <c r="E305" s="376">
        <v>16.12</v>
      </c>
      <c r="F305" s="376">
        <f t="shared" si="101"/>
        <v>1163.524950000012</v>
      </c>
      <c r="G305" s="376">
        <f t="shared" si="102"/>
        <v>130665.83504999999</v>
      </c>
      <c r="H305" s="377">
        <f t="shared" si="103"/>
        <v>8.904584351026288E-3</v>
      </c>
      <c r="I305" s="376">
        <v>15.75</v>
      </c>
    </row>
    <row r="306" spans="2:9" x14ac:dyDescent="0.25">
      <c r="B306" s="640">
        <v>42648</v>
      </c>
      <c r="C306" s="396">
        <v>7678</v>
      </c>
      <c r="D306" s="642">
        <v>15.951529000000001</v>
      </c>
      <c r="E306" s="376">
        <v>16.12</v>
      </c>
      <c r="F306" s="376">
        <f t="shared" si="101"/>
        <v>1293.5203380000021</v>
      </c>
      <c r="G306" s="376">
        <f t="shared" si="102"/>
        <v>122475.839662</v>
      </c>
      <c r="H306" s="377">
        <f t="shared" si="103"/>
        <v>1.0561432700275958E-2</v>
      </c>
      <c r="I306" s="376" t="s">
        <v>299</v>
      </c>
    </row>
    <row r="307" spans="2:9" ht="15" customHeight="1" x14ac:dyDescent="0.25">
      <c r="B307" s="640">
        <v>42649</v>
      </c>
      <c r="C307" s="375">
        <v>8678</v>
      </c>
      <c r="D307" s="641">
        <v>15.941579000000001</v>
      </c>
      <c r="E307" s="376">
        <v>16.079999999999998</v>
      </c>
      <c r="F307" s="376">
        <f t="shared" si="101"/>
        <v>1201.2174379999781</v>
      </c>
      <c r="G307" s="376">
        <f t="shared" si="102"/>
        <v>138341.022562</v>
      </c>
      <c r="H307" s="377">
        <f t="shared" si="103"/>
        <v>8.683016908174369E-3</v>
      </c>
      <c r="I307" s="376"/>
    </row>
    <row r="308" spans="2:9" x14ac:dyDescent="0.25">
      <c r="B308" s="640">
        <v>42650</v>
      </c>
      <c r="C308" s="375">
        <v>8978</v>
      </c>
      <c r="D308" s="641">
        <v>15.935176999999999</v>
      </c>
      <c r="E308" s="376">
        <v>15.56</v>
      </c>
      <c r="F308" s="376">
        <f t="shared" si="101"/>
        <v>-3368.3391059999908</v>
      </c>
      <c r="G308" s="376">
        <f t="shared" si="102"/>
        <v>143066.01910599999</v>
      </c>
      <c r="H308" s="377">
        <f t="shared" si="103"/>
        <v>-2.354394933925108E-2</v>
      </c>
      <c r="I308" s="376"/>
    </row>
    <row r="309" spans="2:9" x14ac:dyDescent="0.25">
      <c r="B309" s="640">
        <v>42650</v>
      </c>
      <c r="C309" s="375">
        <v>9278</v>
      </c>
      <c r="D309" s="641">
        <v>15.923692000000001</v>
      </c>
      <c r="E309" s="376">
        <v>15.56</v>
      </c>
      <c r="F309" s="376">
        <f t="shared" si="101"/>
        <v>-3374.3343760000034</v>
      </c>
      <c r="G309" s="376">
        <f t="shared" si="102"/>
        <v>147740.01437600001</v>
      </c>
      <c r="H309" s="377">
        <f t="shared" si="103"/>
        <v>-2.2839678134945106E-2</v>
      </c>
      <c r="I309" s="376">
        <v>15.8</v>
      </c>
    </row>
    <row r="310" spans="2:9" x14ac:dyDescent="0.25">
      <c r="B310" s="640">
        <v>42653</v>
      </c>
      <c r="C310" s="396">
        <v>9678</v>
      </c>
      <c r="D310" s="642">
        <v>15.9153</v>
      </c>
      <c r="E310" s="376">
        <v>15.72</v>
      </c>
      <c r="F310" s="376">
        <f t="shared" si="101"/>
        <v>-1890.1133999999961</v>
      </c>
      <c r="G310" s="376">
        <f t="shared" si="102"/>
        <v>154028.27340000001</v>
      </c>
      <c r="H310" s="377">
        <f t="shared" si="103"/>
        <v>-1.2271210721758281E-2</v>
      </c>
      <c r="I310" s="376"/>
    </row>
    <row r="311" spans="2:9" x14ac:dyDescent="0.25">
      <c r="B311" s="640">
        <v>42661</v>
      </c>
      <c r="C311" s="396">
        <v>10000</v>
      </c>
      <c r="D311" s="642">
        <v>15.901258</v>
      </c>
      <c r="E311" s="376">
        <v>14.2</v>
      </c>
      <c r="F311" s="376">
        <f t="shared" si="101"/>
        <v>-17012.580000000009</v>
      </c>
      <c r="G311" s="376">
        <f t="shared" si="102"/>
        <v>159012.58000000002</v>
      </c>
      <c r="H311" s="377">
        <f t="shared" si="103"/>
        <v>-0.10698889358313669</v>
      </c>
      <c r="I311" s="376"/>
    </row>
    <row r="312" spans="2:9" x14ac:dyDescent="0.25">
      <c r="B312" s="640">
        <v>42663</v>
      </c>
      <c r="C312" s="375">
        <v>10000</v>
      </c>
      <c r="D312" s="641">
        <v>15.901258</v>
      </c>
      <c r="E312" s="376">
        <v>14.7</v>
      </c>
      <c r="F312" s="376">
        <f>C312*(E312-D312)</f>
        <v>-12012.580000000011</v>
      </c>
      <c r="G312" s="376">
        <f>IF(C312=0, 0,D312*C312)</f>
        <v>159012.58000000002</v>
      </c>
      <c r="H312" s="378">
        <f>IF(C312=0, D312, (E312-D312)/D312)</f>
        <v>-7.5544840540289399E-2</v>
      </c>
      <c r="I312" s="376"/>
    </row>
    <row r="313" spans="2:9" x14ac:dyDescent="0.25">
      <c r="B313" s="640">
        <v>42668</v>
      </c>
      <c r="C313" s="375">
        <v>11000</v>
      </c>
      <c r="D313" s="641">
        <v>15.74728</v>
      </c>
      <c r="E313" s="376">
        <v>14.18</v>
      </c>
      <c r="F313" s="376">
        <f>C313*(E313-D313)</f>
        <v>-17240.080000000002</v>
      </c>
      <c r="G313" s="376">
        <f>IF(C313=0, 0,D313*C313)</f>
        <v>173220.08</v>
      </c>
      <c r="H313" s="378">
        <f>IF(C313=0, D313, (E313-D313)/D313)</f>
        <v>-9.9527029429844413E-2</v>
      </c>
      <c r="I313" s="376"/>
    </row>
    <row r="314" spans="2:9" x14ac:dyDescent="0.25">
      <c r="B314" s="640">
        <v>42670</v>
      </c>
      <c r="C314" s="375">
        <v>11500</v>
      </c>
      <c r="D314" s="641">
        <v>15.679137000000001</v>
      </c>
      <c r="E314" s="376">
        <v>13.95</v>
      </c>
      <c r="F314" s="376">
        <f>C314*(E314-D314)</f>
        <v>-19885.075500000017</v>
      </c>
      <c r="G314" s="376">
        <f>IF(C314=0, 0,D314*C314)</f>
        <v>180310.07550000001</v>
      </c>
      <c r="H314" s="378">
        <f>IF(C314=0, D314, (E314-D314)/D314)</f>
        <v>-0.11028266415428357</v>
      </c>
      <c r="I314" s="376"/>
    </row>
    <row r="315" spans="2:9" x14ac:dyDescent="0.25">
      <c r="B315" s="640">
        <v>42670</v>
      </c>
      <c r="C315" s="375">
        <v>12000</v>
      </c>
      <c r="D315" s="641">
        <v>15.6113</v>
      </c>
      <c r="E315" s="376">
        <v>13.95</v>
      </c>
      <c r="F315" s="376">
        <f t="shared" ref="F315:F322" si="104">C315*(E315-D315)</f>
        <v>-19935.600000000009</v>
      </c>
      <c r="G315" s="376">
        <f t="shared" ref="G315:G322" si="105">IF(C315=0, 0,D315*C315)</f>
        <v>187335.6</v>
      </c>
      <c r="H315" s="378">
        <f t="shared" ref="H315:H322" si="106">IF(C315=0, D315, (E315-D315)/D315)</f>
        <v>-0.10641650599245422</v>
      </c>
      <c r="I315" s="376"/>
    </row>
    <row r="316" spans="2:9" x14ac:dyDescent="0.25">
      <c r="B316" s="640">
        <v>42670</v>
      </c>
      <c r="C316" s="375">
        <v>12500</v>
      </c>
      <c r="D316" s="641">
        <v>15.542006000000001</v>
      </c>
      <c r="E316" s="376">
        <v>13.95</v>
      </c>
      <c r="F316" s="376">
        <f t="shared" si="104"/>
        <v>-19900.075000000015</v>
      </c>
      <c r="G316" s="376">
        <f t="shared" si="105"/>
        <v>194275.07500000001</v>
      </c>
      <c r="H316" s="378">
        <f t="shared" si="106"/>
        <v>-0.10243246592492637</v>
      </c>
      <c r="I316" s="376"/>
    </row>
    <row r="317" spans="2:9" x14ac:dyDescent="0.25">
      <c r="B317" s="640">
        <v>42671</v>
      </c>
      <c r="C317" s="375">
        <v>12500</v>
      </c>
      <c r="D317" s="641">
        <v>15.536431</v>
      </c>
      <c r="E317" s="376">
        <v>13.72</v>
      </c>
      <c r="F317" s="376">
        <f t="shared" si="104"/>
        <v>-22705.387499999997</v>
      </c>
      <c r="G317" s="376">
        <f t="shared" si="105"/>
        <v>194205.38750000001</v>
      </c>
      <c r="H317" s="378">
        <f t="shared" si="106"/>
        <v>-0.11691430290521676</v>
      </c>
      <c r="I317" s="376"/>
    </row>
    <row r="318" spans="2:9" x14ac:dyDescent="0.25">
      <c r="B318" s="640">
        <v>42674</v>
      </c>
      <c r="C318" s="375">
        <v>12500</v>
      </c>
      <c r="D318" s="641">
        <v>15.5313</v>
      </c>
      <c r="E318" s="376">
        <v>13.18</v>
      </c>
      <c r="F318" s="376">
        <f t="shared" si="104"/>
        <v>-29391.250000000004</v>
      </c>
      <c r="G318" s="376">
        <f t="shared" si="105"/>
        <v>194141.25</v>
      </c>
      <c r="H318" s="378">
        <f t="shared" si="106"/>
        <v>-0.15139106192012261</v>
      </c>
      <c r="I318" s="376"/>
    </row>
    <row r="319" spans="2:9" x14ac:dyDescent="0.25">
      <c r="B319" s="640">
        <v>42676</v>
      </c>
      <c r="C319" s="375">
        <v>12500</v>
      </c>
      <c r="D319" s="641">
        <v>15.528746</v>
      </c>
      <c r="E319" s="376">
        <v>12.78</v>
      </c>
      <c r="F319" s="376">
        <f t="shared" si="104"/>
        <v>-34359.325000000004</v>
      </c>
      <c r="G319" s="376">
        <f t="shared" si="105"/>
        <v>194109.32500000001</v>
      </c>
      <c r="H319" s="377">
        <f t="shared" si="106"/>
        <v>-0.17701017197396368</v>
      </c>
      <c r="I319" s="376"/>
    </row>
    <row r="320" spans="2:9" x14ac:dyDescent="0.25">
      <c r="B320" s="640">
        <v>42677</v>
      </c>
      <c r="C320" s="375">
        <v>10000</v>
      </c>
      <c r="D320" s="641">
        <v>15.813000000000001</v>
      </c>
      <c r="E320" s="376">
        <v>14.15</v>
      </c>
      <c r="F320" s="376">
        <f t="shared" si="104"/>
        <v>-16630.000000000004</v>
      </c>
      <c r="G320" s="376">
        <f t="shared" si="105"/>
        <v>158130</v>
      </c>
      <c r="H320" s="377">
        <f t="shared" si="106"/>
        <v>-0.10516663504711314</v>
      </c>
      <c r="I320" s="376"/>
    </row>
    <row r="321" spans="2:10" x14ac:dyDescent="0.25">
      <c r="B321" s="640">
        <v>42678</v>
      </c>
      <c r="C321" s="375">
        <v>11000</v>
      </c>
      <c r="D321" s="641">
        <v>15.62</v>
      </c>
      <c r="E321" s="376">
        <v>13.69</v>
      </c>
      <c r="F321" s="376">
        <f t="shared" si="104"/>
        <v>-21229.999999999996</v>
      </c>
      <c r="G321" s="376">
        <f t="shared" si="105"/>
        <v>171820</v>
      </c>
      <c r="H321" s="377">
        <f t="shared" si="106"/>
        <v>-0.12355953905249678</v>
      </c>
      <c r="I321" s="376"/>
    </row>
    <row r="322" spans="2:10" x14ac:dyDescent="0.25">
      <c r="B322" s="640">
        <v>42701</v>
      </c>
      <c r="C322" s="375">
        <v>7678</v>
      </c>
      <c r="D322" s="641">
        <v>15.484220000000001</v>
      </c>
      <c r="E322" s="376">
        <v>16.28</v>
      </c>
      <c r="F322" s="376">
        <f t="shared" si="104"/>
        <v>6109.9988400000047</v>
      </c>
      <c r="G322" s="376">
        <f t="shared" si="105"/>
        <v>118887.84116000001</v>
      </c>
      <c r="H322" s="377">
        <f t="shared" si="106"/>
        <v>5.1392966516879801E-2</v>
      </c>
      <c r="I322" s="376" t="s">
        <v>311</v>
      </c>
    </row>
    <row r="323" spans="2:10" x14ac:dyDescent="0.25">
      <c r="B323" s="640">
        <v>42702</v>
      </c>
      <c r="C323" s="375">
        <v>8178</v>
      </c>
      <c r="D323" s="641">
        <v>15.519399999999999</v>
      </c>
      <c r="E323" s="376">
        <v>15.62</v>
      </c>
      <c r="F323" s="376">
        <f t="shared" ref="F323:F340" si="107">C323*(E323-D323)</f>
        <v>822.70680000000016</v>
      </c>
      <c r="G323" s="376">
        <f t="shared" ref="G323:G340" si="108">IF(C323=0, 0,D323*C323)</f>
        <v>126917.6532</v>
      </c>
      <c r="H323" s="377">
        <f t="shared" ref="H323:H340" si="109">IF(C323=0, D323, (E323-D323)/D323)</f>
        <v>6.4822093637640649E-3</v>
      </c>
      <c r="I323" s="376" t="s">
        <v>317</v>
      </c>
    </row>
    <row r="324" spans="2:10" x14ac:dyDescent="0.25">
      <c r="B324" s="640">
        <v>42702</v>
      </c>
      <c r="C324" s="375">
        <v>8678</v>
      </c>
      <c r="D324" s="641">
        <v>15.5304</v>
      </c>
      <c r="E324" s="376">
        <v>15.54</v>
      </c>
      <c r="F324" s="376">
        <f t="shared" si="107"/>
        <v>83.308799999990825</v>
      </c>
      <c r="G324" s="376">
        <f t="shared" si="108"/>
        <v>134772.8112</v>
      </c>
      <c r="H324" s="377">
        <f t="shared" si="109"/>
        <v>6.1814248184199655E-4</v>
      </c>
      <c r="I324" s="376"/>
    </row>
    <row r="325" spans="2:10" x14ac:dyDescent="0.25">
      <c r="B325" s="640">
        <v>42703</v>
      </c>
      <c r="C325" s="375">
        <v>8978</v>
      </c>
      <c r="D325" s="641">
        <v>15.5053</v>
      </c>
      <c r="E325" s="376">
        <v>14.95</v>
      </c>
      <c r="F325" s="376">
        <f t="shared" si="107"/>
        <v>-4985.4834000000074</v>
      </c>
      <c r="G325" s="376">
        <f t="shared" si="108"/>
        <v>139206.5834</v>
      </c>
      <c r="H325" s="377">
        <f t="shared" si="109"/>
        <v>-3.5813560524465882E-2</v>
      </c>
      <c r="I325" s="376"/>
    </row>
    <row r="326" spans="2:10" x14ac:dyDescent="0.25">
      <c r="B326" s="640">
        <v>42704</v>
      </c>
      <c r="C326" s="375">
        <v>5178</v>
      </c>
      <c r="D326" s="641">
        <v>14.3947</v>
      </c>
      <c r="E326" s="376">
        <v>18.059999999999999</v>
      </c>
      <c r="F326" s="376">
        <f t="shared" si="107"/>
        <v>18978.923399999992</v>
      </c>
      <c r="G326" s="376">
        <f t="shared" si="108"/>
        <v>74535.756600000008</v>
      </c>
      <c r="H326" s="377">
        <f t="shared" si="109"/>
        <v>0.25462843963403187</v>
      </c>
      <c r="I326" s="376"/>
    </row>
    <row r="327" spans="2:10" x14ac:dyDescent="0.25">
      <c r="B327" s="640">
        <v>42705</v>
      </c>
      <c r="C327" s="375">
        <v>4678</v>
      </c>
      <c r="D327" s="641">
        <v>13.905799999999999</v>
      </c>
      <c r="E327" s="376">
        <v>17.89</v>
      </c>
      <c r="F327" s="376">
        <f t="shared" si="107"/>
        <v>18638.087600000006</v>
      </c>
      <c r="G327" s="376">
        <f t="shared" si="108"/>
        <v>65051.332399999999</v>
      </c>
      <c r="H327" s="377">
        <f t="shared" si="109"/>
        <v>0.28651354111234173</v>
      </c>
      <c r="I327" s="376"/>
    </row>
    <row r="328" spans="2:10" x14ac:dyDescent="0.25">
      <c r="B328" s="640">
        <v>42705</v>
      </c>
      <c r="C328" s="375">
        <v>5000</v>
      </c>
      <c r="D328" s="641">
        <v>14.1645</v>
      </c>
      <c r="E328" s="376">
        <v>17.89</v>
      </c>
      <c r="F328" s="376">
        <f t="shared" si="107"/>
        <v>18627.5</v>
      </c>
      <c r="G328" s="376">
        <f t="shared" si="108"/>
        <v>70822.5</v>
      </c>
      <c r="H328" s="377">
        <f t="shared" si="109"/>
        <v>0.2630166966712556</v>
      </c>
      <c r="I328" s="376"/>
    </row>
    <row r="329" spans="2:10" x14ac:dyDescent="0.25">
      <c r="B329" s="640">
        <v>42708</v>
      </c>
      <c r="C329" s="375">
        <v>5000</v>
      </c>
      <c r="D329" s="641">
        <v>14.1645</v>
      </c>
      <c r="E329" s="376">
        <v>18.2</v>
      </c>
      <c r="F329" s="376">
        <f t="shared" si="107"/>
        <v>20177.499999999996</v>
      </c>
      <c r="G329" s="376">
        <f t="shared" si="108"/>
        <v>70822.5</v>
      </c>
      <c r="H329" s="377">
        <f t="shared" si="109"/>
        <v>0.28490239683716323</v>
      </c>
      <c r="I329" s="376"/>
    </row>
    <row r="330" spans="2:10" x14ac:dyDescent="0.25">
      <c r="B330" s="640">
        <v>42711</v>
      </c>
      <c r="C330" s="375">
        <v>5000</v>
      </c>
      <c r="D330" s="641">
        <v>14.143514</v>
      </c>
      <c r="E330" s="376">
        <v>18.420000000000002</v>
      </c>
      <c r="F330" s="376">
        <f t="shared" si="107"/>
        <v>21382.430000000011</v>
      </c>
      <c r="G330" s="376">
        <f t="shared" si="108"/>
        <v>70717.569999999992</v>
      </c>
      <c r="H330" s="377">
        <f t="shared" si="109"/>
        <v>0.3023637548631834</v>
      </c>
      <c r="I330" s="376"/>
    </row>
    <row r="331" spans="2:10" x14ac:dyDescent="0.25">
      <c r="B331" s="640">
        <v>42713</v>
      </c>
      <c r="C331" s="375">
        <v>5000</v>
      </c>
      <c r="D331" s="641">
        <v>14.127554</v>
      </c>
      <c r="E331" s="376">
        <v>18.25</v>
      </c>
      <c r="F331" s="376">
        <f t="shared" si="107"/>
        <v>20612.23</v>
      </c>
      <c r="G331" s="376">
        <f t="shared" si="108"/>
        <v>70637.77</v>
      </c>
      <c r="H331" s="377">
        <f t="shared" si="109"/>
        <v>0.29180182216964096</v>
      </c>
      <c r="I331" s="376"/>
    </row>
    <row r="332" spans="2:10" x14ac:dyDescent="0.25">
      <c r="B332" s="640">
        <v>42716</v>
      </c>
      <c r="C332" s="375">
        <v>5000</v>
      </c>
      <c r="D332" s="641">
        <v>14.0276</v>
      </c>
      <c r="E332" s="376">
        <v>18.489999999999998</v>
      </c>
      <c r="F332" s="376">
        <f t="shared" si="107"/>
        <v>22311.999999999993</v>
      </c>
      <c r="G332" s="376">
        <f t="shared" si="108"/>
        <v>70138</v>
      </c>
      <c r="H332" s="377">
        <f t="shared" si="109"/>
        <v>0.3181157147338104</v>
      </c>
      <c r="I332" s="376" t="s">
        <v>186</v>
      </c>
    </row>
    <row r="333" spans="2:10" x14ac:dyDescent="0.25">
      <c r="B333" s="640">
        <v>42718</v>
      </c>
      <c r="C333" s="375">
        <v>5000</v>
      </c>
      <c r="D333" s="641">
        <v>14.025399999999999</v>
      </c>
      <c r="E333" s="376">
        <v>18.2</v>
      </c>
      <c r="F333" s="376">
        <f t="shared" si="107"/>
        <v>20873</v>
      </c>
      <c r="G333" s="376">
        <f t="shared" si="108"/>
        <v>70127</v>
      </c>
      <c r="H333" s="377">
        <f t="shared" si="109"/>
        <v>0.29764569994438661</v>
      </c>
      <c r="I333" s="376">
        <v>13.8</v>
      </c>
    </row>
    <row r="334" spans="2:10" x14ac:dyDescent="0.25">
      <c r="B334" s="640">
        <v>42726</v>
      </c>
      <c r="C334" s="375">
        <v>5000</v>
      </c>
      <c r="D334" s="641">
        <v>14.025399999999999</v>
      </c>
      <c r="E334" s="376">
        <v>18.04</v>
      </c>
      <c r="F334" s="376">
        <f t="shared" si="107"/>
        <v>20073</v>
      </c>
      <c r="G334" s="376">
        <f t="shared" si="108"/>
        <v>70127</v>
      </c>
      <c r="H334" s="377">
        <f t="shared" si="109"/>
        <v>0.28623782565916123</v>
      </c>
      <c r="I334" s="376"/>
    </row>
    <row r="335" spans="2:10" x14ac:dyDescent="0.25">
      <c r="B335" s="640">
        <v>42733</v>
      </c>
      <c r="C335" s="375">
        <v>6000</v>
      </c>
      <c r="D335" s="641">
        <v>14.627558000000001</v>
      </c>
      <c r="E335" s="376">
        <v>17.57</v>
      </c>
      <c r="F335" s="458">
        <f t="shared" si="107"/>
        <v>17654.651999999998</v>
      </c>
      <c r="G335" s="376">
        <f t="shared" si="108"/>
        <v>87765.347999999998</v>
      </c>
      <c r="H335" s="378">
        <f t="shared" si="109"/>
        <v>0.20115743174629694</v>
      </c>
      <c r="I335" s="376"/>
      <c r="J335" s="3"/>
    </row>
    <row r="336" spans="2:10" x14ac:dyDescent="0.25">
      <c r="B336" s="640">
        <v>42734</v>
      </c>
      <c r="C336" s="375">
        <v>6000</v>
      </c>
      <c r="D336" s="641">
        <v>14.562623</v>
      </c>
      <c r="E336" s="376">
        <v>17.309999999999999</v>
      </c>
      <c r="F336" s="458">
        <f t="shared" si="107"/>
        <v>16484.261999999992</v>
      </c>
      <c r="G336" s="376">
        <f t="shared" si="108"/>
        <v>87375.737999999998</v>
      </c>
      <c r="H336" s="378">
        <f t="shared" si="109"/>
        <v>0.18865948806063293</v>
      </c>
      <c r="I336" s="376"/>
    </row>
    <row r="337" spans="1:9" x14ac:dyDescent="0.25">
      <c r="B337" s="640">
        <v>42739</v>
      </c>
      <c r="C337" s="375">
        <v>5500</v>
      </c>
      <c r="D337" s="641">
        <v>14.242898</v>
      </c>
      <c r="E337" s="376">
        <v>18.05</v>
      </c>
      <c r="F337" s="458">
        <f t="shared" si="107"/>
        <v>20939.061000000002</v>
      </c>
      <c r="G337" s="376">
        <f t="shared" si="108"/>
        <v>78335.938999999998</v>
      </c>
      <c r="H337" s="378">
        <f t="shared" si="109"/>
        <v>0.26729827033796072</v>
      </c>
      <c r="I337" s="376"/>
    </row>
    <row r="338" spans="1:9" x14ac:dyDescent="0.25">
      <c r="B338" s="640">
        <v>42741</v>
      </c>
      <c r="C338" s="375">
        <v>6000</v>
      </c>
      <c r="D338" s="641">
        <v>14.54599</v>
      </c>
      <c r="E338" s="376">
        <v>17.98</v>
      </c>
      <c r="F338" s="458">
        <f t="shared" si="107"/>
        <v>20604.060000000005</v>
      </c>
      <c r="G338" s="376">
        <f t="shared" si="108"/>
        <v>87275.94</v>
      </c>
      <c r="H338" s="378">
        <f t="shared" si="109"/>
        <v>0.23607949682352322</v>
      </c>
      <c r="I338" s="376"/>
    </row>
    <row r="339" spans="1:9" ht="15" customHeight="1" x14ac:dyDescent="0.25">
      <c r="B339" s="640">
        <v>42748</v>
      </c>
      <c r="C339" s="375">
        <v>6000</v>
      </c>
      <c r="D339" s="641">
        <v>14.527687999999999</v>
      </c>
      <c r="E339" s="376">
        <v>17.46</v>
      </c>
      <c r="F339" s="458">
        <f t="shared" si="107"/>
        <v>17593.872000000007</v>
      </c>
      <c r="G339" s="376">
        <f t="shared" si="108"/>
        <v>87166.127999999997</v>
      </c>
      <c r="H339" s="378">
        <f t="shared" si="109"/>
        <v>0.20184299112150547</v>
      </c>
      <c r="I339" s="376"/>
    </row>
    <row r="340" spans="1:9" x14ac:dyDescent="0.25">
      <c r="A340" s="231" t="s">
        <v>346</v>
      </c>
      <c r="B340" s="640">
        <v>42754</v>
      </c>
      <c r="C340" s="375">
        <v>6000</v>
      </c>
      <c r="D340" s="641">
        <v>14.527687999999999</v>
      </c>
      <c r="E340" s="376">
        <v>17.27</v>
      </c>
      <c r="F340" s="458">
        <f t="shared" si="107"/>
        <v>16453.871999999999</v>
      </c>
      <c r="G340" s="376">
        <f t="shared" si="108"/>
        <v>87166.127999999997</v>
      </c>
      <c r="H340" s="378">
        <f t="shared" si="109"/>
        <v>0.1887645164185795</v>
      </c>
      <c r="I340" s="376"/>
    </row>
    <row r="341" spans="1:9" x14ac:dyDescent="0.25">
      <c r="A341" t="s">
        <v>346</v>
      </c>
      <c r="B341" s="640">
        <v>42760</v>
      </c>
      <c r="C341" s="375">
        <v>6000</v>
      </c>
      <c r="D341" s="641">
        <v>14.527687999999999</v>
      </c>
      <c r="E341" s="376">
        <v>17.75</v>
      </c>
      <c r="F341" s="458">
        <f t="shared" ref="F341:F355" si="110">C341*(E341-D341)</f>
        <v>19333.872000000003</v>
      </c>
      <c r="G341" s="376">
        <f t="shared" ref="G341:G355" si="111">IF(C341=0, 0,D341*C341)</f>
        <v>87166.127999999997</v>
      </c>
      <c r="H341" s="378">
        <f t="shared" ref="H341:H355" si="112">IF(C341=0, D341, (E341-D341)/D341)</f>
        <v>0.22180487356281334</v>
      </c>
      <c r="I341" s="376"/>
    </row>
    <row r="342" spans="1:9" x14ac:dyDescent="0.25">
      <c r="A342" t="s">
        <v>380</v>
      </c>
      <c r="B342" s="640">
        <v>42761</v>
      </c>
      <c r="C342" s="375">
        <v>6000</v>
      </c>
      <c r="D342" s="641">
        <v>14.50817</v>
      </c>
      <c r="E342" s="376">
        <v>17.75</v>
      </c>
      <c r="F342" s="458">
        <f t="shared" si="110"/>
        <v>19450.98</v>
      </c>
      <c r="G342" s="376">
        <f t="shared" si="111"/>
        <v>87049.02</v>
      </c>
      <c r="H342" s="378">
        <f t="shared" si="112"/>
        <v>0.22344858104088938</v>
      </c>
      <c r="I342" s="376"/>
    </row>
    <row r="343" spans="1:9" x14ac:dyDescent="0.25">
      <c r="A343" t="s">
        <v>383</v>
      </c>
      <c r="B343" s="640">
        <v>42762</v>
      </c>
      <c r="C343" s="375">
        <v>6100</v>
      </c>
      <c r="D343" s="641">
        <v>14.553610000000001</v>
      </c>
      <c r="E343" s="376">
        <v>17.41</v>
      </c>
      <c r="F343" s="458">
        <f t="shared" si="110"/>
        <v>17423.978999999996</v>
      </c>
      <c r="G343" s="376">
        <f t="shared" si="111"/>
        <v>88777.021000000008</v>
      </c>
      <c r="H343" s="378">
        <f t="shared" si="112"/>
        <v>0.19626676817641803</v>
      </c>
      <c r="I343" s="376"/>
    </row>
    <row r="344" spans="1:9" x14ac:dyDescent="0.25">
      <c r="A344" t="s">
        <v>394</v>
      </c>
      <c r="B344" s="640">
        <v>42765</v>
      </c>
      <c r="C344" s="375">
        <v>6900</v>
      </c>
      <c r="D344" s="641">
        <v>14.793915999999999</v>
      </c>
      <c r="E344" s="376">
        <v>16.53</v>
      </c>
      <c r="F344" s="458">
        <f t="shared" si="110"/>
        <v>11978.979600000011</v>
      </c>
      <c r="G344" s="376">
        <f t="shared" si="111"/>
        <v>102078.02039999999</v>
      </c>
      <c r="H344" s="378">
        <f t="shared" si="112"/>
        <v>0.11735121383682331</v>
      </c>
      <c r="I344" s="376"/>
    </row>
    <row r="345" spans="1:9" x14ac:dyDescent="0.25">
      <c r="A345" t="s">
        <v>395</v>
      </c>
      <c r="B345" s="640">
        <v>42766</v>
      </c>
      <c r="C345" s="375">
        <v>6900</v>
      </c>
      <c r="D345" s="641">
        <v>14.783497000000001</v>
      </c>
      <c r="E345" s="376">
        <v>16.75</v>
      </c>
      <c r="F345" s="458">
        <f t="shared" si="110"/>
        <v>13568.870699999996</v>
      </c>
      <c r="G345" s="376">
        <f t="shared" si="111"/>
        <v>102006.1293</v>
      </c>
      <c r="H345" s="378">
        <f t="shared" si="112"/>
        <v>0.13302015078029233</v>
      </c>
      <c r="I345" s="376"/>
    </row>
    <row r="346" spans="1:9" x14ac:dyDescent="0.25">
      <c r="B346" s="640">
        <v>42767</v>
      </c>
      <c r="C346" s="375">
        <v>6000</v>
      </c>
      <c r="D346" s="641">
        <v>14.442175000000001</v>
      </c>
      <c r="E346" s="376">
        <v>16.59</v>
      </c>
      <c r="F346" s="458">
        <f t="shared" si="110"/>
        <v>12886.949999999995</v>
      </c>
      <c r="G346" s="376">
        <f t="shared" si="111"/>
        <v>86653.05</v>
      </c>
      <c r="H346" s="378">
        <f t="shared" si="112"/>
        <v>0.14871894295699914</v>
      </c>
      <c r="I346" s="376"/>
    </row>
    <row r="347" spans="1:9" x14ac:dyDescent="0.25">
      <c r="B347" s="640">
        <v>42767</v>
      </c>
      <c r="C347" s="375">
        <v>7000</v>
      </c>
      <c r="D347" s="641">
        <v>14.725436</v>
      </c>
      <c r="E347" s="376">
        <v>16.59</v>
      </c>
      <c r="F347" s="458">
        <f t="shared" si="110"/>
        <v>13051.947999999999</v>
      </c>
      <c r="G347" s="376">
        <f t="shared" si="111"/>
        <v>103078.052</v>
      </c>
      <c r="H347" s="378">
        <f t="shared" si="112"/>
        <v>0.1266219893251378</v>
      </c>
      <c r="I347" s="376"/>
    </row>
    <row r="348" spans="1:9" x14ac:dyDescent="0.25">
      <c r="B348" s="640">
        <v>42767</v>
      </c>
      <c r="C348" s="375">
        <v>7200</v>
      </c>
      <c r="D348" s="641">
        <v>14.771951</v>
      </c>
      <c r="E348" s="376">
        <v>16.59</v>
      </c>
      <c r="F348" s="458">
        <f t="shared" si="110"/>
        <v>13089.952800000001</v>
      </c>
      <c r="G348" s="376">
        <f t="shared" si="111"/>
        <v>106358.0472</v>
      </c>
      <c r="H348" s="378">
        <f t="shared" si="112"/>
        <v>0.12307439958337259</v>
      </c>
      <c r="I348" s="376"/>
    </row>
    <row r="349" spans="1:9" x14ac:dyDescent="0.25">
      <c r="A349" t="s">
        <v>399</v>
      </c>
      <c r="B349" s="640">
        <v>42767</v>
      </c>
      <c r="C349" s="375">
        <v>6500</v>
      </c>
      <c r="D349" s="641">
        <v>14.578353999999999</v>
      </c>
      <c r="E349" s="376">
        <v>16.59</v>
      </c>
      <c r="F349" s="458">
        <f t="shared" si="110"/>
        <v>13075.699000000004</v>
      </c>
      <c r="G349" s="376">
        <f t="shared" si="111"/>
        <v>94759.300999999992</v>
      </c>
      <c r="H349" s="378">
        <f t="shared" si="112"/>
        <v>0.13798855481215511</v>
      </c>
      <c r="I349" s="376"/>
    </row>
    <row r="350" spans="1:9" ht="15" customHeight="1" x14ac:dyDescent="0.25">
      <c r="A350" t="s">
        <v>402</v>
      </c>
      <c r="B350" s="640">
        <v>42768</v>
      </c>
      <c r="C350" s="375">
        <v>6000</v>
      </c>
      <c r="D350" s="641">
        <v>14.368788</v>
      </c>
      <c r="E350" s="376">
        <v>16.68</v>
      </c>
      <c r="F350" s="458">
        <f t="shared" si="110"/>
        <v>13867.271999999995</v>
      </c>
      <c r="G350" s="376">
        <f>IF(C350=0, 0,D350*C350)</f>
        <v>86212.728000000003</v>
      </c>
      <c r="H350" s="378">
        <f t="shared" si="112"/>
        <v>0.16084947456946261</v>
      </c>
      <c r="I350" s="376"/>
    </row>
    <row r="351" spans="1:9" x14ac:dyDescent="0.25">
      <c r="A351" t="s">
        <v>410</v>
      </c>
      <c r="B351" s="640">
        <v>42769</v>
      </c>
      <c r="C351" s="375">
        <v>5300</v>
      </c>
      <c r="D351" s="641">
        <v>14.006677</v>
      </c>
      <c r="E351" s="376">
        <v>17.23</v>
      </c>
      <c r="F351" s="458">
        <f t="shared" si="110"/>
        <v>17083.611900000004</v>
      </c>
      <c r="G351" s="376">
        <f t="shared" si="111"/>
        <v>74235.388099999996</v>
      </c>
      <c r="H351" s="378">
        <f t="shared" si="112"/>
        <v>0.2301276027140485</v>
      </c>
      <c r="I351" s="376"/>
    </row>
    <row r="352" spans="1:9" x14ac:dyDescent="0.25">
      <c r="A352" t="s">
        <v>421</v>
      </c>
      <c r="B352" s="640">
        <v>42772</v>
      </c>
      <c r="C352" s="375">
        <v>6000</v>
      </c>
      <c r="D352" s="641">
        <v>14.311230999999999</v>
      </c>
      <c r="E352" s="376">
        <v>16.52</v>
      </c>
      <c r="F352" s="458">
        <f t="shared" si="110"/>
        <v>13252.614000000001</v>
      </c>
      <c r="G352" s="376">
        <f t="shared" si="111"/>
        <v>85867.385999999999</v>
      </c>
      <c r="H352" s="378">
        <f t="shared" si="112"/>
        <v>0.15433815581622576</v>
      </c>
      <c r="I352" s="376"/>
    </row>
    <row r="353" spans="1:13" x14ac:dyDescent="0.25">
      <c r="A353" t="s">
        <v>426</v>
      </c>
      <c r="B353" s="640">
        <v>42773</v>
      </c>
      <c r="C353" s="375">
        <v>6600</v>
      </c>
      <c r="D353" s="641">
        <v>14.461574000000001</v>
      </c>
      <c r="E353" s="376">
        <v>16.03</v>
      </c>
      <c r="F353" s="458">
        <f t="shared" si="110"/>
        <v>10351.611600000004</v>
      </c>
      <c r="G353" s="376">
        <f t="shared" si="111"/>
        <v>95446.388400000011</v>
      </c>
      <c r="H353" s="378">
        <f t="shared" si="112"/>
        <v>0.10845472283998965</v>
      </c>
      <c r="I353" s="376"/>
    </row>
    <row r="354" spans="1:13" x14ac:dyDescent="0.25">
      <c r="A354" t="s">
        <v>450</v>
      </c>
      <c r="B354" s="640">
        <v>42781</v>
      </c>
      <c r="C354" s="375">
        <v>5700</v>
      </c>
      <c r="D354" s="641">
        <v>14.140828000000001</v>
      </c>
      <c r="E354" s="376">
        <v>16.3</v>
      </c>
      <c r="F354" s="458">
        <f t="shared" si="110"/>
        <v>12307.2804</v>
      </c>
      <c r="G354" s="376">
        <f t="shared" si="111"/>
        <v>80602.719600000011</v>
      </c>
      <c r="H354" s="378">
        <f t="shared" si="112"/>
        <v>0.1526906345229572</v>
      </c>
      <c r="I354" s="376"/>
    </row>
    <row r="355" spans="1:13" x14ac:dyDescent="0.25">
      <c r="A355" t="s">
        <v>452</v>
      </c>
      <c r="B355" s="640">
        <v>42782</v>
      </c>
      <c r="C355" s="375">
        <v>5700</v>
      </c>
      <c r="D355" s="641">
        <v>14.103</v>
      </c>
      <c r="E355" s="376">
        <v>16.170000000000002</v>
      </c>
      <c r="F355" s="458">
        <f t="shared" si="110"/>
        <v>11781.900000000011</v>
      </c>
      <c r="G355" s="376">
        <f t="shared" si="111"/>
        <v>80387.100000000006</v>
      </c>
      <c r="H355" s="378">
        <f t="shared" si="112"/>
        <v>0.14656456073175933</v>
      </c>
      <c r="I355" s="376"/>
    </row>
    <row r="356" spans="1:13" x14ac:dyDescent="0.25">
      <c r="B356" s="640"/>
      <c r="C356" s="375"/>
      <c r="D356" s="641"/>
      <c r="E356" s="376"/>
      <c r="F356" s="458"/>
      <c r="G356" s="376"/>
      <c r="H356" s="378"/>
      <c r="I356" s="376"/>
    </row>
    <row r="357" spans="1:13" x14ac:dyDescent="0.25">
      <c r="B357" s="640"/>
      <c r="C357" s="375"/>
      <c r="D357" s="641"/>
      <c r="E357" s="376"/>
      <c r="F357" s="458"/>
      <c r="G357" s="376"/>
      <c r="H357" s="378"/>
      <c r="I357" s="376"/>
    </row>
    <row r="358" spans="1:13" x14ac:dyDescent="0.25">
      <c r="B358" s="640"/>
      <c r="C358" s="375"/>
      <c r="D358" s="641"/>
      <c r="E358" s="376"/>
      <c r="F358" s="458"/>
      <c r="G358" s="376"/>
      <c r="H358" s="378"/>
      <c r="I358" s="376"/>
    </row>
    <row r="359" spans="1:13" x14ac:dyDescent="0.25">
      <c r="B359" s="640"/>
      <c r="C359" s="375"/>
      <c r="D359" s="641"/>
      <c r="E359" s="376"/>
      <c r="F359" s="458"/>
      <c r="G359" s="376"/>
      <c r="H359" s="378"/>
      <c r="I359" s="376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30" t="s">
        <v>1</v>
      </c>
      <c r="B364" s="607" t="s">
        <v>2</v>
      </c>
      <c r="C364" s="530" t="s">
        <v>4</v>
      </c>
      <c r="D364" s="608" t="s">
        <v>5</v>
      </c>
      <c r="E364" s="531" t="s">
        <v>90</v>
      </c>
      <c r="F364" s="531" t="s">
        <v>60</v>
      </c>
      <c r="G364" s="530" t="s">
        <v>3</v>
      </c>
      <c r="H364" s="609" t="s">
        <v>6</v>
      </c>
      <c r="I364" s="608" t="s">
        <v>7</v>
      </c>
      <c r="J364" s="531" t="s">
        <v>89</v>
      </c>
      <c r="K364" s="531" t="s">
        <v>61</v>
      </c>
      <c r="L364" s="530" t="s">
        <v>37</v>
      </c>
      <c r="M364" s="531" t="s">
        <v>38</v>
      </c>
    </row>
    <row r="365" spans="1:13" x14ac:dyDescent="0.25">
      <c r="A365" s="532" t="s">
        <v>50</v>
      </c>
      <c r="B365" s="565">
        <v>42187</v>
      </c>
      <c r="C365" s="515">
        <v>1000</v>
      </c>
      <c r="D365" s="516">
        <v>27.25</v>
      </c>
      <c r="E365" s="517">
        <v>0</v>
      </c>
      <c r="F365" s="517">
        <f>C365*D365+E365</f>
        <v>27250</v>
      </c>
      <c r="G365" s="514">
        <v>42187</v>
      </c>
      <c r="H365" s="533">
        <v>2000</v>
      </c>
      <c r="I365" s="516">
        <v>27.34</v>
      </c>
      <c r="J365" s="517">
        <v>-5.49</v>
      </c>
      <c r="K365" s="517">
        <f>H365*I365-J365</f>
        <v>54685.49</v>
      </c>
      <c r="L365" s="514">
        <v>42257</v>
      </c>
      <c r="M365" s="517">
        <v>850.5</v>
      </c>
    </row>
    <row r="366" spans="1:13" x14ac:dyDescent="0.25">
      <c r="A366" s="534" t="s">
        <v>71</v>
      </c>
      <c r="B366" s="565">
        <v>42187</v>
      </c>
      <c r="C366" s="515">
        <v>80</v>
      </c>
      <c r="D366" s="516">
        <v>27.152249999999999</v>
      </c>
      <c r="E366" s="517">
        <v>0</v>
      </c>
      <c r="F366" s="517">
        <f t="shared" ref="F366:F429" si="113">C366*D366+E366</f>
        <v>2172.1799999999998</v>
      </c>
      <c r="G366" s="514">
        <v>42199</v>
      </c>
      <c r="H366" s="533">
        <v>102</v>
      </c>
      <c r="I366" s="516">
        <v>25.28</v>
      </c>
      <c r="J366" s="517">
        <v>0.05</v>
      </c>
      <c r="K366" s="517">
        <f t="shared" ref="K366:K393" si="114">H366*I366-J366</f>
        <v>2578.5099999999998</v>
      </c>
      <c r="L366" s="514">
        <v>42439</v>
      </c>
      <c r="M366" s="517">
        <v>483.9</v>
      </c>
    </row>
    <row r="367" spans="1:13" x14ac:dyDescent="0.25">
      <c r="A367" s="515"/>
      <c r="B367" s="565">
        <v>42187</v>
      </c>
      <c r="C367" s="515">
        <v>1000</v>
      </c>
      <c r="D367" s="516">
        <v>27.1</v>
      </c>
      <c r="E367" s="517">
        <v>0</v>
      </c>
      <c r="F367" s="517">
        <f t="shared" si="113"/>
        <v>27100</v>
      </c>
      <c r="G367" s="514">
        <v>42227</v>
      </c>
      <c r="H367" s="533">
        <v>200</v>
      </c>
      <c r="I367" s="516">
        <v>19.649999999999999</v>
      </c>
      <c r="J367" s="517">
        <v>7.0000000000000007E-2</v>
      </c>
      <c r="K367" s="517">
        <f t="shared" si="114"/>
        <v>3929.9299999999994</v>
      </c>
      <c r="L367" s="514">
        <v>42531</v>
      </c>
      <c r="M367" s="517">
        <v>483.9</v>
      </c>
    </row>
    <row r="368" spans="1:13" x14ac:dyDescent="0.25">
      <c r="A368" s="515"/>
      <c r="B368" s="628">
        <v>42187</v>
      </c>
      <c r="C368" s="515">
        <v>500</v>
      </c>
      <c r="D368" s="516">
        <v>27.039332999999999</v>
      </c>
      <c r="E368" s="517">
        <v>0</v>
      </c>
      <c r="F368" s="517">
        <f t="shared" si="113"/>
        <v>13519.666499999999</v>
      </c>
      <c r="G368" s="514">
        <v>42227</v>
      </c>
      <c r="H368" s="533">
        <v>200</v>
      </c>
      <c r="I368" s="516">
        <v>18.7</v>
      </c>
      <c r="J368" s="517">
        <v>7.0000000000000007E-2</v>
      </c>
      <c r="K368" s="517">
        <f t="shared" si="114"/>
        <v>3739.93</v>
      </c>
      <c r="L368" s="514">
        <v>42625</v>
      </c>
      <c r="M368" s="517">
        <v>433.9</v>
      </c>
    </row>
    <row r="369" spans="1:13" x14ac:dyDescent="0.25">
      <c r="A369" s="515"/>
      <c r="B369" s="628"/>
      <c r="C369" s="515">
        <v>500</v>
      </c>
      <c r="D369" s="516">
        <v>27.039332999999999</v>
      </c>
      <c r="E369" s="517">
        <v>0</v>
      </c>
      <c r="F369" s="517">
        <f t="shared" si="113"/>
        <v>13519.666499999999</v>
      </c>
      <c r="G369" s="514">
        <v>42257</v>
      </c>
      <c r="H369" s="533">
        <v>1600</v>
      </c>
      <c r="I369" s="516">
        <v>16.445</v>
      </c>
      <c r="J369" s="517">
        <v>0.48</v>
      </c>
      <c r="K369" s="517">
        <f t="shared" si="114"/>
        <v>26311.52</v>
      </c>
      <c r="L369" s="514">
        <v>42716</v>
      </c>
      <c r="M369" s="517">
        <v>500</v>
      </c>
    </row>
    <row r="370" spans="1:13" x14ac:dyDescent="0.25">
      <c r="A370" s="515"/>
      <c r="B370" s="628"/>
      <c r="C370" s="515">
        <v>500</v>
      </c>
      <c r="D370" s="516">
        <v>27.039332999999999</v>
      </c>
      <c r="E370" s="517">
        <v>0</v>
      </c>
      <c r="F370" s="517">
        <f t="shared" si="113"/>
        <v>13519.666499999999</v>
      </c>
      <c r="G370" s="629">
        <v>42265</v>
      </c>
      <c r="H370" s="533">
        <v>200</v>
      </c>
      <c r="I370" s="516">
        <v>15.65</v>
      </c>
      <c r="J370" s="517">
        <v>0.05</v>
      </c>
      <c r="K370" s="517">
        <f t="shared" si="114"/>
        <v>3129.95</v>
      </c>
      <c r="L370" s="515"/>
      <c r="M370" s="517"/>
    </row>
    <row r="371" spans="1:13" ht="15" customHeight="1" x14ac:dyDescent="0.25">
      <c r="A371" s="515"/>
      <c r="B371" s="628"/>
      <c r="C371" s="515">
        <v>500</v>
      </c>
      <c r="D371" s="516">
        <v>27.039332999999999</v>
      </c>
      <c r="E371" s="517">
        <v>0</v>
      </c>
      <c r="F371" s="517">
        <f t="shared" si="113"/>
        <v>13519.666499999999</v>
      </c>
      <c r="G371" s="629"/>
      <c r="H371" s="533">
        <v>2400</v>
      </c>
      <c r="I371" s="516">
        <v>15.7</v>
      </c>
      <c r="J371" s="517">
        <v>0.7</v>
      </c>
      <c r="K371" s="517">
        <f t="shared" si="114"/>
        <v>37679.300000000003</v>
      </c>
      <c r="L371" s="515"/>
      <c r="M371" s="517"/>
    </row>
    <row r="372" spans="1:13" x14ac:dyDescent="0.25">
      <c r="A372" s="515"/>
      <c r="B372" s="628"/>
      <c r="C372" s="515">
        <v>1000</v>
      </c>
      <c r="D372" s="516">
        <v>27.039332999999999</v>
      </c>
      <c r="E372" s="517">
        <v>0</v>
      </c>
      <c r="F372" s="517">
        <f t="shared" si="113"/>
        <v>27039.332999999999</v>
      </c>
      <c r="G372" s="514">
        <v>42271</v>
      </c>
      <c r="H372" s="610">
        <v>918</v>
      </c>
      <c r="I372" s="611">
        <v>16.45</v>
      </c>
      <c r="J372" s="612">
        <v>0.28000000000000003</v>
      </c>
      <c r="K372" s="612">
        <f t="shared" si="114"/>
        <v>15100.819999999998</v>
      </c>
      <c r="L372" s="515"/>
      <c r="M372" s="517"/>
    </row>
    <row r="373" spans="1:13" ht="60" x14ac:dyDescent="0.25">
      <c r="A373" s="515"/>
      <c r="B373" s="565">
        <v>42198</v>
      </c>
      <c r="C373" s="515">
        <v>100</v>
      </c>
      <c r="D373" s="516">
        <v>24.77</v>
      </c>
      <c r="E373" s="517">
        <v>0</v>
      </c>
      <c r="F373" s="517">
        <f t="shared" si="113"/>
        <v>2477</v>
      </c>
      <c r="G373" s="630" t="s">
        <v>139</v>
      </c>
      <c r="H373" s="533">
        <v>500</v>
      </c>
      <c r="I373" s="516">
        <v>15.95</v>
      </c>
      <c r="J373" s="517">
        <v>0.15</v>
      </c>
      <c r="K373" s="612">
        <f t="shared" si="114"/>
        <v>7974.85</v>
      </c>
      <c r="L373" s="515"/>
      <c r="M373" s="517"/>
    </row>
    <row r="374" spans="1:13" x14ac:dyDescent="0.25">
      <c r="A374" s="515"/>
      <c r="B374" s="565">
        <v>42205</v>
      </c>
      <c r="C374" s="515">
        <v>50</v>
      </c>
      <c r="D374" s="516">
        <v>24.35</v>
      </c>
      <c r="E374" s="517">
        <v>0</v>
      </c>
      <c r="F374" s="517">
        <f t="shared" si="113"/>
        <v>1217.5</v>
      </c>
      <c r="G374" s="630"/>
      <c r="H374" s="533">
        <v>500</v>
      </c>
      <c r="I374" s="516">
        <v>16.100000000000001</v>
      </c>
      <c r="J374" s="517">
        <v>0.15</v>
      </c>
      <c r="K374" s="612">
        <f t="shared" si="114"/>
        <v>8049.8500000000013</v>
      </c>
      <c r="L374" s="515"/>
      <c r="M374" s="517"/>
    </row>
    <row r="375" spans="1:13" x14ac:dyDescent="0.25">
      <c r="A375" s="515"/>
      <c r="B375" s="565">
        <v>42207</v>
      </c>
      <c r="C375" s="515">
        <v>20</v>
      </c>
      <c r="D375" s="516">
        <v>24.02</v>
      </c>
      <c r="E375" s="517">
        <v>0</v>
      </c>
      <c r="F375" s="517">
        <f t="shared" si="113"/>
        <v>480.4</v>
      </c>
      <c r="G375" s="630"/>
      <c r="H375" s="533">
        <v>500</v>
      </c>
      <c r="I375" s="516">
        <v>16.170000000000002</v>
      </c>
      <c r="J375" s="517">
        <v>0.15</v>
      </c>
      <c r="K375" s="612">
        <f t="shared" si="114"/>
        <v>8084.8500000000013</v>
      </c>
      <c r="L375" s="515"/>
      <c r="M375" s="517"/>
    </row>
    <row r="376" spans="1:13" x14ac:dyDescent="0.25">
      <c r="A376" s="515"/>
      <c r="B376" s="565">
        <v>42207</v>
      </c>
      <c r="C376" s="515">
        <v>20</v>
      </c>
      <c r="D376" s="516">
        <v>23.91</v>
      </c>
      <c r="E376" s="517">
        <v>0</v>
      </c>
      <c r="F376" s="517">
        <f t="shared" si="113"/>
        <v>478.2</v>
      </c>
      <c r="G376" s="630"/>
      <c r="H376" s="533">
        <v>500</v>
      </c>
      <c r="I376" s="516">
        <v>16.28</v>
      </c>
      <c r="J376" s="517">
        <v>0.15</v>
      </c>
      <c r="K376" s="612">
        <f t="shared" si="114"/>
        <v>8139.8500000000013</v>
      </c>
      <c r="L376" s="517"/>
      <c r="M376" s="517"/>
    </row>
    <row r="377" spans="1:13" x14ac:dyDescent="0.25">
      <c r="A377" s="515"/>
      <c r="B377" s="565">
        <v>42207</v>
      </c>
      <c r="C377" s="515">
        <v>20</v>
      </c>
      <c r="D377" s="516">
        <v>23.7</v>
      </c>
      <c r="E377" s="517">
        <v>0</v>
      </c>
      <c r="F377" s="517">
        <f t="shared" si="113"/>
        <v>474</v>
      </c>
      <c r="G377" s="630"/>
      <c r="H377" s="533">
        <v>500</v>
      </c>
      <c r="I377" s="516">
        <v>16.39</v>
      </c>
      <c r="J377" s="517">
        <v>0.15</v>
      </c>
      <c r="K377" s="612">
        <f t="shared" si="114"/>
        <v>8194.85</v>
      </c>
      <c r="L377" s="515"/>
      <c r="M377" s="517"/>
    </row>
    <row r="378" spans="1:13" x14ac:dyDescent="0.25">
      <c r="A378" s="515"/>
      <c r="B378" s="565">
        <v>42207</v>
      </c>
      <c r="C378" s="515">
        <v>20</v>
      </c>
      <c r="D378" s="516">
        <v>23.6</v>
      </c>
      <c r="E378" s="517">
        <v>0</v>
      </c>
      <c r="F378" s="517">
        <f t="shared" si="113"/>
        <v>472</v>
      </c>
      <c r="G378" s="630"/>
      <c r="H378" s="533">
        <v>500</v>
      </c>
      <c r="I378" s="516">
        <v>16.55</v>
      </c>
      <c r="J378" s="517">
        <v>0.17</v>
      </c>
      <c r="K378" s="612">
        <f t="shared" si="114"/>
        <v>8274.83</v>
      </c>
      <c r="L378" s="515"/>
      <c r="M378" s="517"/>
    </row>
    <row r="379" spans="1:13" x14ac:dyDescent="0.25">
      <c r="A379" s="515"/>
      <c r="B379" s="565">
        <v>42209</v>
      </c>
      <c r="C379" s="515">
        <v>40</v>
      </c>
      <c r="D379" s="516">
        <v>22.3</v>
      </c>
      <c r="E379" s="517">
        <v>0</v>
      </c>
      <c r="F379" s="517">
        <f t="shared" si="113"/>
        <v>892</v>
      </c>
      <c r="G379" s="630"/>
      <c r="H379" s="533">
        <v>50</v>
      </c>
      <c r="I379" s="516">
        <v>16.55</v>
      </c>
      <c r="J379" s="517">
        <v>0</v>
      </c>
      <c r="K379" s="612">
        <f t="shared" si="114"/>
        <v>827.5</v>
      </c>
      <c r="L379" s="515"/>
      <c r="M379" s="517"/>
    </row>
    <row r="380" spans="1:13" x14ac:dyDescent="0.25">
      <c r="A380" s="517"/>
      <c r="B380" s="565">
        <v>42221</v>
      </c>
      <c r="C380" s="515">
        <v>12</v>
      </c>
      <c r="D380" s="516">
        <v>20.95</v>
      </c>
      <c r="E380" s="517">
        <v>0</v>
      </c>
      <c r="F380" s="517">
        <f t="shared" si="113"/>
        <v>251.39999999999998</v>
      </c>
      <c r="G380" s="630"/>
      <c r="H380" s="533">
        <v>28</v>
      </c>
      <c r="I380" s="516">
        <v>16.68</v>
      </c>
      <c r="J380" s="517">
        <v>0.01</v>
      </c>
      <c r="K380" s="612">
        <f t="shared" si="114"/>
        <v>467.03</v>
      </c>
      <c r="L380" s="533"/>
      <c r="M380" s="517"/>
    </row>
    <row r="381" spans="1:13" x14ac:dyDescent="0.25">
      <c r="A381" s="515"/>
      <c r="B381" s="565">
        <v>42223</v>
      </c>
      <c r="C381" s="515">
        <v>100</v>
      </c>
      <c r="D381" s="516">
        <v>20.399999999999999</v>
      </c>
      <c r="E381" s="517">
        <v>0</v>
      </c>
      <c r="F381" s="517">
        <f t="shared" si="113"/>
        <v>2039.9999999999998</v>
      </c>
      <c r="G381" s="514">
        <v>42285</v>
      </c>
      <c r="H381" s="533">
        <v>632</v>
      </c>
      <c r="I381" s="516">
        <v>17.850000000000001</v>
      </c>
      <c r="J381" s="517">
        <v>0.21</v>
      </c>
      <c r="K381" s="612">
        <f t="shared" si="114"/>
        <v>11280.990000000002</v>
      </c>
      <c r="L381" s="517"/>
      <c r="M381" s="517"/>
    </row>
    <row r="382" spans="1:13" x14ac:dyDescent="0.25">
      <c r="A382" s="517"/>
      <c r="B382" s="565">
        <v>42226</v>
      </c>
      <c r="C382" s="515">
        <v>200</v>
      </c>
      <c r="D382" s="516">
        <v>19.95</v>
      </c>
      <c r="E382" s="517">
        <v>0</v>
      </c>
      <c r="F382" s="517">
        <f t="shared" si="113"/>
        <v>3990</v>
      </c>
      <c r="G382" s="514">
        <v>42297</v>
      </c>
      <c r="H382" s="533">
        <v>500</v>
      </c>
      <c r="I382" s="516">
        <v>19.149999999999999</v>
      </c>
      <c r="J382" s="517">
        <v>0.18</v>
      </c>
      <c r="K382" s="612">
        <f t="shared" si="114"/>
        <v>9574.82</v>
      </c>
      <c r="L382" s="515"/>
      <c r="M382" s="517"/>
    </row>
    <row r="383" spans="1:13" x14ac:dyDescent="0.25">
      <c r="A383" s="515"/>
      <c r="B383" s="565">
        <v>42226</v>
      </c>
      <c r="C383" s="515">
        <v>50</v>
      </c>
      <c r="D383" s="516">
        <v>20.010000000000002</v>
      </c>
      <c r="E383" s="517">
        <v>0</v>
      </c>
      <c r="F383" s="517">
        <f t="shared" si="113"/>
        <v>1000.5000000000001</v>
      </c>
      <c r="G383" s="514">
        <v>42300</v>
      </c>
      <c r="H383" s="533">
        <v>1000</v>
      </c>
      <c r="I383" s="516">
        <v>18.62</v>
      </c>
      <c r="J383" s="517">
        <v>0.34</v>
      </c>
      <c r="K383" s="612">
        <f t="shared" si="114"/>
        <v>18619.66</v>
      </c>
      <c r="L383" s="515"/>
      <c r="M383" s="517"/>
    </row>
    <row r="384" spans="1:13" x14ac:dyDescent="0.25">
      <c r="A384" s="515"/>
      <c r="B384" s="565">
        <v>42226</v>
      </c>
      <c r="C384" s="515">
        <v>100</v>
      </c>
      <c r="D384" s="516">
        <v>20.2</v>
      </c>
      <c r="E384" s="517">
        <v>0</v>
      </c>
      <c r="F384" s="517">
        <f t="shared" si="113"/>
        <v>2020</v>
      </c>
      <c r="G384" s="514">
        <v>42312</v>
      </c>
      <c r="H384" s="533">
        <v>2500</v>
      </c>
      <c r="I384" s="516">
        <v>18.48</v>
      </c>
      <c r="J384" s="517">
        <v>7.8</v>
      </c>
      <c r="K384" s="517">
        <f t="shared" si="114"/>
        <v>46192.2</v>
      </c>
      <c r="L384" s="515"/>
      <c r="M384" s="517"/>
    </row>
    <row r="385" spans="1:13" x14ac:dyDescent="0.25">
      <c r="A385" s="515"/>
      <c r="B385" s="565">
        <v>42227</v>
      </c>
      <c r="C385" s="515">
        <v>200</v>
      </c>
      <c r="D385" s="516">
        <v>18.399999999999999</v>
      </c>
      <c r="E385" s="517">
        <v>0</v>
      </c>
      <c r="F385" s="517">
        <f t="shared" si="113"/>
        <v>3679.9999999999995</v>
      </c>
      <c r="G385" s="514">
        <v>42313</v>
      </c>
      <c r="H385" s="533">
        <v>3000</v>
      </c>
      <c r="I385" s="516">
        <v>19.059999999999999</v>
      </c>
      <c r="J385" s="517">
        <v>1.05</v>
      </c>
      <c r="K385" s="517">
        <f t="shared" si="114"/>
        <v>57178.94999999999</v>
      </c>
      <c r="L385" s="515"/>
      <c r="M385" s="517"/>
    </row>
    <row r="386" spans="1:13" x14ac:dyDescent="0.25">
      <c r="A386" s="515"/>
      <c r="B386" s="565">
        <v>42227</v>
      </c>
      <c r="C386" s="515">
        <v>200</v>
      </c>
      <c r="D386" s="516">
        <v>19.55</v>
      </c>
      <c r="E386" s="517">
        <v>0</v>
      </c>
      <c r="F386" s="517">
        <f t="shared" si="113"/>
        <v>3910</v>
      </c>
      <c r="G386" s="514">
        <v>42324</v>
      </c>
      <c r="H386" s="533">
        <v>2500</v>
      </c>
      <c r="I386" s="516">
        <v>18.8</v>
      </c>
      <c r="J386" s="517">
        <v>0.86</v>
      </c>
      <c r="K386" s="517">
        <f t="shared" si="114"/>
        <v>46999.14</v>
      </c>
      <c r="L386" s="517"/>
      <c r="M386" s="517"/>
    </row>
    <row r="387" spans="1:13" x14ac:dyDescent="0.25">
      <c r="A387" s="515"/>
      <c r="B387" s="565">
        <v>42234</v>
      </c>
      <c r="C387" s="515">
        <v>40</v>
      </c>
      <c r="D387" s="516">
        <v>18.149999999999999</v>
      </c>
      <c r="E387" s="517">
        <v>0</v>
      </c>
      <c r="F387" s="517">
        <f t="shared" si="113"/>
        <v>726</v>
      </c>
      <c r="G387" s="514">
        <v>42335</v>
      </c>
      <c r="H387" s="533">
        <v>3078</v>
      </c>
      <c r="I387" s="516">
        <v>17.649999999999999</v>
      </c>
      <c r="J387" s="517">
        <v>1</v>
      </c>
      <c r="K387" s="517">
        <f t="shared" si="114"/>
        <v>54325.7</v>
      </c>
      <c r="L387" s="515"/>
      <c r="M387" s="517"/>
    </row>
    <row r="388" spans="1:13" x14ac:dyDescent="0.25">
      <c r="A388" s="515"/>
      <c r="B388" s="565">
        <v>42234</v>
      </c>
      <c r="C388" s="515">
        <v>100</v>
      </c>
      <c r="D388" s="516">
        <v>18</v>
      </c>
      <c r="E388" s="517">
        <v>0</v>
      </c>
      <c r="F388" s="517">
        <f t="shared" si="113"/>
        <v>1800</v>
      </c>
      <c r="G388" s="514">
        <v>42347</v>
      </c>
      <c r="H388" s="533">
        <v>500</v>
      </c>
      <c r="I388" s="516">
        <v>16.149999999999999</v>
      </c>
      <c r="J388" s="517">
        <v>0.15</v>
      </c>
      <c r="K388" s="517">
        <f t="shared" si="114"/>
        <v>8074.8499999999995</v>
      </c>
      <c r="L388" s="515"/>
      <c r="M388" s="517"/>
    </row>
    <row r="389" spans="1:13" x14ac:dyDescent="0.25">
      <c r="A389" s="515"/>
      <c r="B389" s="565">
        <v>42235</v>
      </c>
      <c r="C389" s="515">
        <v>100</v>
      </c>
      <c r="D389" s="516">
        <v>17.78</v>
      </c>
      <c r="E389" s="517">
        <v>0</v>
      </c>
      <c r="F389" s="517">
        <f t="shared" si="113"/>
        <v>1778</v>
      </c>
      <c r="G389" s="514">
        <v>42353</v>
      </c>
      <c r="H389" s="533">
        <v>600</v>
      </c>
      <c r="I389" s="516">
        <v>14.95</v>
      </c>
      <c r="J389" s="517">
        <v>0.17</v>
      </c>
      <c r="K389" s="517">
        <f t="shared" si="114"/>
        <v>8969.83</v>
      </c>
      <c r="L389" s="515"/>
      <c r="M389" s="517"/>
    </row>
    <row r="390" spans="1:13" x14ac:dyDescent="0.25">
      <c r="A390" s="515"/>
      <c r="B390" s="565">
        <v>42235</v>
      </c>
      <c r="C390" s="515">
        <v>100</v>
      </c>
      <c r="D390" s="516">
        <v>17.68</v>
      </c>
      <c r="E390" s="517">
        <v>0</v>
      </c>
      <c r="F390" s="517">
        <f t="shared" si="113"/>
        <v>1768</v>
      </c>
      <c r="G390" s="514">
        <v>42354</v>
      </c>
      <c r="H390" s="533">
        <v>500</v>
      </c>
      <c r="I390" s="516">
        <v>14.32</v>
      </c>
      <c r="J390" s="517">
        <v>0.13</v>
      </c>
      <c r="K390" s="517">
        <f t="shared" si="114"/>
        <v>7159.87</v>
      </c>
      <c r="L390" s="515"/>
      <c r="M390" s="517"/>
    </row>
    <row r="391" spans="1:13" x14ac:dyDescent="0.25">
      <c r="A391" s="515"/>
      <c r="B391" s="565">
        <v>42240</v>
      </c>
      <c r="C391" s="515">
        <v>100</v>
      </c>
      <c r="D391" s="516">
        <v>16.649999999999999</v>
      </c>
      <c r="E391" s="517">
        <v>0</v>
      </c>
      <c r="F391" s="517">
        <f t="shared" si="113"/>
        <v>1664.9999999999998</v>
      </c>
      <c r="G391" s="514">
        <v>42361</v>
      </c>
      <c r="H391" s="533">
        <v>500</v>
      </c>
      <c r="I391" s="516">
        <v>12.83</v>
      </c>
      <c r="J391" s="517">
        <v>0.12</v>
      </c>
      <c r="K391" s="517">
        <f t="shared" si="114"/>
        <v>6414.88</v>
      </c>
      <c r="L391" s="515"/>
      <c r="M391" s="517"/>
    </row>
    <row r="392" spans="1:13" x14ac:dyDescent="0.25">
      <c r="A392" s="515"/>
      <c r="B392" s="565">
        <v>42240</v>
      </c>
      <c r="C392" s="515">
        <v>100</v>
      </c>
      <c r="D392" s="516">
        <v>16.100000000000001</v>
      </c>
      <c r="E392" s="517">
        <v>0</v>
      </c>
      <c r="F392" s="517">
        <f t="shared" si="113"/>
        <v>1610.0000000000002</v>
      </c>
      <c r="G392" s="514">
        <v>42362</v>
      </c>
      <c r="H392" s="533">
        <v>1222</v>
      </c>
      <c r="I392" s="516">
        <v>12.75</v>
      </c>
      <c r="J392" s="517">
        <v>0.28999999999999998</v>
      </c>
      <c r="K392" s="517">
        <f t="shared" si="114"/>
        <v>15580.21</v>
      </c>
      <c r="L392" s="515"/>
      <c r="M392" s="517"/>
    </row>
    <row r="393" spans="1:13" ht="15" customHeight="1" x14ac:dyDescent="0.25">
      <c r="A393" s="515"/>
      <c r="B393" s="565">
        <v>42257</v>
      </c>
      <c r="C393" s="515">
        <v>1500</v>
      </c>
      <c r="D393" s="516">
        <v>16.350000000000001</v>
      </c>
      <c r="E393" s="517">
        <v>0</v>
      </c>
      <c r="F393" s="517">
        <f t="shared" si="113"/>
        <v>24525.000000000004</v>
      </c>
      <c r="G393" s="514">
        <v>42367</v>
      </c>
      <c r="H393" s="533">
        <v>1000</v>
      </c>
      <c r="I393" s="516">
        <v>13.15</v>
      </c>
      <c r="J393" s="517">
        <v>0.24</v>
      </c>
      <c r="K393" s="517">
        <f t="shared" si="114"/>
        <v>13149.76</v>
      </c>
      <c r="L393" s="515"/>
      <c r="M393" s="517"/>
    </row>
    <row r="394" spans="1:13" x14ac:dyDescent="0.25">
      <c r="A394" s="515"/>
      <c r="B394" s="565">
        <v>42258</v>
      </c>
      <c r="C394" s="515">
        <v>100</v>
      </c>
      <c r="D394" s="516">
        <v>16.100000000000001</v>
      </c>
      <c r="E394" s="517">
        <v>0</v>
      </c>
      <c r="F394" s="517">
        <f t="shared" si="113"/>
        <v>1610.0000000000002</v>
      </c>
      <c r="G394" s="514">
        <v>42367</v>
      </c>
      <c r="H394" s="533">
        <v>2178</v>
      </c>
      <c r="I394" s="516">
        <v>13.75</v>
      </c>
      <c r="J394" s="517">
        <v>0.55000000000000004</v>
      </c>
      <c r="K394" s="517">
        <f>H394*I394-J394</f>
        <v>29946.95</v>
      </c>
      <c r="L394" s="515"/>
      <c r="M394" s="517"/>
    </row>
    <row r="395" spans="1:13" x14ac:dyDescent="0.25">
      <c r="A395" s="515"/>
      <c r="B395" s="565">
        <v>42261</v>
      </c>
      <c r="C395" s="515">
        <v>1000</v>
      </c>
      <c r="D395" s="516">
        <v>15.416</v>
      </c>
      <c r="E395" s="517">
        <v>0</v>
      </c>
      <c r="F395" s="517">
        <f t="shared" si="113"/>
        <v>15416</v>
      </c>
      <c r="G395" s="514">
        <v>42010</v>
      </c>
      <c r="H395" s="533">
        <v>1000</v>
      </c>
      <c r="I395" s="516">
        <v>12.63</v>
      </c>
      <c r="J395" s="517">
        <v>0.23</v>
      </c>
      <c r="K395" s="517">
        <f>H395*I395-J395</f>
        <v>12629.77</v>
      </c>
      <c r="L395" s="515"/>
      <c r="M395" s="517"/>
    </row>
    <row r="396" spans="1:13" x14ac:dyDescent="0.25">
      <c r="A396" s="515"/>
      <c r="B396" s="565">
        <v>42261</v>
      </c>
      <c r="C396" s="515">
        <v>1000</v>
      </c>
      <c r="D396" s="516">
        <v>15.1</v>
      </c>
      <c r="E396" s="517">
        <v>0</v>
      </c>
      <c r="F396" s="517">
        <f t="shared" si="113"/>
        <v>15100</v>
      </c>
      <c r="G396" s="613">
        <v>42374</v>
      </c>
      <c r="H396" s="533">
        <v>2000</v>
      </c>
      <c r="I396" s="516">
        <v>12.81</v>
      </c>
      <c r="J396" s="517">
        <v>0.47</v>
      </c>
      <c r="K396" s="517">
        <f t="shared" ref="K396:K408" si="115">H396*I396-J396</f>
        <v>25619.53</v>
      </c>
      <c r="L396" s="515"/>
      <c r="M396" s="517"/>
    </row>
    <row r="397" spans="1:13" x14ac:dyDescent="0.25">
      <c r="A397" s="515"/>
      <c r="B397" s="565">
        <v>42261</v>
      </c>
      <c r="C397" s="515">
        <v>200</v>
      </c>
      <c r="D397" s="516">
        <v>14.87</v>
      </c>
      <c r="E397" s="517">
        <v>0</v>
      </c>
      <c r="F397" s="517">
        <f t="shared" si="113"/>
        <v>2974</v>
      </c>
      <c r="G397" s="514">
        <v>42374</v>
      </c>
      <c r="H397" s="533">
        <v>1000</v>
      </c>
      <c r="I397" s="516">
        <v>12.82</v>
      </c>
      <c r="J397" s="517">
        <v>0.24</v>
      </c>
      <c r="K397" s="517">
        <f t="shared" si="115"/>
        <v>12819.76</v>
      </c>
      <c r="L397" s="515"/>
      <c r="M397" s="517"/>
    </row>
    <row r="398" spans="1:13" x14ac:dyDescent="0.25">
      <c r="A398" s="515"/>
      <c r="B398" s="565">
        <v>42261</v>
      </c>
      <c r="C398" s="515">
        <v>300</v>
      </c>
      <c r="D398" s="516">
        <v>14.87</v>
      </c>
      <c r="E398" s="517">
        <v>0</v>
      </c>
      <c r="F398" s="517">
        <f t="shared" si="113"/>
        <v>4461</v>
      </c>
      <c r="G398" s="514">
        <v>42398</v>
      </c>
      <c r="H398" s="533">
        <v>400</v>
      </c>
      <c r="I398" s="516">
        <v>9.5500000000000007</v>
      </c>
      <c r="J398" s="517">
        <v>7.0000000000000007E-2</v>
      </c>
      <c r="K398" s="517">
        <f t="shared" si="115"/>
        <v>3819.9300000000003</v>
      </c>
      <c r="L398" s="515"/>
      <c r="M398" s="517"/>
    </row>
    <row r="399" spans="1:13" x14ac:dyDescent="0.25">
      <c r="A399" s="515"/>
      <c r="B399" s="565">
        <v>42270</v>
      </c>
      <c r="C399" s="515">
        <v>478</v>
      </c>
      <c r="D399" s="516">
        <v>15.85</v>
      </c>
      <c r="E399" s="517">
        <v>0</v>
      </c>
      <c r="F399" s="517">
        <f t="shared" si="113"/>
        <v>7576.3</v>
      </c>
      <c r="G399" s="514">
        <v>42411</v>
      </c>
      <c r="H399" s="533">
        <v>500</v>
      </c>
      <c r="I399" s="516">
        <v>6.97</v>
      </c>
      <c r="J399" s="517">
        <v>0.08</v>
      </c>
      <c r="K399" s="517">
        <f t="shared" si="115"/>
        <v>3484.92</v>
      </c>
      <c r="L399" s="515"/>
      <c r="M399" s="517"/>
    </row>
    <row r="400" spans="1:13" ht="15" customHeight="1" x14ac:dyDescent="0.25">
      <c r="A400" s="515"/>
      <c r="B400" s="565">
        <v>42292</v>
      </c>
      <c r="C400" s="515">
        <v>500</v>
      </c>
      <c r="D400" s="516">
        <v>18.55</v>
      </c>
      <c r="E400" s="517">
        <v>0</v>
      </c>
      <c r="F400" s="517">
        <f t="shared" si="113"/>
        <v>9275</v>
      </c>
      <c r="G400" s="514">
        <v>42412</v>
      </c>
      <c r="H400" s="533">
        <v>200</v>
      </c>
      <c r="I400" s="516">
        <v>7.45</v>
      </c>
      <c r="J400" s="517">
        <v>0.03</v>
      </c>
      <c r="K400" s="517">
        <f t="shared" si="115"/>
        <v>1489.97</v>
      </c>
      <c r="L400" s="515"/>
      <c r="M400" s="517"/>
    </row>
    <row r="401" spans="1:13" x14ac:dyDescent="0.25">
      <c r="A401" s="515"/>
      <c r="B401" s="565">
        <v>42299</v>
      </c>
      <c r="C401" s="515">
        <v>500</v>
      </c>
      <c r="D401" s="516">
        <v>18.55</v>
      </c>
      <c r="E401" s="517">
        <v>0</v>
      </c>
      <c r="F401" s="517">
        <f t="shared" si="113"/>
        <v>9275</v>
      </c>
      <c r="G401" s="514">
        <v>42416</v>
      </c>
      <c r="H401" s="533">
        <v>500</v>
      </c>
      <c r="I401" s="516">
        <v>7.75</v>
      </c>
      <c r="J401" s="517">
        <v>0.08</v>
      </c>
      <c r="K401" s="517">
        <f t="shared" si="115"/>
        <v>3874.92</v>
      </c>
      <c r="L401" s="515"/>
      <c r="M401" s="517"/>
    </row>
    <row r="402" spans="1:13" x14ac:dyDescent="0.25">
      <c r="A402" s="515"/>
      <c r="B402" s="565">
        <v>42299</v>
      </c>
      <c r="C402" s="515">
        <v>500</v>
      </c>
      <c r="D402" s="516">
        <v>18.28</v>
      </c>
      <c r="E402" s="517">
        <v>0</v>
      </c>
      <c r="F402" s="517">
        <f t="shared" si="113"/>
        <v>9140</v>
      </c>
      <c r="G402" s="514">
        <v>42422</v>
      </c>
      <c r="H402" s="533">
        <v>2500</v>
      </c>
      <c r="I402" s="516">
        <v>7.47</v>
      </c>
      <c r="J402" s="517">
        <v>0.41</v>
      </c>
      <c r="K402" s="517">
        <f t="shared" si="115"/>
        <v>18674.59</v>
      </c>
      <c r="L402" s="515"/>
      <c r="M402" s="517"/>
    </row>
    <row r="403" spans="1:13" x14ac:dyDescent="0.25">
      <c r="A403" s="515"/>
      <c r="B403" s="565">
        <v>42299</v>
      </c>
      <c r="C403" s="515">
        <v>1000</v>
      </c>
      <c r="D403" s="516">
        <v>18.100000000000001</v>
      </c>
      <c r="E403" s="517">
        <v>0</v>
      </c>
      <c r="F403" s="517">
        <f t="shared" si="113"/>
        <v>18100</v>
      </c>
      <c r="G403" s="514">
        <v>42422</v>
      </c>
      <c r="H403" s="533">
        <v>1000</v>
      </c>
      <c r="I403" s="516">
        <v>7.49</v>
      </c>
      <c r="J403" s="517">
        <v>0.16</v>
      </c>
      <c r="K403" s="517">
        <f t="shared" si="115"/>
        <v>7489.84</v>
      </c>
      <c r="L403" s="515"/>
      <c r="M403" s="517"/>
    </row>
    <row r="404" spans="1:13" x14ac:dyDescent="0.25">
      <c r="A404" s="515"/>
      <c r="B404" s="628">
        <v>42306</v>
      </c>
      <c r="C404" s="515">
        <v>660</v>
      </c>
      <c r="D404" s="516">
        <v>17.8</v>
      </c>
      <c r="E404" s="517">
        <v>0</v>
      </c>
      <c r="F404" s="517">
        <f t="shared" si="113"/>
        <v>11748</v>
      </c>
      <c r="G404" s="514">
        <v>42426</v>
      </c>
      <c r="H404" s="533">
        <v>900</v>
      </c>
      <c r="I404" s="516">
        <v>7.7</v>
      </c>
      <c r="J404" s="517">
        <v>0.15</v>
      </c>
      <c r="K404" s="517">
        <f t="shared" si="115"/>
        <v>6929.85</v>
      </c>
      <c r="L404" s="515"/>
      <c r="M404" s="517"/>
    </row>
    <row r="405" spans="1:13" ht="30" x14ac:dyDescent="0.25">
      <c r="A405" s="515"/>
      <c r="B405" s="628"/>
      <c r="C405" s="515">
        <v>340</v>
      </c>
      <c r="D405" s="516">
        <v>17.8</v>
      </c>
      <c r="E405" s="517">
        <v>0</v>
      </c>
      <c r="F405" s="517">
        <f t="shared" si="113"/>
        <v>6052</v>
      </c>
      <c r="G405" s="631" t="s">
        <v>182</v>
      </c>
      <c r="H405" s="533">
        <v>500</v>
      </c>
      <c r="I405" s="516">
        <v>7.73</v>
      </c>
      <c r="J405" s="517">
        <v>0.08</v>
      </c>
      <c r="K405" s="517">
        <f t="shared" si="115"/>
        <v>3864.92</v>
      </c>
      <c r="L405" s="515"/>
      <c r="M405" s="517"/>
    </row>
    <row r="406" spans="1:13" x14ac:dyDescent="0.25">
      <c r="A406" s="515"/>
      <c r="B406" s="565">
        <v>42312</v>
      </c>
      <c r="C406" s="614">
        <v>500</v>
      </c>
      <c r="D406" s="611">
        <v>17.559999999999999</v>
      </c>
      <c r="E406" s="612">
        <v>6.95</v>
      </c>
      <c r="F406" s="612">
        <f t="shared" si="113"/>
        <v>8786.9500000000007</v>
      </c>
      <c r="G406" s="631"/>
      <c r="H406" s="533">
        <v>500</v>
      </c>
      <c r="I406" s="516">
        <v>7.96</v>
      </c>
      <c r="J406" s="517">
        <v>0.09</v>
      </c>
      <c r="K406" s="517">
        <f t="shared" si="115"/>
        <v>3979.91</v>
      </c>
      <c r="L406" s="515"/>
      <c r="M406" s="517"/>
    </row>
    <row r="407" spans="1:13" x14ac:dyDescent="0.25">
      <c r="A407" s="515"/>
      <c r="B407" s="565">
        <v>42313</v>
      </c>
      <c r="C407" s="515">
        <v>3000</v>
      </c>
      <c r="D407" s="516">
        <v>19.05</v>
      </c>
      <c r="E407" s="517">
        <v>0</v>
      </c>
      <c r="F407" s="517">
        <f t="shared" si="113"/>
        <v>57150</v>
      </c>
      <c r="G407" s="631"/>
      <c r="H407" s="533">
        <v>500</v>
      </c>
      <c r="I407" s="516">
        <v>8.0299999999999994</v>
      </c>
      <c r="J407" s="517">
        <v>0.09</v>
      </c>
      <c r="K407" s="517">
        <f t="shared" si="115"/>
        <v>4014.9099999999994</v>
      </c>
      <c r="L407" s="515"/>
      <c r="M407" s="516"/>
    </row>
    <row r="408" spans="1:13" x14ac:dyDescent="0.25">
      <c r="A408" s="515"/>
      <c r="B408" s="565">
        <v>42320</v>
      </c>
      <c r="C408" s="515">
        <v>500</v>
      </c>
      <c r="D408" s="516">
        <v>18.079999999999998</v>
      </c>
      <c r="E408" s="517">
        <v>0</v>
      </c>
      <c r="F408" s="517">
        <f t="shared" si="113"/>
        <v>9040</v>
      </c>
      <c r="G408" s="631"/>
      <c r="H408" s="533">
        <v>1500</v>
      </c>
      <c r="I408" s="516">
        <v>8.1</v>
      </c>
      <c r="J408" s="517">
        <v>0.26</v>
      </c>
      <c r="K408" s="517">
        <f t="shared" si="115"/>
        <v>12149.74</v>
      </c>
      <c r="L408" s="515"/>
      <c r="M408" s="517"/>
    </row>
    <row r="409" spans="1:13" x14ac:dyDescent="0.25">
      <c r="A409" s="515"/>
      <c r="B409" s="565">
        <v>42320</v>
      </c>
      <c r="C409" s="515">
        <v>1000</v>
      </c>
      <c r="D409" s="516">
        <v>18.05</v>
      </c>
      <c r="E409" s="517">
        <v>0</v>
      </c>
      <c r="F409" s="517">
        <f t="shared" si="113"/>
        <v>18050</v>
      </c>
      <c r="G409" s="514">
        <v>42429</v>
      </c>
      <c r="H409" s="533">
        <v>1000</v>
      </c>
      <c r="I409" s="516">
        <v>8.5399999999999991</v>
      </c>
      <c r="J409" s="517">
        <v>0.19</v>
      </c>
      <c r="K409" s="517">
        <f>H409*I409-J409</f>
        <v>8539.81</v>
      </c>
      <c r="L409" s="515"/>
      <c r="M409" s="615"/>
    </row>
    <row r="410" spans="1:13" ht="15" customHeight="1" x14ac:dyDescent="0.25">
      <c r="A410" s="515"/>
      <c r="B410" s="565">
        <v>42320</v>
      </c>
      <c r="C410" s="515">
        <v>1000</v>
      </c>
      <c r="D410" s="516">
        <v>17.82</v>
      </c>
      <c r="E410" s="517">
        <v>0</v>
      </c>
      <c r="F410" s="517">
        <f t="shared" si="113"/>
        <v>17820</v>
      </c>
      <c r="G410" s="514">
        <v>42429</v>
      </c>
      <c r="H410" s="533">
        <v>500</v>
      </c>
      <c r="I410" s="516">
        <v>7.95</v>
      </c>
      <c r="J410" s="517">
        <v>0.09</v>
      </c>
      <c r="K410" s="517">
        <f>H410*I410-J410</f>
        <v>3974.91</v>
      </c>
      <c r="L410" s="515"/>
      <c r="M410" s="517"/>
    </row>
    <row r="411" spans="1:13" x14ac:dyDescent="0.25">
      <c r="A411" s="515"/>
      <c r="B411" s="565">
        <v>42328</v>
      </c>
      <c r="C411" s="515">
        <v>3078</v>
      </c>
      <c r="D411" s="516">
        <v>17.47</v>
      </c>
      <c r="E411" s="517">
        <v>0</v>
      </c>
      <c r="F411" s="517">
        <f t="shared" si="113"/>
        <v>53772.659999999996</v>
      </c>
      <c r="G411" s="514">
        <v>42429</v>
      </c>
      <c r="H411" s="533">
        <v>500</v>
      </c>
      <c r="I411" s="516">
        <v>7.97</v>
      </c>
      <c r="J411" s="517">
        <v>0.09</v>
      </c>
      <c r="K411" s="517">
        <f t="shared" ref="K411:K470" si="116">H411*I411-J411</f>
        <v>3984.91</v>
      </c>
      <c r="L411" s="515"/>
      <c r="M411" s="517"/>
    </row>
    <row r="412" spans="1:13" x14ac:dyDescent="0.25">
      <c r="A412" s="515"/>
      <c r="B412" s="565">
        <v>42340</v>
      </c>
      <c r="C412" s="515">
        <v>3078</v>
      </c>
      <c r="D412" s="516">
        <v>17.739999999999998</v>
      </c>
      <c r="E412" s="517">
        <v>0</v>
      </c>
      <c r="F412" s="517">
        <f t="shared" si="113"/>
        <v>54603.719999999994</v>
      </c>
      <c r="G412" s="514">
        <v>42430</v>
      </c>
      <c r="H412" s="533">
        <v>500</v>
      </c>
      <c r="I412" s="516">
        <v>7.85</v>
      </c>
      <c r="J412" s="517">
        <v>0.09</v>
      </c>
      <c r="K412" s="517">
        <f t="shared" si="116"/>
        <v>3924.91</v>
      </c>
      <c r="L412" s="515"/>
      <c r="M412" s="517"/>
    </row>
    <row r="413" spans="1:13" x14ac:dyDescent="0.25">
      <c r="A413" s="515"/>
      <c r="B413" s="565">
        <v>42340</v>
      </c>
      <c r="C413" s="515">
        <v>500</v>
      </c>
      <c r="D413" s="516">
        <v>17.5</v>
      </c>
      <c r="E413" s="517">
        <v>0</v>
      </c>
      <c r="F413" s="517">
        <f t="shared" si="113"/>
        <v>8750</v>
      </c>
      <c r="G413" s="514">
        <v>42430</v>
      </c>
      <c r="H413" s="533">
        <v>500</v>
      </c>
      <c r="I413" s="516">
        <v>8.0299999999999994</v>
      </c>
      <c r="J413" s="517">
        <v>0.09</v>
      </c>
      <c r="K413" s="517">
        <f t="shared" si="116"/>
        <v>4014.9099999999994</v>
      </c>
      <c r="L413" s="517"/>
      <c r="M413" s="517"/>
    </row>
    <row r="414" spans="1:13" x14ac:dyDescent="0.25">
      <c r="A414" s="515"/>
      <c r="B414" s="565">
        <v>42345</v>
      </c>
      <c r="C414" s="515">
        <v>100</v>
      </c>
      <c r="D414" s="516">
        <v>16.7</v>
      </c>
      <c r="E414" s="517">
        <v>0</v>
      </c>
      <c r="F414" s="517">
        <f t="shared" si="113"/>
        <v>1670</v>
      </c>
      <c r="G414" s="514">
        <v>42431</v>
      </c>
      <c r="H414" s="533">
        <v>500</v>
      </c>
      <c r="I414" s="516">
        <v>8.3800000000000008</v>
      </c>
      <c r="J414" s="517">
        <v>0.09</v>
      </c>
      <c r="K414" s="517">
        <f t="shared" si="116"/>
        <v>4189.91</v>
      </c>
      <c r="L414" s="517"/>
      <c r="M414" s="517"/>
    </row>
    <row r="415" spans="1:13" x14ac:dyDescent="0.25">
      <c r="A415" s="515"/>
      <c r="B415" s="565">
        <v>42345</v>
      </c>
      <c r="C415" s="515">
        <v>500</v>
      </c>
      <c r="D415" s="516">
        <v>16.850000000000001</v>
      </c>
      <c r="E415" s="517">
        <v>0</v>
      </c>
      <c r="F415" s="517">
        <f t="shared" si="113"/>
        <v>8425</v>
      </c>
      <c r="G415" s="514">
        <v>42431</v>
      </c>
      <c r="H415" s="533">
        <v>500</v>
      </c>
      <c r="I415" s="516">
        <v>8.58</v>
      </c>
      <c r="J415" s="517">
        <v>0.09</v>
      </c>
      <c r="K415" s="517">
        <f t="shared" si="116"/>
        <v>4289.91</v>
      </c>
      <c r="L415" s="515"/>
      <c r="M415" s="517"/>
    </row>
    <row r="416" spans="1:13" ht="30" x14ac:dyDescent="0.25">
      <c r="A416" s="515"/>
      <c r="B416" s="565">
        <v>42347</v>
      </c>
      <c r="C416" s="515">
        <v>500</v>
      </c>
      <c r="D416" s="516">
        <v>15.84</v>
      </c>
      <c r="E416" s="517">
        <v>0</v>
      </c>
      <c r="F416" s="517">
        <f t="shared" si="113"/>
        <v>7920</v>
      </c>
      <c r="G416" s="630" t="s">
        <v>184</v>
      </c>
      <c r="H416" s="533">
        <v>400</v>
      </c>
      <c r="I416" s="516">
        <v>9.09</v>
      </c>
      <c r="J416" s="517">
        <v>0.1</v>
      </c>
      <c r="K416" s="517">
        <f t="shared" si="116"/>
        <v>3635.9</v>
      </c>
      <c r="L416" s="515"/>
      <c r="M416" s="517"/>
    </row>
    <row r="417" spans="1:13" ht="15" customHeight="1" x14ac:dyDescent="0.25">
      <c r="A417" s="515"/>
      <c r="B417" s="565">
        <v>42348</v>
      </c>
      <c r="C417" s="515">
        <v>500</v>
      </c>
      <c r="D417" s="516">
        <v>14.78</v>
      </c>
      <c r="E417" s="517">
        <v>0</v>
      </c>
      <c r="F417" s="517">
        <f t="shared" si="113"/>
        <v>7390</v>
      </c>
      <c r="G417" s="630"/>
      <c r="H417" s="533">
        <v>100</v>
      </c>
      <c r="I417" s="516">
        <v>9.09</v>
      </c>
      <c r="J417" s="517">
        <v>0</v>
      </c>
      <c r="K417" s="517">
        <f t="shared" si="116"/>
        <v>909</v>
      </c>
      <c r="L417" s="515"/>
      <c r="M417" s="517"/>
    </row>
    <row r="418" spans="1:13" x14ac:dyDescent="0.25">
      <c r="A418" s="515"/>
      <c r="B418" s="565">
        <v>42352</v>
      </c>
      <c r="C418" s="515">
        <v>100</v>
      </c>
      <c r="D418" s="516">
        <v>14.57</v>
      </c>
      <c r="E418" s="517">
        <v>0</v>
      </c>
      <c r="F418" s="517">
        <f t="shared" si="113"/>
        <v>1457</v>
      </c>
      <c r="G418" s="630"/>
      <c r="H418" s="533">
        <v>500</v>
      </c>
      <c r="I418" s="516">
        <v>8.81</v>
      </c>
      <c r="J418" s="517">
        <v>0.1</v>
      </c>
      <c r="K418" s="517">
        <f t="shared" si="116"/>
        <v>4404.8999999999996</v>
      </c>
      <c r="L418" s="515"/>
      <c r="M418" s="517"/>
    </row>
    <row r="419" spans="1:13" x14ac:dyDescent="0.25">
      <c r="A419" s="515"/>
      <c r="B419" s="565">
        <v>42355</v>
      </c>
      <c r="C419" s="515">
        <v>500</v>
      </c>
      <c r="D419" s="516">
        <v>13.89</v>
      </c>
      <c r="E419" s="517">
        <v>0</v>
      </c>
      <c r="F419" s="517">
        <f t="shared" si="113"/>
        <v>6945</v>
      </c>
      <c r="G419" s="514">
        <v>42432</v>
      </c>
      <c r="H419" s="533">
        <v>600</v>
      </c>
      <c r="I419" s="516">
        <v>9.65</v>
      </c>
      <c r="J419" s="517">
        <v>0.13</v>
      </c>
      <c r="K419" s="517">
        <f t="shared" si="116"/>
        <v>5789.87</v>
      </c>
      <c r="L419" s="515"/>
      <c r="M419" s="517"/>
    </row>
    <row r="420" spans="1:13" x14ac:dyDescent="0.25">
      <c r="A420" s="515"/>
      <c r="B420" s="565">
        <v>42360</v>
      </c>
      <c r="C420" s="515">
        <v>500</v>
      </c>
      <c r="D420" s="516">
        <v>12.95</v>
      </c>
      <c r="E420" s="517">
        <v>0</v>
      </c>
      <c r="F420" s="517">
        <f t="shared" si="113"/>
        <v>6475</v>
      </c>
      <c r="G420" s="514">
        <v>42433</v>
      </c>
      <c r="H420" s="533">
        <v>600</v>
      </c>
      <c r="I420" s="516">
        <v>10.45</v>
      </c>
      <c r="J420" s="517">
        <v>0.14000000000000001</v>
      </c>
      <c r="K420" s="517">
        <f t="shared" si="116"/>
        <v>6269.86</v>
      </c>
      <c r="L420" s="515"/>
      <c r="M420" s="517"/>
    </row>
    <row r="421" spans="1:13" x14ac:dyDescent="0.25">
      <c r="A421" s="515"/>
      <c r="B421" s="565">
        <v>42361</v>
      </c>
      <c r="C421" s="515">
        <v>500</v>
      </c>
      <c r="D421" s="516">
        <v>12.75</v>
      </c>
      <c r="E421" s="517">
        <v>0</v>
      </c>
      <c r="F421" s="517">
        <f t="shared" si="113"/>
        <v>6375</v>
      </c>
      <c r="G421" s="514">
        <v>42440</v>
      </c>
      <c r="H421" s="533">
        <v>400</v>
      </c>
      <c r="I421" s="516">
        <v>11.25</v>
      </c>
      <c r="J421" s="517">
        <v>0.1</v>
      </c>
      <c r="K421" s="517">
        <f t="shared" si="116"/>
        <v>4499.8999999999996</v>
      </c>
      <c r="L421" s="515"/>
      <c r="M421" s="517"/>
    </row>
    <row r="422" spans="1:13" x14ac:dyDescent="0.25">
      <c r="A422" s="515"/>
      <c r="B422" s="565">
        <v>42361</v>
      </c>
      <c r="C422" s="515">
        <v>500</v>
      </c>
      <c r="D422" s="516">
        <v>12.8</v>
      </c>
      <c r="E422" s="517">
        <v>0</v>
      </c>
      <c r="F422" s="517">
        <f t="shared" si="113"/>
        <v>6400</v>
      </c>
      <c r="G422" s="514">
        <v>42446</v>
      </c>
      <c r="H422" s="533">
        <v>1500</v>
      </c>
      <c r="I422" s="516">
        <v>11.49</v>
      </c>
      <c r="J422" s="517">
        <v>0.38</v>
      </c>
      <c r="K422" s="517">
        <f t="shared" si="116"/>
        <v>17234.62</v>
      </c>
      <c r="L422" s="515"/>
      <c r="M422" s="517"/>
    </row>
    <row r="423" spans="1:13" ht="15" customHeight="1" x14ac:dyDescent="0.25">
      <c r="A423" s="515"/>
      <c r="B423" s="565">
        <v>42361</v>
      </c>
      <c r="C423" s="515">
        <v>1000</v>
      </c>
      <c r="D423" s="516">
        <v>12.67</v>
      </c>
      <c r="E423" s="517">
        <v>0</v>
      </c>
      <c r="F423" s="517">
        <f t="shared" si="113"/>
        <v>12670</v>
      </c>
      <c r="G423" s="514">
        <v>42447</v>
      </c>
      <c r="H423" s="533">
        <v>1500</v>
      </c>
      <c r="I423" s="516">
        <v>11.44</v>
      </c>
      <c r="J423" s="517">
        <v>0.37</v>
      </c>
      <c r="K423" s="517">
        <f t="shared" si="116"/>
        <v>17159.63</v>
      </c>
      <c r="L423" s="515"/>
      <c r="M423" s="517"/>
    </row>
    <row r="424" spans="1:13" x14ac:dyDescent="0.25">
      <c r="A424" s="515"/>
      <c r="B424" s="565">
        <v>42361</v>
      </c>
      <c r="C424" s="515">
        <v>222</v>
      </c>
      <c r="D424" s="516">
        <v>12.44</v>
      </c>
      <c r="E424" s="517">
        <v>0</v>
      </c>
      <c r="F424" s="517">
        <f t="shared" si="113"/>
        <v>2761.68</v>
      </c>
      <c r="G424" s="514">
        <v>42447</v>
      </c>
      <c r="H424" s="533">
        <v>500</v>
      </c>
      <c r="I424" s="516">
        <v>11.484999999999999</v>
      </c>
      <c r="J424" s="517">
        <v>0.13</v>
      </c>
      <c r="K424" s="517">
        <f t="shared" si="116"/>
        <v>5742.37</v>
      </c>
      <c r="L424" s="515"/>
      <c r="M424" s="517"/>
    </row>
    <row r="425" spans="1:13" x14ac:dyDescent="0.25">
      <c r="A425" s="515"/>
      <c r="B425" s="565">
        <v>42367</v>
      </c>
      <c r="C425" s="515">
        <v>2178</v>
      </c>
      <c r="D425" s="516">
        <v>13.68</v>
      </c>
      <c r="E425" s="517">
        <v>0</v>
      </c>
      <c r="F425" s="517">
        <f t="shared" si="113"/>
        <v>29795.040000000001</v>
      </c>
      <c r="G425" s="629">
        <v>42447</v>
      </c>
      <c r="H425" s="533">
        <v>650</v>
      </c>
      <c r="I425" s="516">
        <v>11.56</v>
      </c>
      <c r="J425" s="517">
        <v>0.25</v>
      </c>
      <c r="K425" s="517">
        <f t="shared" si="116"/>
        <v>7513.75</v>
      </c>
      <c r="L425" s="515"/>
      <c r="M425" s="517"/>
    </row>
    <row r="426" spans="1:13" x14ac:dyDescent="0.25">
      <c r="A426" s="515"/>
      <c r="B426" s="565">
        <v>42369</v>
      </c>
      <c r="C426" s="515">
        <v>2500</v>
      </c>
      <c r="D426" s="516">
        <v>13.04</v>
      </c>
      <c r="E426" s="517">
        <v>0</v>
      </c>
      <c r="F426" s="517">
        <f t="shared" si="113"/>
        <v>32599.999999999996</v>
      </c>
      <c r="G426" s="629"/>
      <c r="H426" s="533">
        <v>350</v>
      </c>
      <c r="I426" s="516">
        <v>11.56</v>
      </c>
      <c r="J426" s="517">
        <v>0</v>
      </c>
      <c r="K426" s="517">
        <f t="shared" si="116"/>
        <v>4046</v>
      </c>
      <c r="L426" s="515"/>
      <c r="M426" s="517"/>
    </row>
    <row r="427" spans="1:13" x14ac:dyDescent="0.25">
      <c r="A427" s="515"/>
      <c r="B427" s="565">
        <v>42008</v>
      </c>
      <c r="C427" s="515">
        <v>2000</v>
      </c>
      <c r="D427" s="516">
        <v>13.01</v>
      </c>
      <c r="E427" s="517">
        <v>0</v>
      </c>
      <c r="F427" s="517">
        <f t="shared" si="113"/>
        <v>26020</v>
      </c>
      <c r="G427" s="514">
        <v>42447</v>
      </c>
      <c r="H427" s="533">
        <v>1000</v>
      </c>
      <c r="I427" s="516">
        <v>11.62</v>
      </c>
      <c r="J427" s="517">
        <v>0.25</v>
      </c>
      <c r="K427" s="517">
        <f t="shared" si="116"/>
        <v>11619.75</v>
      </c>
      <c r="L427" s="515"/>
      <c r="M427" s="517"/>
    </row>
    <row r="428" spans="1:13" x14ac:dyDescent="0.25">
      <c r="A428" s="515"/>
      <c r="B428" s="565">
        <v>42009</v>
      </c>
      <c r="C428" s="515">
        <v>500</v>
      </c>
      <c r="D428" s="516">
        <v>12.62</v>
      </c>
      <c r="E428" s="517">
        <v>0</v>
      </c>
      <c r="F428" s="517">
        <f t="shared" si="113"/>
        <v>6310</v>
      </c>
      <c r="G428" s="514">
        <v>42451</v>
      </c>
      <c r="H428" s="533">
        <v>1000</v>
      </c>
      <c r="I428" s="516">
        <v>11.45</v>
      </c>
      <c r="J428" s="517">
        <v>0.25</v>
      </c>
      <c r="K428" s="517">
        <f t="shared" si="116"/>
        <v>11449.75</v>
      </c>
      <c r="L428" s="515"/>
      <c r="M428" s="517"/>
    </row>
    <row r="429" spans="1:13" x14ac:dyDescent="0.25">
      <c r="A429" s="515"/>
      <c r="B429" s="565">
        <v>42009</v>
      </c>
      <c r="C429" s="515">
        <v>500</v>
      </c>
      <c r="D429" s="516">
        <v>12.45</v>
      </c>
      <c r="E429" s="517">
        <v>0</v>
      </c>
      <c r="F429" s="517">
        <f t="shared" si="113"/>
        <v>6225</v>
      </c>
      <c r="G429" s="514">
        <v>42451</v>
      </c>
      <c r="H429" s="533">
        <v>50</v>
      </c>
      <c r="I429" s="516">
        <v>11.28</v>
      </c>
      <c r="J429" s="517">
        <v>0.01</v>
      </c>
      <c r="K429" s="517">
        <f t="shared" si="116"/>
        <v>563.99</v>
      </c>
      <c r="L429" s="515"/>
      <c r="M429" s="517"/>
    </row>
    <row r="430" spans="1:13" x14ac:dyDescent="0.25">
      <c r="A430" s="515"/>
      <c r="B430" s="616">
        <v>42374</v>
      </c>
      <c r="C430" s="515">
        <v>2000</v>
      </c>
      <c r="D430" s="516">
        <v>12.73</v>
      </c>
      <c r="E430" s="517">
        <v>0</v>
      </c>
      <c r="F430" s="517">
        <f t="shared" ref="F430:F493" si="117">C430*D430+E430</f>
        <v>25460</v>
      </c>
      <c r="G430" s="514">
        <v>42459</v>
      </c>
      <c r="H430" s="533">
        <v>2000</v>
      </c>
      <c r="I430" s="516">
        <v>10.75</v>
      </c>
      <c r="J430" s="517">
        <v>0.47</v>
      </c>
      <c r="K430" s="517">
        <f t="shared" si="116"/>
        <v>21499.53</v>
      </c>
      <c r="L430" s="515"/>
      <c r="M430" s="517"/>
    </row>
    <row r="431" spans="1:13" x14ac:dyDescent="0.25">
      <c r="A431" s="515"/>
      <c r="B431" s="565">
        <v>42375</v>
      </c>
      <c r="C431" s="515">
        <v>1000</v>
      </c>
      <c r="D431" s="516">
        <v>12.5</v>
      </c>
      <c r="E431" s="517">
        <v>0</v>
      </c>
      <c r="F431" s="517">
        <f t="shared" si="117"/>
        <v>12500</v>
      </c>
      <c r="G431" s="514">
        <v>42460</v>
      </c>
      <c r="H431" s="533">
        <v>1600</v>
      </c>
      <c r="I431" s="516">
        <v>10.95</v>
      </c>
      <c r="J431" s="517">
        <v>2.88</v>
      </c>
      <c r="K431" s="517">
        <f t="shared" si="116"/>
        <v>17517.12</v>
      </c>
      <c r="L431" s="515"/>
      <c r="M431" s="517"/>
    </row>
    <row r="432" spans="1:13" x14ac:dyDescent="0.25">
      <c r="A432" s="515"/>
      <c r="B432" s="565">
        <v>42375</v>
      </c>
      <c r="C432" s="515">
        <v>1000</v>
      </c>
      <c r="D432" s="516">
        <v>11.7</v>
      </c>
      <c r="E432" s="517">
        <v>0</v>
      </c>
      <c r="F432" s="517">
        <f t="shared" si="117"/>
        <v>11700</v>
      </c>
      <c r="G432" s="514">
        <v>42461</v>
      </c>
      <c r="H432" s="533">
        <v>2000</v>
      </c>
      <c r="I432" s="516">
        <v>10.52</v>
      </c>
      <c r="J432" s="517">
        <v>0.46</v>
      </c>
      <c r="K432" s="517">
        <f t="shared" si="116"/>
        <v>21039.54</v>
      </c>
      <c r="L432" s="515"/>
      <c r="M432" s="517"/>
    </row>
    <row r="433" spans="1:13" x14ac:dyDescent="0.25">
      <c r="A433" s="515"/>
      <c r="B433" s="565">
        <v>42402</v>
      </c>
      <c r="C433" s="515">
        <v>400</v>
      </c>
      <c r="D433" s="516">
        <v>9.1</v>
      </c>
      <c r="E433" s="517">
        <v>0</v>
      </c>
      <c r="F433" s="517">
        <f t="shared" si="117"/>
        <v>3640</v>
      </c>
      <c r="G433" s="514">
        <v>42461</v>
      </c>
      <c r="H433" s="533">
        <v>2000</v>
      </c>
      <c r="I433" s="516">
        <v>10.55</v>
      </c>
      <c r="J433" s="517">
        <v>0.46</v>
      </c>
      <c r="K433" s="517">
        <f t="shared" si="116"/>
        <v>21099.54</v>
      </c>
      <c r="L433" s="515"/>
      <c r="M433" s="517"/>
    </row>
    <row r="434" spans="1:13" x14ac:dyDescent="0.25">
      <c r="A434" s="515"/>
      <c r="B434" s="565">
        <v>42411</v>
      </c>
      <c r="C434" s="515">
        <v>500</v>
      </c>
      <c r="D434" s="516">
        <v>6.835</v>
      </c>
      <c r="E434" s="517">
        <v>0</v>
      </c>
      <c r="F434" s="517">
        <f t="shared" si="117"/>
        <v>3417.5</v>
      </c>
      <c r="G434" s="514">
        <v>42465</v>
      </c>
      <c r="H434" s="533">
        <v>100</v>
      </c>
      <c r="I434" s="516">
        <v>10.75</v>
      </c>
      <c r="J434" s="517">
        <v>0.02</v>
      </c>
      <c r="K434" s="517">
        <f t="shared" si="116"/>
        <v>1074.98</v>
      </c>
      <c r="L434" s="515"/>
      <c r="M434" s="517"/>
    </row>
    <row r="435" spans="1:13" x14ac:dyDescent="0.25">
      <c r="A435" s="515"/>
      <c r="B435" s="565">
        <v>42412</v>
      </c>
      <c r="C435" s="515">
        <v>200</v>
      </c>
      <c r="D435" s="516">
        <v>7.23</v>
      </c>
      <c r="E435" s="517">
        <v>0</v>
      </c>
      <c r="F435" s="517">
        <f t="shared" si="117"/>
        <v>1446</v>
      </c>
      <c r="G435" s="514">
        <v>42468</v>
      </c>
      <c r="H435" s="533">
        <v>1000</v>
      </c>
      <c r="I435" s="516">
        <v>11.77</v>
      </c>
      <c r="J435" s="517">
        <v>0.26</v>
      </c>
      <c r="K435" s="517">
        <f t="shared" si="116"/>
        <v>11769.74</v>
      </c>
      <c r="L435" s="515"/>
      <c r="M435" s="517"/>
    </row>
    <row r="436" spans="1:13" x14ac:dyDescent="0.25">
      <c r="A436" s="515"/>
      <c r="B436" s="565">
        <v>42416</v>
      </c>
      <c r="C436" s="515">
        <v>500</v>
      </c>
      <c r="D436" s="516">
        <v>7.5</v>
      </c>
      <c r="E436" s="517">
        <v>0</v>
      </c>
      <c r="F436" s="517">
        <f t="shared" si="117"/>
        <v>3750</v>
      </c>
      <c r="G436" s="629">
        <v>42472</v>
      </c>
      <c r="H436" s="533">
        <v>420</v>
      </c>
      <c r="I436" s="516">
        <v>13.35</v>
      </c>
      <c r="J436" s="517">
        <v>0.15</v>
      </c>
      <c r="K436" s="517">
        <f t="shared" si="116"/>
        <v>5606.85</v>
      </c>
      <c r="L436" s="515"/>
      <c r="M436" s="517"/>
    </row>
    <row r="437" spans="1:13" ht="30" x14ac:dyDescent="0.25">
      <c r="A437" s="515"/>
      <c r="B437" s="632" t="s">
        <v>180</v>
      </c>
      <c r="C437" s="515">
        <v>3000</v>
      </c>
      <c r="D437" s="516">
        <v>7.55</v>
      </c>
      <c r="E437" s="517">
        <v>0</v>
      </c>
      <c r="F437" s="517">
        <f t="shared" si="117"/>
        <v>22650</v>
      </c>
      <c r="G437" s="629"/>
      <c r="H437" s="533">
        <v>80</v>
      </c>
      <c r="I437" s="516">
        <v>13.35</v>
      </c>
      <c r="J437" s="517">
        <v>0</v>
      </c>
      <c r="K437" s="517">
        <f t="shared" si="116"/>
        <v>1068</v>
      </c>
      <c r="L437" s="515"/>
      <c r="M437" s="517"/>
    </row>
    <row r="438" spans="1:13" x14ac:dyDescent="0.25">
      <c r="A438" s="515"/>
      <c r="B438" s="632"/>
      <c r="C438" s="515">
        <v>500</v>
      </c>
      <c r="D438" s="516">
        <v>6.75</v>
      </c>
      <c r="E438" s="517">
        <v>0</v>
      </c>
      <c r="F438" s="517">
        <f t="shared" si="117"/>
        <v>3375</v>
      </c>
      <c r="G438" s="514">
        <v>42472</v>
      </c>
      <c r="H438" s="533">
        <v>500</v>
      </c>
      <c r="I438" s="516">
        <v>13.15</v>
      </c>
      <c r="J438" s="517">
        <v>0.14000000000000001</v>
      </c>
      <c r="K438" s="517">
        <f t="shared" si="116"/>
        <v>6574.86</v>
      </c>
      <c r="L438" s="515"/>
      <c r="M438" s="517"/>
    </row>
    <row r="439" spans="1:13" x14ac:dyDescent="0.25">
      <c r="A439" s="515"/>
      <c r="B439" s="632"/>
      <c r="C439" s="515">
        <v>300</v>
      </c>
      <c r="D439" s="516">
        <v>6.75</v>
      </c>
      <c r="E439" s="517">
        <v>0</v>
      </c>
      <c r="F439" s="517">
        <f t="shared" si="117"/>
        <v>2025</v>
      </c>
      <c r="G439" s="514">
        <v>42472</v>
      </c>
      <c r="H439" s="533">
        <v>500</v>
      </c>
      <c r="I439" s="516">
        <v>12.92</v>
      </c>
      <c r="J439" s="517">
        <v>0.14000000000000001</v>
      </c>
      <c r="K439" s="517">
        <f t="shared" si="116"/>
        <v>6459.86</v>
      </c>
      <c r="L439" s="515"/>
      <c r="M439" s="517"/>
    </row>
    <row r="440" spans="1:13" x14ac:dyDescent="0.25">
      <c r="A440" s="515"/>
      <c r="B440" s="565">
        <v>42426</v>
      </c>
      <c r="C440" s="515">
        <v>600</v>
      </c>
      <c r="D440" s="516">
        <v>7.63</v>
      </c>
      <c r="E440" s="517">
        <v>0</v>
      </c>
      <c r="F440" s="517">
        <f t="shared" si="117"/>
        <v>4578</v>
      </c>
      <c r="G440" s="514">
        <v>42472</v>
      </c>
      <c r="H440" s="533">
        <v>500</v>
      </c>
      <c r="I440" s="516">
        <v>12.59</v>
      </c>
      <c r="J440" s="517">
        <v>0.14000000000000001</v>
      </c>
      <c r="K440" s="517">
        <f t="shared" si="116"/>
        <v>6294.86</v>
      </c>
      <c r="L440" s="515"/>
      <c r="M440" s="517"/>
    </row>
    <row r="441" spans="1:13" x14ac:dyDescent="0.25">
      <c r="A441" s="515"/>
      <c r="B441" s="565">
        <v>42426</v>
      </c>
      <c r="C441" s="515">
        <v>2000</v>
      </c>
      <c r="D441" s="516">
        <v>7.95</v>
      </c>
      <c r="E441" s="517">
        <v>0</v>
      </c>
      <c r="F441" s="517">
        <f t="shared" si="117"/>
        <v>15900</v>
      </c>
      <c r="G441" s="514">
        <v>42474</v>
      </c>
      <c r="H441" s="533">
        <v>500</v>
      </c>
      <c r="I441" s="516">
        <v>13.18</v>
      </c>
      <c r="J441" s="517">
        <v>0.14000000000000001</v>
      </c>
      <c r="K441" s="517">
        <f t="shared" si="116"/>
        <v>6589.86</v>
      </c>
      <c r="L441" s="515"/>
      <c r="M441" s="517"/>
    </row>
    <row r="442" spans="1:13" x14ac:dyDescent="0.25">
      <c r="A442" s="515"/>
      <c r="B442" s="565">
        <v>42429</v>
      </c>
      <c r="C442" s="515">
        <v>2000</v>
      </c>
      <c r="D442" s="516">
        <v>8.1999999999999993</v>
      </c>
      <c r="E442" s="517">
        <v>0</v>
      </c>
      <c r="F442" s="517">
        <f t="shared" si="117"/>
        <v>16400</v>
      </c>
      <c r="G442" s="514">
        <v>42478</v>
      </c>
      <c r="H442" s="533">
        <v>500</v>
      </c>
      <c r="I442" s="516">
        <v>13.4</v>
      </c>
      <c r="J442" s="517">
        <v>0.15</v>
      </c>
      <c r="K442" s="517">
        <f t="shared" si="116"/>
        <v>6699.85</v>
      </c>
      <c r="L442" s="515"/>
      <c r="M442" s="517"/>
    </row>
    <row r="443" spans="1:13" x14ac:dyDescent="0.25">
      <c r="A443" s="517"/>
      <c r="B443" s="565">
        <v>42429</v>
      </c>
      <c r="C443" s="515">
        <v>500</v>
      </c>
      <c r="D443" s="516">
        <v>7.88</v>
      </c>
      <c r="E443" s="517">
        <v>0</v>
      </c>
      <c r="F443" s="517">
        <f t="shared" si="117"/>
        <v>3940</v>
      </c>
      <c r="G443" s="514">
        <v>42486</v>
      </c>
      <c r="H443" s="533">
        <v>500</v>
      </c>
      <c r="I443" s="516">
        <v>14.35</v>
      </c>
      <c r="J443" s="517">
        <v>0.16</v>
      </c>
      <c r="K443" s="517">
        <f t="shared" si="116"/>
        <v>7174.84</v>
      </c>
      <c r="L443" s="515"/>
      <c r="M443" s="517"/>
    </row>
    <row r="444" spans="1:13" ht="15" customHeight="1" x14ac:dyDescent="0.25">
      <c r="A444" s="515"/>
      <c r="B444" s="565">
        <v>42430</v>
      </c>
      <c r="C444" s="515">
        <v>1000</v>
      </c>
      <c r="D444" s="516">
        <v>7.77</v>
      </c>
      <c r="E444" s="517">
        <v>0</v>
      </c>
      <c r="F444" s="517">
        <f t="shared" si="117"/>
        <v>7770</v>
      </c>
      <c r="G444" s="514">
        <v>42487</v>
      </c>
      <c r="H444" s="533">
        <v>600</v>
      </c>
      <c r="I444" s="516">
        <v>14.85</v>
      </c>
      <c r="J444" s="517">
        <v>0.19</v>
      </c>
      <c r="K444" s="517">
        <f t="shared" si="116"/>
        <v>8909.81</v>
      </c>
      <c r="L444" s="515"/>
      <c r="M444" s="517"/>
    </row>
    <row r="445" spans="1:13" x14ac:dyDescent="0.25">
      <c r="A445" s="515"/>
      <c r="B445" s="565">
        <v>42430</v>
      </c>
      <c r="C445" s="515">
        <v>500</v>
      </c>
      <c r="D445" s="516">
        <v>7.94</v>
      </c>
      <c r="E445" s="517">
        <v>0</v>
      </c>
      <c r="F445" s="517">
        <f t="shared" si="117"/>
        <v>3970</v>
      </c>
      <c r="G445" s="514">
        <v>42489</v>
      </c>
      <c r="H445" s="533">
        <v>3000</v>
      </c>
      <c r="I445" s="516">
        <v>14.15</v>
      </c>
      <c r="J445" s="517">
        <v>0.93</v>
      </c>
      <c r="K445" s="517">
        <f t="shared" si="116"/>
        <v>42449.07</v>
      </c>
      <c r="L445" s="515"/>
      <c r="M445" s="517"/>
    </row>
    <row r="446" spans="1:13" x14ac:dyDescent="0.25">
      <c r="A446" s="515"/>
      <c r="B446" s="565">
        <v>42431</v>
      </c>
      <c r="C446" s="515">
        <v>1000</v>
      </c>
      <c r="D446" s="516">
        <v>8.3699999999999992</v>
      </c>
      <c r="E446" s="517">
        <v>0</v>
      </c>
      <c r="F446" s="517">
        <f t="shared" si="117"/>
        <v>8370</v>
      </c>
      <c r="G446" s="514">
        <v>42492</v>
      </c>
      <c r="H446" s="533">
        <v>1000</v>
      </c>
      <c r="I446" s="516">
        <v>13.48</v>
      </c>
      <c r="J446" s="517">
        <v>0.28999999999999998</v>
      </c>
      <c r="K446" s="517">
        <f t="shared" si="116"/>
        <v>13479.71</v>
      </c>
      <c r="L446" s="515"/>
      <c r="M446" s="517"/>
    </row>
    <row r="447" spans="1:13" x14ac:dyDescent="0.25">
      <c r="A447" s="515"/>
      <c r="B447" s="565">
        <v>42432</v>
      </c>
      <c r="C447" s="515">
        <v>600</v>
      </c>
      <c r="D447" s="516">
        <v>9.3699999999999992</v>
      </c>
      <c r="E447" s="517">
        <v>0</v>
      </c>
      <c r="F447" s="517">
        <f t="shared" si="117"/>
        <v>5621.9999999999991</v>
      </c>
      <c r="G447" s="514">
        <v>42492</v>
      </c>
      <c r="H447" s="533">
        <v>1000</v>
      </c>
      <c r="I447" s="516">
        <v>13.61</v>
      </c>
      <c r="J447" s="517">
        <v>0.3</v>
      </c>
      <c r="K447" s="517">
        <f t="shared" si="116"/>
        <v>13609.7</v>
      </c>
      <c r="L447" s="515"/>
      <c r="M447" s="517"/>
    </row>
    <row r="448" spans="1:13" x14ac:dyDescent="0.25">
      <c r="A448" s="515"/>
      <c r="B448" s="565">
        <v>42432</v>
      </c>
      <c r="C448" s="515">
        <v>600</v>
      </c>
      <c r="D448" s="516">
        <v>8.8800000000000008</v>
      </c>
      <c r="E448" s="517">
        <v>0</v>
      </c>
      <c r="F448" s="517">
        <f t="shared" si="117"/>
        <v>5328.0000000000009</v>
      </c>
      <c r="G448" s="514">
        <v>42493</v>
      </c>
      <c r="H448" s="533">
        <v>322</v>
      </c>
      <c r="I448" s="516">
        <v>13.28</v>
      </c>
      <c r="J448" s="517">
        <v>0.09</v>
      </c>
      <c r="K448" s="517">
        <f t="shared" si="116"/>
        <v>4276.07</v>
      </c>
      <c r="L448" s="515"/>
      <c r="M448" s="517"/>
    </row>
    <row r="449" spans="1:13" x14ac:dyDescent="0.25">
      <c r="A449" s="515"/>
      <c r="B449" s="565">
        <v>42433</v>
      </c>
      <c r="C449" s="515">
        <v>600</v>
      </c>
      <c r="D449" s="516">
        <v>10.42</v>
      </c>
      <c r="E449" s="517">
        <v>0</v>
      </c>
      <c r="F449" s="517">
        <f t="shared" si="117"/>
        <v>6252</v>
      </c>
      <c r="G449" s="514">
        <v>42495</v>
      </c>
      <c r="H449" s="533">
        <v>1000</v>
      </c>
      <c r="I449" s="516">
        <v>12.05</v>
      </c>
      <c r="J449" s="517">
        <v>0.26</v>
      </c>
      <c r="K449" s="517">
        <f t="shared" si="116"/>
        <v>12049.74</v>
      </c>
      <c r="L449" s="515"/>
      <c r="M449" s="517"/>
    </row>
    <row r="450" spans="1:13" x14ac:dyDescent="0.25">
      <c r="A450" s="515"/>
      <c r="B450" s="565">
        <v>42440</v>
      </c>
      <c r="C450" s="515">
        <v>400</v>
      </c>
      <c r="D450" s="516">
        <v>11.12</v>
      </c>
      <c r="E450" s="517">
        <v>0</v>
      </c>
      <c r="F450" s="517">
        <f t="shared" si="117"/>
        <v>4448</v>
      </c>
      <c r="G450" s="514">
        <v>42495</v>
      </c>
      <c r="H450" s="533">
        <v>2000</v>
      </c>
      <c r="I450" s="516">
        <v>12.63</v>
      </c>
      <c r="J450" s="517">
        <v>0.55000000000000004</v>
      </c>
      <c r="K450" s="517">
        <f t="shared" si="116"/>
        <v>25259.45</v>
      </c>
      <c r="L450" s="515"/>
      <c r="M450" s="517"/>
    </row>
    <row r="451" spans="1:13" x14ac:dyDescent="0.25">
      <c r="A451" s="515"/>
      <c r="B451" s="565">
        <v>42446</v>
      </c>
      <c r="C451" s="515">
        <v>1500</v>
      </c>
      <c r="D451" s="516">
        <v>11.445</v>
      </c>
      <c r="E451" s="517">
        <v>0</v>
      </c>
      <c r="F451" s="517">
        <f t="shared" si="117"/>
        <v>17167.5</v>
      </c>
      <c r="G451" s="514">
        <v>42500</v>
      </c>
      <c r="H451" s="533">
        <v>1000</v>
      </c>
      <c r="I451" s="516">
        <v>11.66</v>
      </c>
      <c r="J451" s="517">
        <v>5.25</v>
      </c>
      <c r="K451" s="517">
        <f t="shared" si="116"/>
        <v>11654.75</v>
      </c>
      <c r="L451" s="515"/>
      <c r="M451" s="517"/>
    </row>
    <row r="452" spans="1:13" x14ac:dyDescent="0.25">
      <c r="A452" s="515"/>
      <c r="B452" s="628">
        <v>42447</v>
      </c>
      <c r="C452" s="515">
        <v>1500</v>
      </c>
      <c r="D452" s="516">
        <v>11.42</v>
      </c>
      <c r="E452" s="517">
        <v>0</v>
      </c>
      <c r="F452" s="517">
        <f t="shared" si="117"/>
        <v>17130</v>
      </c>
      <c r="G452" s="514">
        <v>42502</v>
      </c>
      <c r="H452" s="533">
        <v>1500</v>
      </c>
      <c r="I452" s="516">
        <v>12.36</v>
      </c>
      <c r="J452" s="517">
        <v>0.4</v>
      </c>
      <c r="K452" s="517">
        <f t="shared" si="116"/>
        <v>18539.599999999999</v>
      </c>
      <c r="L452" s="515"/>
      <c r="M452" s="517"/>
    </row>
    <row r="453" spans="1:13" x14ac:dyDescent="0.25">
      <c r="A453" s="515"/>
      <c r="B453" s="633"/>
      <c r="C453" s="515">
        <v>500</v>
      </c>
      <c r="D453" s="516">
        <v>11.42</v>
      </c>
      <c r="E453" s="517">
        <v>0</v>
      </c>
      <c r="F453" s="517">
        <f t="shared" si="117"/>
        <v>5710</v>
      </c>
      <c r="G453" s="514">
        <v>42503</v>
      </c>
      <c r="H453" s="533">
        <v>500</v>
      </c>
      <c r="I453" s="516">
        <v>12.49</v>
      </c>
      <c r="J453" s="517">
        <v>0.14000000000000001</v>
      </c>
      <c r="K453" s="517">
        <f t="shared" si="116"/>
        <v>6244.86</v>
      </c>
      <c r="L453" s="515"/>
      <c r="M453" s="517"/>
    </row>
    <row r="454" spans="1:13" x14ac:dyDescent="0.25">
      <c r="A454" s="515"/>
      <c r="B454" s="565">
        <v>42447</v>
      </c>
      <c r="C454" s="515">
        <v>650</v>
      </c>
      <c r="D454" s="516">
        <v>11.545</v>
      </c>
      <c r="E454" s="517">
        <v>0.75</v>
      </c>
      <c r="F454" s="517">
        <f t="shared" si="117"/>
        <v>7505</v>
      </c>
      <c r="G454" s="514">
        <v>42506</v>
      </c>
      <c r="H454" s="533">
        <v>300</v>
      </c>
      <c r="I454" s="516">
        <v>12.85</v>
      </c>
      <c r="J454" s="517">
        <v>0.08</v>
      </c>
      <c r="K454" s="517">
        <f t="shared" si="116"/>
        <v>3854.92</v>
      </c>
      <c r="L454" s="515"/>
      <c r="M454" s="517"/>
    </row>
    <row r="455" spans="1:13" x14ac:dyDescent="0.25">
      <c r="A455" s="515"/>
      <c r="B455" s="565">
        <v>42450</v>
      </c>
      <c r="C455" s="515">
        <v>1350</v>
      </c>
      <c r="D455" s="516">
        <v>11.42</v>
      </c>
      <c r="E455" s="517">
        <v>0</v>
      </c>
      <c r="F455" s="517">
        <f t="shared" si="117"/>
        <v>15417</v>
      </c>
      <c r="G455" s="514">
        <v>42513</v>
      </c>
      <c r="H455" s="533">
        <v>500</v>
      </c>
      <c r="I455" s="516">
        <v>13.05</v>
      </c>
      <c r="J455" s="517">
        <v>0.14000000000000001</v>
      </c>
      <c r="K455" s="517">
        <f t="shared" si="116"/>
        <v>6524.86</v>
      </c>
      <c r="L455" s="515"/>
      <c r="M455" s="517"/>
    </row>
    <row r="456" spans="1:13" x14ac:dyDescent="0.25">
      <c r="A456" s="515"/>
      <c r="B456" s="565">
        <v>42451</v>
      </c>
      <c r="C456" s="515">
        <v>1000</v>
      </c>
      <c r="D456" s="516">
        <v>11.38</v>
      </c>
      <c r="E456" s="517">
        <v>0</v>
      </c>
      <c r="F456" s="517">
        <f t="shared" si="117"/>
        <v>11380</v>
      </c>
      <c r="G456" s="514">
        <v>42515</v>
      </c>
      <c r="H456" s="533">
        <v>500</v>
      </c>
      <c r="I456" s="516">
        <v>13.59</v>
      </c>
      <c r="J456" s="517">
        <v>0.15</v>
      </c>
      <c r="K456" s="517">
        <f t="shared" si="116"/>
        <v>6794.85</v>
      </c>
      <c r="L456" s="515"/>
      <c r="M456" s="517"/>
    </row>
    <row r="457" spans="1:13" x14ac:dyDescent="0.25">
      <c r="A457" s="515"/>
      <c r="B457" s="628">
        <v>42451</v>
      </c>
      <c r="C457" s="515">
        <v>50</v>
      </c>
      <c r="D457" s="516">
        <v>11.22</v>
      </c>
      <c r="E457" s="517">
        <v>0</v>
      </c>
      <c r="F457" s="517">
        <f t="shared" si="117"/>
        <v>561</v>
      </c>
      <c r="G457" s="514">
        <v>42515</v>
      </c>
      <c r="H457" s="533">
        <v>500</v>
      </c>
      <c r="I457" s="516">
        <v>13.57</v>
      </c>
      <c r="J457" s="517">
        <v>0.15</v>
      </c>
      <c r="K457" s="517">
        <f t="shared" si="116"/>
        <v>6784.85</v>
      </c>
      <c r="L457" s="515"/>
      <c r="M457" s="517"/>
    </row>
    <row r="458" spans="1:13" x14ac:dyDescent="0.25">
      <c r="A458" s="515"/>
      <c r="B458" s="628"/>
      <c r="C458" s="515">
        <v>350</v>
      </c>
      <c r="D458" s="516">
        <v>11.22</v>
      </c>
      <c r="E458" s="517">
        <v>0</v>
      </c>
      <c r="F458" s="517">
        <f t="shared" si="117"/>
        <v>3927</v>
      </c>
      <c r="G458" s="514">
        <v>42517</v>
      </c>
      <c r="H458" s="533">
        <v>500</v>
      </c>
      <c r="I458" s="516">
        <v>12.87</v>
      </c>
      <c r="J458" s="517">
        <v>0.14000000000000001</v>
      </c>
      <c r="K458" s="517">
        <f t="shared" si="116"/>
        <v>6434.86</v>
      </c>
      <c r="L458" s="515"/>
      <c r="M458" s="517"/>
    </row>
    <row r="459" spans="1:13" ht="45" x14ac:dyDescent="0.25">
      <c r="A459" s="515"/>
      <c r="B459" s="632" t="s">
        <v>194</v>
      </c>
      <c r="C459" s="515">
        <v>650</v>
      </c>
      <c r="D459" s="516">
        <v>11.22</v>
      </c>
      <c r="E459" s="517">
        <v>0</v>
      </c>
      <c r="F459" s="517">
        <f t="shared" si="117"/>
        <v>7293</v>
      </c>
      <c r="G459" s="514">
        <v>42524</v>
      </c>
      <c r="H459" s="533">
        <v>400</v>
      </c>
      <c r="I459" s="516">
        <v>13.38</v>
      </c>
      <c r="J459" s="517">
        <v>0.12</v>
      </c>
      <c r="K459" s="517">
        <f t="shared" si="116"/>
        <v>5351.88</v>
      </c>
      <c r="L459" s="515"/>
      <c r="M459" s="517"/>
    </row>
    <row r="460" spans="1:13" x14ac:dyDescent="0.25">
      <c r="A460" s="515"/>
      <c r="B460" s="632"/>
      <c r="C460" s="515">
        <v>500</v>
      </c>
      <c r="D460" s="516">
        <v>11.01</v>
      </c>
      <c r="E460" s="517">
        <v>0</v>
      </c>
      <c r="F460" s="517">
        <f t="shared" si="117"/>
        <v>5505</v>
      </c>
      <c r="G460" s="514">
        <v>42527</v>
      </c>
      <c r="H460" s="533">
        <v>1000</v>
      </c>
      <c r="I460" s="516">
        <v>13.82</v>
      </c>
      <c r="J460" s="517">
        <v>0.3</v>
      </c>
      <c r="K460" s="517">
        <f t="shared" si="116"/>
        <v>13819.7</v>
      </c>
      <c r="L460" s="515"/>
      <c r="M460" s="517"/>
    </row>
    <row r="461" spans="1:13" x14ac:dyDescent="0.25">
      <c r="A461" s="515"/>
      <c r="B461" s="632"/>
      <c r="C461" s="515">
        <v>500</v>
      </c>
      <c r="D461" s="516">
        <v>10.75</v>
      </c>
      <c r="E461" s="517">
        <v>0</v>
      </c>
      <c r="F461" s="517">
        <f t="shared" si="117"/>
        <v>5375</v>
      </c>
      <c r="G461" s="514">
        <v>42527</v>
      </c>
      <c r="H461" s="533">
        <v>500</v>
      </c>
      <c r="I461" s="516">
        <v>13.97</v>
      </c>
      <c r="J461" s="517">
        <v>1.1499999999999999</v>
      </c>
      <c r="K461" s="517">
        <f t="shared" si="116"/>
        <v>6983.85</v>
      </c>
      <c r="L461" s="515"/>
      <c r="M461" s="517"/>
    </row>
    <row r="462" spans="1:13" x14ac:dyDescent="0.25">
      <c r="A462" s="515"/>
      <c r="B462" s="632"/>
      <c r="C462" s="515">
        <v>1000</v>
      </c>
      <c r="D462" s="516">
        <v>10.4</v>
      </c>
      <c r="E462" s="517">
        <v>0</v>
      </c>
      <c r="F462" s="517">
        <f t="shared" si="117"/>
        <v>10400</v>
      </c>
      <c r="G462" s="514">
        <v>42528</v>
      </c>
      <c r="H462" s="533">
        <v>500</v>
      </c>
      <c r="I462" s="516">
        <v>14.65</v>
      </c>
      <c r="J462" s="517">
        <v>0.16</v>
      </c>
      <c r="K462" s="517">
        <f t="shared" si="116"/>
        <v>7324.84</v>
      </c>
      <c r="L462" s="515"/>
      <c r="M462" s="517"/>
    </row>
    <row r="463" spans="1:13" x14ac:dyDescent="0.25">
      <c r="A463" s="515"/>
      <c r="B463" s="632"/>
      <c r="C463" s="515">
        <v>1000</v>
      </c>
      <c r="D463" s="516">
        <v>10.185</v>
      </c>
      <c r="E463" s="517">
        <v>0</v>
      </c>
      <c r="F463" s="517">
        <f t="shared" si="117"/>
        <v>10185</v>
      </c>
      <c r="G463" s="514">
        <v>42536</v>
      </c>
      <c r="H463" s="533">
        <v>400</v>
      </c>
      <c r="I463" s="516">
        <v>13.43</v>
      </c>
      <c r="J463" s="517">
        <v>0.12</v>
      </c>
      <c r="K463" s="517">
        <f t="shared" si="116"/>
        <v>5371.88</v>
      </c>
      <c r="L463" s="515"/>
      <c r="M463" s="517"/>
    </row>
    <row r="464" spans="1:13" ht="15" customHeight="1" x14ac:dyDescent="0.25">
      <c r="A464" s="515"/>
      <c r="B464" s="565">
        <v>42461</v>
      </c>
      <c r="C464" s="515">
        <v>2000</v>
      </c>
      <c r="D464" s="516">
        <v>10.43</v>
      </c>
      <c r="E464" s="517">
        <v>0</v>
      </c>
      <c r="F464" s="517">
        <f t="shared" si="117"/>
        <v>20860</v>
      </c>
      <c r="G464" s="514">
        <v>42537</v>
      </c>
      <c r="H464" s="533">
        <v>400</v>
      </c>
      <c r="I464" s="516">
        <v>12.69</v>
      </c>
      <c r="J464" s="517">
        <v>0.11</v>
      </c>
      <c r="K464" s="517">
        <f t="shared" si="116"/>
        <v>5075.8900000000003</v>
      </c>
      <c r="L464" s="515"/>
      <c r="M464" s="517"/>
    </row>
    <row r="465" spans="1:13" x14ac:dyDescent="0.25">
      <c r="A465" s="515"/>
      <c r="B465" s="565">
        <v>42461</v>
      </c>
      <c r="C465" s="515">
        <v>2000</v>
      </c>
      <c r="D465" s="516">
        <v>10.42</v>
      </c>
      <c r="E465" s="517">
        <v>0</v>
      </c>
      <c r="F465" s="517">
        <f t="shared" si="117"/>
        <v>20840</v>
      </c>
      <c r="G465" s="514">
        <v>42538</v>
      </c>
      <c r="H465" s="533">
        <v>500</v>
      </c>
      <c r="I465" s="516">
        <v>13.34</v>
      </c>
      <c r="J465" s="517">
        <v>0.15</v>
      </c>
      <c r="K465" s="517">
        <f t="shared" si="116"/>
        <v>6669.85</v>
      </c>
      <c r="L465" s="515"/>
      <c r="M465" s="517"/>
    </row>
    <row r="466" spans="1:13" ht="45" x14ac:dyDescent="0.25">
      <c r="A466" s="515"/>
      <c r="B466" s="565">
        <v>42465</v>
      </c>
      <c r="C466" s="515">
        <v>100</v>
      </c>
      <c r="D466" s="516">
        <v>10.4</v>
      </c>
      <c r="E466" s="517">
        <v>0</v>
      </c>
      <c r="F466" s="517">
        <f t="shared" si="117"/>
        <v>1040</v>
      </c>
      <c r="G466" s="634" t="s">
        <v>221</v>
      </c>
      <c r="H466" s="533">
        <v>500</v>
      </c>
      <c r="I466" s="516">
        <v>13.91</v>
      </c>
      <c r="J466" s="517">
        <v>0.15</v>
      </c>
      <c r="K466" s="517">
        <f t="shared" si="116"/>
        <v>6954.85</v>
      </c>
      <c r="L466" s="515"/>
      <c r="M466" s="517"/>
    </row>
    <row r="467" spans="1:13" x14ac:dyDescent="0.25">
      <c r="A467" s="515"/>
      <c r="B467" s="565">
        <v>42471</v>
      </c>
      <c r="C467" s="515">
        <v>500</v>
      </c>
      <c r="D467" s="516">
        <v>11.77</v>
      </c>
      <c r="E467" s="517">
        <v>0</v>
      </c>
      <c r="F467" s="517">
        <f t="shared" si="117"/>
        <v>5885</v>
      </c>
      <c r="G467" s="634"/>
      <c r="H467" s="533">
        <v>600</v>
      </c>
      <c r="I467" s="516">
        <v>14.36</v>
      </c>
      <c r="J467" s="517">
        <v>0.19</v>
      </c>
      <c r="K467" s="517">
        <f t="shared" si="116"/>
        <v>8615.81</v>
      </c>
      <c r="L467" s="515"/>
      <c r="M467" s="517"/>
    </row>
    <row r="468" spans="1:13" x14ac:dyDescent="0.25">
      <c r="A468" s="515"/>
      <c r="B468" s="565">
        <v>42471</v>
      </c>
      <c r="C468" s="515">
        <v>500</v>
      </c>
      <c r="D468" s="516">
        <v>11.55</v>
      </c>
      <c r="E468" s="517">
        <v>0</v>
      </c>
      <c r="F468" s="517">
        <f t="shared" si="117"/>
        <v>5775</v>
      </c>
      <c r="G468" s="634"/>
      <c r="H468" s="533">
        <v>500</v>
      </c>
      <c r="I468" s="516">
        <v>14.65</v>
      </c>
      <c r="J468" s="517">
        <v>0.16</v>
      </c>
      <c r="K468" s="517">
        <f t="shared" si="116"/>
        <v>7324.84</v>
      </c>
      <c r="L468" s="515"/>
      <c r="M468" s="517"/>
    </row>
    <row r="469" spans="1:13" x14ac:dyDescent="0.25">
      <c r="A469" s="515"/>
      <c r="B469" s="565">
        <v>42472</v>
      </c>
      <c r="C469" s="515">
        <v>610</v>
      </c>
      <c r="D469" s="516">
        <v>12.95</v>
      </c>
      <c r="E469" s="517">
        <v>0</v>
      </c>
      <c r="F469" s="517">
        <f t="shared" si="117"/>
        <v>7899.5</v>
      </c>
      <c r="G469" s="514">
        <v>42542</v>
      </c>
      <c r="H469" s="533">
        <v>500</v>
      </c>
      <c r="I469" s="516">
        <v>14.95</v>
      </c>
      <c r="J469" s="517">
        <v>0.16</v>
      </c>
      <c r="K469" s="517">
        <f t="shared" si="116"/>
        <v>7474.84</v>
      </c>
      <c r="L469" s="515"/>
      <c r="M469" s="517"/>
    </row>
    <row r="470" spans="1:13" x14ac:dyDescent="0.25">
      <c r="A470" s="515"/>
      <c r="B470" s="565">
        <v>42473</v>
      </c>
      <c r="C470" s="515">
        <v>970</v>
      </c>
      <c r="D470" s="516">
        <v>12.76</v>
      </c>
      <c r="E470" s="517">
        <v>4.0999999999999996</v>
      </c>
      <c r="F470" s="517">
        <f t="shared" si="117"/>
        <v>12381.3</v>
      </c>
      <c r="G470" s="514">
        <v>42542</v>
      </c>
      <c r="H470" s="533">
        <v>378</v>
      </c>
      <c r="I470" s="516">
        <v>15.2</v>
      </c>
      <c r="J470" s="517">
        <v>0.13</v>
      </c>
      <c r="K470" s="517">
        <f t="shared" si="116"/>
        <v>5745.4699999999993</v>
      </c>
      <c r="L470" s="515"/>
      <c r="M470" s="517"/>
    </row>
    <row r="471" spans="1:13" x14ac:dyDescent="0.25">
      <c r="A471" s="515"/>
      <c r="B471" s="565">
        <v>42474</v>
      </c>
      <c r="C471" s="515">
        <v>420</v>
      </c>
      <c r="D471" s="516">
        <v>12.755000000000001</v>
      </c>
      <c r="E471" s="517">
        <v>0.34</v>
      </c>
      <c r="F471" s="517">
        <f t="shared" si="117"/>
        <v>5357.4400000000005</v>
      </c>
      <c r="G471" s="515"/>
      <c r="H471" s="533"/>
      <c r="I471" s="516"/>
      <c r="J471" s="517"/>
      <c r="K471" s="517"/>
      <c r="L471" s="515"/>
      <c r="M471" s="517"/>
    </row>
    <row r="472" spans="1:13" x14ac:dyDescent="0.25">
      <c r="A472" s="515"/>
      <c r="B472" s="565">
        <v>42475</v>
      </c>
      <c r="C472" s="515">
        <v>500</v>
      </c>
      <c r="D472" s="516">
        <v>13.02</v>
      </c>
      <c r="E472" s="517">
        <v>-1.75</v>
      </c>
      <c r="F472" s="517">
        <f t="shared" si="117"/>
        <v>6508.25</v>
      </c>
      <c r="G472" s="515"/>
      <c r="H472" s="533"/>
      <c r="I472" s="516"/>
      <c r="J472" s="517"/>
      <c r="K472" s="517"/>
      <c r="L472" s="515"/>
      <c r="M472" s="517"/>
    </row>
    <row r="473" spans="1:13" ht="15" customHeight="1" x14ac:dyDescent="0.25">
      <c r="A473" s="515"/>
      <c r="B473" s="565">
        <v>42485</v>
      </c>
      <c r="C473" s="515">
        <v>500</v>
      </c>
      <c r="D473" s="516">
        <v>13.95</v>
      </c>
      <c r="E473" s="517">
        <v>0</v>
      </c>
      <c r="F473" s="517">
        <f t="shared" si="117"/>
        <v>6975</v>
      </c>
      <c r="G473" s="515"/>
      <c r="H473" s="533"/>
      <c r="I473" s="516"/>
      <c r="J473" s="517"/>
      <c r="K473" s="517"/>
      <c r="L473" s="515"/>
      <c r="M473" s="517"/>
    </row>
    <row r="474" spans="1:13" x14ac:dyDescent="0.25">
      <c r="A474" s="515"/>
      <c r="B474" s="565">
        <v>42487</v>
      </c>
      <c r="C474" s="515">
        <v>600</v>
      </c>
      <c r="D474" s="516">
        <v>14.63</v>
      </c>
      <c r="E474" s="517">
        <v>0</v>
      </c>
      <c r="F474" s="517">
        <f t="shared" si="117"/>
        <v>8778</v>
      </c>
      <c r="G474" s="515"/>
      <c r="H474" s="533"/>
      <c r="I474" s="516"/>
      <c r="J474" s="517"/>
      <c r="K474" s="517"/>
      <c r="L474" s="515"/>
      <c r="M474" s="517"/>
    </row>
    <row r="475" spans="1:13" x14ac:dyDescent="0.25">
      <c r="A475" s="515"/>
      <c r="B475" s="565">
        <v>42488</v>
      </c>
      <c r="C475" s="515">
        <v>500</v>
      </c>
      <c r="D475" s="516">
        <v>14.52</v>
      </c>
      <c r="E475" s="517">
        <v>0</v>
      </c>
      <c r="F475" s="517">
        <f t="shared" si="117"/>
        <v>7260</v>
      </c>
      <c r="G475" s="515"/>
      <c r="H475" s="533"/>
      <c r="I475" s="516"/>
      <c r="J475" s="517"/>
      <c r="K475" s="517"/>
      <c r="L475" s="515"/>
      <c r="M475" s="517"/>
    </row>
    <row r="476" spans="1:13" ht="30" x14ac:dyDescent="0.25">
      <c r="A476" s="635" t="s">
        <v>199</v>
      </c>
      <c r="B476" s="565">
        <v>42489</v>
      </c>
      <c r="C476" s="515">
        <v>500</v>
      </c>
      <c r="D476" s="516">
        <v>14.35</v>
      </c>
      <c r="E476" s="517">
        <v>0</v>
      </c>
      <c r="F476" s="517">
        <f t="shared" si="117"/>
        <v>7175</v>
      </c>
      <c r="G476" s="515"/>
      <c r="H476" s="533"/>
      <c r="I476" s="516"/>
      <c r="J476" s="517"/>
      <c r="K476" s="517"/>
      <c r="L476" s="515"/>
      <c r="M476" s="517"/>
    </row>
    <row r="477" spans="1:13" x14ac:dyDescent="0.25">
      <c r="A477" s="635"/>
      <c r="B477" s="565">
        <v>42489</v>
      </c>
      <c r="C477" s="515">
        <v>500</v>
      </c>
      <c r="D477" s="516">
        <v>14.15</v>
      </c>
      <c r="E477" s="517">
        <v>0</v>
      </c>
      <c r="F477" s="517">
        <f t="shared" si="117"/>
        <v>7075</v>
      </c>
      <c r="G477" s="515"/>
      <c r="H477" s="533"/>
      <c r="I477" s="516"/>
      <c r="J477" s="517"/>
      <c r="K477" s="517"/>
      <c r="L477" s="515"/>
      <c r="M477" s="517"/>
    </row>
    <row r="478" spans="1:13" x14ac:dyDescent="0.25">
      <c r="A478" s="635"/>
      <c r="B478" s="565">
        <v>42489</v>
      </c>
      <c r="C478" s="515">
        <v>1000</v>
      </c>
      <c r="D478" s="516">
        <v>13.92</v>
      </c>
      <c r="E478" s="517">
        <v>0</v>
      </c>
      <c r="F478" s="517">
        <f t="shared" si="117"/>
        <v>13920</v>
      </c>
      <c r="G478" s="515"/>
      <c r="H478" s="533"/>
      <c r="I478" s="516"/>
      <c r="J478" s="517"/>
      <c r="K478" s="517"/>
      <c r="L478" s="515"/>
      <c r="M478" s="517"/>
    </row>
    <row r="479" spans="1:13" x14ac:dyDescent="0.25">
      <c r="A479" s="635"/>
      <c r="B479" s="565">
        <v>42489</v>
      </c>
      <c r="C479" s="515">
        <v>1000</v>
      </c>
      <c r="D479" s="516">
        <v>13.8</v>
      </c>
      <c r="E479" s="517">
        <v>0</v>
      </c>
      <c r="F479" s="517">
        <f t="shared" si="117"/>
        <v>13800</v>
      </c>
      <c r="G479" s="515"/>
      <c r="H479" s="533"/>
      <c r="I479" s="516"/>
      <c r="J479" s="517"/>
      <c r="K479" s="517"/>
      <c r="L479" s="515"/>
      <c r="M479" s="517"/>
    </row>
    <row r="480" spans="1:13" x14ac:dyDescent="0.25">
      <c r="A480" s="515"/>
      <c r="B480" s="565">
        <v>42492</v>
      </c>
      <c r="C480" s="515">
        <v>1500</v>
      </c>
      <c r="D480" s="516">
        <v>13.25</v>
      </c>
      <c r="E480" s="517">
        <v>0</v>
      </c>
      <c r="F480" s="517">
        <f t="shared" si="117"/>
        <v>19875</v>
      </c>
      <c r="G480" s="515"/>
      <c r="H480" s="533"/>
      <c r="I480" s="516"/>
      <c r="J480" s="517"/>
      <c r="K480" s="517"/>
      <c r="L480" s="515"/>
      <c r="M480" s="517"/>
    </row>
    <row r="481" spans="1:13" x14ac:dyDescent="0.25">
      <c r="A481" s="515"/>
      <c r="B481" s="565">
        <v>42492</v>
      </c>
      <c r="C481" s="515">
        <v>500</v>
      </c>
      <c r="D481" s="516">
        <v>13.6</v>
      </c>
      <c r="E481" s="517">
        <v>0</v>
      </c>
      <c r="F481" s="517">
        <f t="shared" si="117"/>
        <v>6800</v>
      </c>
      <c r="G481" s="515"/>
      <c r="H481" s="533"/>
      <c r="I481" s="516"/>
      <c r="J481" s="517"/>
      <c r="K481" s="517"/>
      <c r="L481" s="515"/>
      <c r="M481" s="517"/>
    </row>
    <row r="482" spans="1:13" x14ac:dyDescent="0.25">
      <c r="A482" s="515"/>
      <c r="B482" s="565">
        <v>42493</v>
      </c>
      <c r="C482" s="515">
        <v>322</v>
      </c>
      <c r="D482" s="516">
        <v>12.85</v>
      </c>
      <c r="E482" s="517">
        <v>0</v>
      </c>
      <c r="F482" s="517">
        <f t="shared" si="117"/>
        <v>4137.7</v>
      </c>
      <c r="G482" s="515"/>
      <c r="H482" s="533"/>
      <c r="I482" s="516"/>
      <c r="J482" s="517"/>
      <c r="K482" s="517"/>
      <c r="L482" s="515"/>
      <c r="M482" s="517"/>
    </row>
    <row r="483" spans="1:13" ht="30" x14ac:dyDescent="0.25">
      <c r="A483" s="619" t="s">
        <v>203</v>
      </c>
      <c r="B483" s="565">
        <v>42494</v>
      </c>
      <c r="C483" s="515">
        <v>1000</v>
      </c>
      <c r="D483" s="516">
        <v>12.25</v>
      </c>
      <c r="E483" s="517">
        <v>0</v>
      </c>
      <c r="F483" s="517">
        <f t="shared" si="117"/>
        <v>12250</v>
      </c>
      <c r="G483" s="515"/>
      <c r="H483" s="533"/>
      <c r="I483" s="516"/>
      <c r="J483" s="517"/>
      <c r="K483" s="517"/>
      <c r="L483" s="515"/>
      <c r="M483" s="517"/>
    </row>
    <row r="484" spans="1:13" x14ac:dyDescent="0.25">
      <c r="A484" s="619"/>
      <c r="B484" s="565">
        <v>42494</v>
      </c>
      <c r="C484" s="515">
        <v>500</v>
      </c>
      <c r="D484" s="516">
        <v>12.53</v>
      </c>
      <c r="E484" s="517">
        <v>0</v>
      </c>
      <c r="F484" s="517">
        <f t="shared" si="117"/>
        <v>6265</v>
      </c>
      <c r="G484" s="515"/>
      <c r="H484" s="533"/>
      <c r="I484" s="516"/>
      <c r="J484" s="517"/>
      <c r="K484" s="517"/>
      <c r="L484" s="515"/>
      <c r="M484" s="517"/>
    </row>
    <row r="485" spans="1:13" x14ac:dyDescent="0.25">
      <c r="A485" s="619"/>
      <c r="B485" s="565">
        <v>42494</v>
      </c>
      <c r="C485" s="515">
        <v>500</v>
      </c>
      <c r="D485" s="516">
        <v>12.65</v>
      </c>
      <c r="E485" s="517">
        <v>0</v>
      </c>
      <c r="F485" s="517">
        <f t="shared" si="117"/>
        <v>6325</v>
      </c>
      <c r="G485" s="515"/>
      <c r="H485" s="533"/>
      <c r="I485" s="516"/>
      <c r="J485" s="517"/>
      <c r="K485" s="517"/>
      <c r="L485" s="515"/>
      <c r="M485" s="517"/>
    </row>
    <row r="486" spans="1:13" x14ac:dyDescent="0.25">
      <c r="A486" s="515"/>
      <c r="B486" s="565">
        <v>42495</v>
      </c>
      <c r="C486" s="515">
        <v>1000</v>
      </c>
      <c r="D486" s="516">
        <v>11.95</v>
      </c>
      <c r="E486" s="517">
        <v>0</v>
      </c>
      <c r="F486" s="517">
        <f t="shared" si="117"/>
        <v>11950</v>
      </c>
      <c r="G486" s="515"/>
      <c r="H486" s="533"/>
      <c r="I486" s="516"/>
      <c r="J486" s="517"/>
      <c r="K486" s="517"/>
      <c r="L486" s="515"/>
      <c r="M486" s="517"/>
    </row>
    <row r="487" spans="1:13" x14ac:dyDescent="0.25">
      <c r="A487" s="515"/>
      <c r="B487" s="565">
        <v>42499</v>
      </c>
      <c r="C487" s="515">
        <v>500</v>
      </c>
      <c r="D487" s="516">
        <v>11.48</v>
      </c>
      <c r="E487" s="517">
        <v>0</v>
      </c>
      <c r="F487" s="517">
        <f t="shared" si="117"/>
        <v>5740</v>
      </c>
      <c r="G487" s="515"/>
      <c r="H487" s="533"/>
      <c r="I487" s="516"/>
      <c r="J487" s="517"/>
      <c r="K487" s="517"/>
      <c r="L487" s="515"/>
      <c r="M487" s="517"/>
    </row>
    <row r="488" spans="1:13" x14ac:dyDescent="0.25">
      <c r="A488" s="515"/>
      <c r="B488" s="565">
        <v>42499</v>
      </c>
      <c r="C488" s="515">
        <v>500</v>
      </c>
      <c r="D488" s="516">
        <v>11.32</v>
      </c>
      <c r="E488" s="517">
        <v>0</v>
      </c>
      <c r="F488" s="517">
        <f t="shared" si="117"/>
        <v>5660</v>
      </c>
      <c r="G488" s="515"/>
      <c r="H488" s="533"/>
      <c r="I488" s="516"/>
      <c r="J488" s="517"/>
      <c r="K488" s="517"/>
      <c r="L488" s="515"/>
      <c r="M488" s="517"/>
    </row>
    <row r="489" spans="1:13" ht="30" x14ac:dyDescent="0.25">
      <c r="A489" s="635" t="s">
        <v>206</v>
      </c>
      <c r="B489" s="565">
        <v>42502</v>
      </c>
      <c r="C489" s="515">
        <v>500</v>
      </c>
      <c r="D489" s="516">
        <v>12.38</v>
      </c>
      <c r="E489" s="517">
        <v>0</v>
      </c>
      <c r="F489" s="517">
        <f t="shared" si="117"/>
        <v>6190</v>
      </c>
      <c r="G489" s="515"/>
      <c r="H489" s="533"/>
      <c r="I489" s="516"/>
      <c r="J489" s="517"/>
      <c r="K489" s="517"/>
      <c r="L489" s="515"/>
      <c r="M489" s="517"/>
    </row>
    <row r="490" spans="1:13" x14ac:dyDescent="0.25">
      <c r="A490" s="635"/>
      <c r="B490" s="565">
        <v>42502</v>
      </c>
      <c r="C490" s="515">
        <v>500</v>
      </c>
      <c r="D490" s="516">
        <v>12.3</v>
      </c>
      <c r="E490" s="517">
        <v>0</v>
      </c>
      <c r="F490" s="517">
        <f t="shared" si="117"/>
        <v>6150</v>
      </c>
      <c r="G490" s="515"/>
      <c r="H490" s="533"/>
      <c r="I490" s="516"/>
      <c r="J490" s="517"/>
      <c r="K490" s="517"/>
      <c r="L490" s="515"/>
      <c r="M490" s="517"/>
    </row>
    <row r="491" spans="1:13" x14ac:dyDescent="0.25">
      <c r="A491" s="635"/>
      <c r="B491" s="565">
        <v>42502</v>
      </c>
      <c r="C491" s="515">
        <v>500</v>
      </c>
      <c r="D491" s="516">
        <v>12.23</v>
      </c>
      <c r="E491" s="517">
        <v>0</v>
      </c>
      <c r="F491" s="517">
        <f t="shared" si="117"/>
        <v>6115</v>
      </c>
      <c r="G491" s="515"/>
      <c r="H491" s="533"/>
      <c r="I491" s="516"/>
      <c r="J491" s="517"/>
      <c r="K491" s="517"/>
      <c r="L491" s="515"/>
      <c r="M491" s="517"/>
    </row>
    <row r="492" spans="1:13" x14ac:dyDescent="0.25">
      <c r="A492" s="515"/>
      <c r="B492" s="565">
        <v>42503</v>
      </c>
      <c r="C492" s="515">
        <v>500</v>
      </c>
      <c r="D492" s="516">
        <v>12.41</v>
      </c>
      <c r="E492" s="517">
        <v>0</v>
      </c>
      <c r="F492" s="517">
        <f t="shared" si="117"/>
        <v>6205</v>
      </c>
      <c r="G492" s="515"/>
      <c r="H492" s="533"/>
      <c r="I492" s="516"/>
      <c r="J492" s="517"/>
      <c r="K492" s="517"/>
      <c r="L492" s="515"/>
      <c r="M492" s="517"/>
    </row>
    <row r="493" spans="1:13" x14ac:dyDescent="0.25">
      <c r="A493" s="515"/>
      <c r="B493" s="565">
        <v>42506</v>
      </c>
      <c r="C493" s="515">
        <v>300</v>
      </c>
      <c r="D493" s="516">
        <v>12.8</v>
      </c>
      <c r="E493" s="517">
        <v>0</v>
      </c>
      <c r="F493" s="517">
        <f t="shared" si="117"/>
        <v>3840</v>
      </c>
      <c r="G493" s="515"/>
      <c r="H493" s="533"/>
      <c r="I493" s="516"/>
      <c r="J493" s="517"/>
      <c r="K493" s="517"/>
      <c r="L493" s="515"/>
      <c r="M493" s="517"/>
    </row>
    <row r="494" spans="1:13" x14ac:dyDescent="0.25">
      <c r="A494" s="515"/>
      <c r="B494" s="565">
        <v>42514</v>
      </c>
      <c r="C494" s="515">
        <v>500</v>
      </c>
      <c r="D494" s="516">
        <v>13.02</v>
      </c>
      <c r="E494" s="517">
        <v>-1.65</v>
      </c>
      <c r="F494" s="517">
        <f t="shared" ref="F494:F557" si="118">C494*D494+E494</f>
        <v>6508.35</v>
      </c>
      <c r="G494" s="515"/>
      <c r="H494" s="533"/>
      <c r="I494" s="516"/>
      <c r="J494" s="517"/>
      <c r="K494" s="517"/>
      <c r="L494" s="515"/>
      <c r="M494" s="517"/>
    </row>
    <row r="495" spans="1:13" x14ac:dyDescent="0.25">
      <c r="A495" s="515"/>
      <c r="B495" s="565">
        <v>42515</v>
      </c>
      <c r="C495" s="515">
        <v>500</v>
      </c>
      <c r="D495" s="516">
        <v>13.45</v>
      </c>
      <c r="E495" s="517">
        <v>1</v>
      </c>
      <c r="F495" s="517">
        <f t="shared" si="118"/>
        <v>6726</v>
      </c>
      <c r="G495" s="515"/>
      <c r="H495" s="533"/>
      <c r="I495" s="516"/>
      <c r="J495" s="517"/>
      <c r="K495" s="517"/>
      <c r="L495" s="515"/>
      <c r="M495" s="517"/>
    </row>
    <row r="496" spans="1:13" x14ac:dyDescent="0.25">
      <c r="A496" s="515"/>
      <c r="B496" s="565">
        <v>42516</v>
      </c>
      <c r="C496" s="515">
        <v>500</v>
      </c>
      <c r="D496" s="516">
        <v>13.28</v>
      </c>
      <c r="E496" s="517">
        <v>-1.04</v>
      </c>
      <c r="F496" s="517">
        <f t="shared" si="118"/>
        <v>6638.96</v>
      </c>
      <c r="G496" s="515"/>
      <c r="H496" s="533"/>
      <c r="I496" s="516"/>
      <c r="J496" s="517"/>
      <c r="K496" s="517"/>
      <c r="L496" s="515"/>
      <c r="M496" s="517"/>
    </row>
    <row r="497" spans="1:13" x14ac:dyDescent="0.25">
      <c r="A497" s="515"/>
      <c r="B497" s="565">
        <v>42517</v>
      </c>
      <c r="C497" s="515">
        <v>500</v>
      </c>
      <c r="D497" s="516">
        <v>12.79</v>
      </c>
      <c r="E497" s="517">
        <v>0</v>
      </c>
      <c r="F497" s="517">
        <f t="shared" si="118"/>
        <v>6395</v>
      </c>
      <c r="G497" s="515"/>
      <c r="H497" s="533"/>
      <c r="I497" s="516"/>
      <c r="J497" s="517"/>
      <c r="K497" s="517"/>
      <c r="L497" s="515"/>
      <c r="M497" s="517"/>
    </row>
    <row r="498" spans="1:13" ht="15" customHeight="1" x14ac:dyDescent="0.25">
      <c r="A498" s="515"/>
      <c r="B498" s="565">
        <v>42524</v>
      </c>
      <c r="C498" s="515">
        <v>400</v>
      </c>
      <c r="D498" s="516">
        <v>13.28</v>
      </c>
      <c r="E498" s="517">
        <v>0</v>
      </c>
      <c r="F498" s="517">
        <f t="shared" si="118"/>
        <v>5312</v>
      </c>
      <c r="G498" s="515"/>
      <c r="H498" s="533"/>
      <c r="I498" s="516"/>
      <c r="J498" s="517"/>
      <c r="K498" s="517"/>
      <c r="L498" s="515"/>
      <c r="M498" s="517"/>
    </row>
    <row r="499" spans="1:13" x14ac:dyDescent="0.25">
      <c r="A499" s="515"/>
      <c r="B499" s="565">
        <v>42529</v>
      </c>
      <c r="C499" s="515">
        <v>500</v>
      </c>
      <c r="D499" s="516">
        <v>14.59</v>
      </c>
      <c r="E499" s="517">
        <v>0</v>
      </c>
      <c r="F499" s="517">
        <f t="shared" si="118"/>
        <v>7295</v>
      </c>
      <c r="G499" s="515"/>
      <c r="H499" s="533"/>
      <c r="I499" s="516"/>
      <c r="J499" s="517"/>
      <c r="K499" s="517"/>
      <c r="L499" s="515"/>
      <c r="M499" s="517"/>
    </row>
    <row r="500" spans="1:13" x14ac:dyDescent="0.25">
      <c r="A500" s="515"/>
      <c r="B500" s="565">
        <v>42531</v>
      </c>
      <c r="C500" s="515">
        <v>800</v>
      </c>
      <c r="D500" s="516">
        <v>13.79</v>
      </c>
      <c r="E500" s="517">
        <v>0</v>
      </c>
      <c r="F500" s="517">
        <f t="shared" si="118"/>
        <v>11032</v>
      </c>
      <c r="G500" s="515"/>
      <c r="H500" s="533"/>
      <c r="I500" s="516"/>
      <c r="J500" s="517"/>
      <c r="K500" s="517"/>
      <c r="L500" s="515"/>
      <c r="M500" s="517"/>
    </row>
    <row r="501" spans="1:13" x14ac:dyDescent="0.25">
      <c r="A501" s="515"/>
      <c r="B501" s="565">
        <v>42531</v>
      </c>
      <c r="C501" s="515">
        <v>300</v>
      </c>
      <c r="D501" s="516">
        <v>13.4</v>
      </c>
      <c r="E501" s="517">
        <v>0</v>
      </c>
      <c r="F501" s="517">
        <f t="shared" si="118"/>
        <v>4020</v>
      </c>
      <c r="G501" s="515"/>
      <c r="H501" s="533"/>
      <c r="I501" s="516"/>
      <c r="J501" s="517"/>
      <c r="K501" s="517"/>
      <c r="L501" s="515"/>
      <c r="M501" s="517"/>
    </row>
    <row r="502" spans="1:13" x14ac:dyDescent="0.25">
      <c r="A502" s="515"/>
      <c r="B502" s="565">
        <v>42535</v>
      </c>
      <c r="C502" s="515">
        <v>400</v>
      </c>
      <c r="D502" s="516">
        <v>12.85</v>
      </c>
      <c r="E502" s="517">
        <v>0</v>
      </c>
      <c r="F502" s="517">
        <f t="shared" si="118"/>
        <v>5140</v>
      </c>
      <c r="G502" s="515"/>
      <c r="H502" s="533"/>
      <c r="I502" s="516"/>
      <c r="J502" s="517"/>
      <c r="K502" s="517"/>
      <c r="L502" s="515"/>
      <c r="M502" s="517"/>
    </row>
    <row r="503" spans="1:13" x14ac:dyDescent="0.25">
      <c r="A503" s="515"/>
      <c r="B503" s="565">
        <v>42537</v>
      </c>
      <c r="C503" s="515">
        <v>400</v>
      </c>
      <c r="D503" s="516">
        <v>12.43</v>
      </c>
      <c r="E503" s="517">
        <v>-0.04</v>
      </c>
      <c r="F503" s="517">
        <f t="shared" si="118"/>
        <v>4971.96</v>
      </c>
      <c r="G503" s="515"/>
      <c r="H503" s="533"/>
      <c r="I503" s="516"/>
      <c r="J503" s="517"/>
      <c r="K503" s="517"/>
      <c r="L503" s="515"/>
      <c r="M503" s="517"/>
    </row>
    <row r="504" spans="1:13" x14ac:dyDescent="0.25">
      <c r="A504" s="515"/>
      <c r="B504" s="565">
        <v>42538</v>
      </c>
      <c r="C504" s="515">
        <v>500</v>
      </c>
      <c r="D504" s="516">
        <v>13.14</v>
      </c>
      <c r="E504" s="517">
        <v>0</v>
      </c>
      <c r="F504" s="517">
        <f t="shared" si="118"/>
        <v>6570</v>
      </c>
      <c r="G504" s="515"/>
      <c r="H504" s="533"/>
      <c r="I504" s="516"/>
      <c r="J504" s="517"/>
      <c r="K504" s="517"/>
      <c r="L504" s="515"/>
      <c r="M504" s="517"/>
    </row>
    <row r="505" spans="1:13" x14ac:dyDescent="0.25">
      <c r="A505" s="515"/>
      <c r="B505" s="565">
        <v>42543</v>
      </c>
      <c r="C505" s="515">
        <v>500</v>
      </c>
      <c r="D505" s="516">
        <v>14.75</v>
      </c>
      <c r="E505" s="517">
        <v>0</v>
      </c>
      <c r="F505" s="517">
        <f t="shared" si="118"/>
        <v>7375</v>
      </c>
      <c r="G505" s="514">
        <v>42544</v>
      </c>
      <c r="H505" s="533">
        <v>500</v>
      </c>
      <c r="I505" s="516">
        <v>15.24</v>
      </c>
      <c r="J505" s="517">
        <v>0.17</v>
      </c>
      <c r="K505" s="517">
        <f>H505*I505-J505</f>
        <v>7619.83</v>
      </c>
      <c r="L505" s="515"/>
      <c r="M505" s="517"/>
    </row>
    <row r="506" spans="1:13" x14ac:dyDescent="0.25">
      <c r="A506" s="515"/>
      <c r="B506" s="565">
        <v>42545</v>
      </c>
      <c r="C506" s="515">
        <v>878</v>
      </c>
      <c r="D506" s="516">
        <v>14.41</v>
      </c>
      <c r="E506" s="517">
        <v>0</v>
      </c>
      <c r="F506" s="517">
        <f t="shared" si="118"/>
        <v>12651.98</v>
      </c>
      <c r="G506" s="515"/>
      <c r="H506" s="533"/>
      <c r="I506" s="516"/>
      <c r="J506" s="517"/>
      <c r="K506" s="517"/>
      <c r="L506" s="515"/>
      <c r="M506" s="517"/>
    </row>
    <row r="507" spans="1:13" x14ac:dyDescent="0.25">
      <c r="A507" s="515"/>
      <c r="B507" s="565">
        <v>42545</v>
      </c>
      <c r="C507" s="515">
        <v>335</v>
      </c>
      <c r="D507" s="516">
        <v>14.08</v>
      </c>
      <c r="E507" s="517">
        <v>0</v>
      </c>
      <c r="F507" s="517">
        <f t="shared" si="118"/>
        <v>4716.8</v>
      </c>
      <c r="G507" s="515"/>
      <c r="H507" s="533"/>
      <c r="I507" s="516"/>
      <c r="J507" s="517"/>
      <c r="K507" s="517"/>
      <c r="L507" s="515"/>
      <c r="M507" s="517"/>
    </row>
    <row r="508" spans="1:13" x14ac:dyDescent="0.25">
      <c r="A508" s="515"/>
      <c r="B508" s="565">
        <v>42548</v>
      </c>
      <c r="C508" s="515">
        <v>965</v>
      </c>
      <c r="D508" s="516">
        <v>13.81</v>
      </c>
      <c r="E508" s="517">
        <v>0</v>
      </c>
      <c r="F508" s="517">
        <f t="shared" si="118"/>
        <v>13326.65</v>
      </c>
      <c r="G508" s="515"/>
      <c r="H508" s="533"/>
      <c r="I508" s="516"/>
      <c r="J508" s="517"/>
      <c r="K508" s="517"/>
      <c r="L508" s="515"/>
      <c r="M508" s="517"/>
    </row>
    <row r="509" spans="1:13" x14ac:dyDescent="0.25">
      <c r="A509" s="515"/>
      <c r="B509" s="565">
        <v>42548</v>
      </c>
      <c r="C509" s="515">
        <v>300</v>
      </c>
      <c r="D509" s="516">
        <v>13.58</v>
      </c>
      <c r="E509" s="517">
        <v>0</v>
      </c>
      <c r="F509" s="517">
        <f t="shared" si="118"/>
        <v>4074</v>
      </c>
      <c r="G509" s="514">
        <v>42549</v>
      </c>
      <c r="H509" s="533">
        <v>1100</v>
      </c>
      <c r="I509" s="516">
        <v>14.68</v>
      </c>
      <c r="J509" s="517">
        <v>0.35</v>
      </c>
      <c r="K509" s="517">
        <f t="shared" ref="K509:K594" si="119">H509*I509-J509</f>
        <v>16147.65</v>
      </c>
      <c r="L509" s="515"/>
      <c r="M509" s="517"/>
    </row>
    <row r="510" spans="1:13" ht="45" x14ac:dyDescent="0.25">
      <c r="A510" s="515"/>
      <c r="B510" s="565">
        <v>42556</v>
      </c>
      <c r="C510" s="515">
        <v>2178</v>
      </c>
      <c r="D510" s="516">
        <v>15.08</v>
      </c>
      <c r="E510" s="517">
        <v>0</v>
      </c>
      <c r="F510" s="517">
        <f t="shared" si="118"/>
        <v>32844.239999999998</v>
      </c>
      <c r="G510" s="631" t="s">
        <v>230</v>
      </c>
      <c r="H510" s="533">
        <v>500</v>
      </c>
      <c r="I510" s="516">
        <v>15.48</v>
      </c>
      <c r="J510" s="517">
        <v>0.17</v>
      </c>
      <c r="K510" s="517">
        <f t="shared" si="119"/>
        <v>7739.83</v>
      </c>
      <c r="L510" s="515"/>
      <c r="M510" s="517"/>
    </row>
    <row r="511" spans="1:13" x14ac:dyDescent="0.25">
      <c r="A511" s="515"/>
      <c r="B511" s="565">
        <v>42556</v>
      </c>
      <c r="C511" s="515">
        <v>500</v>
      </c>
      <c r="D511" s="516">
        <v>14.62</v>
      </c>
      <c r="E511" s="517">
        <v>0</v>
      </c>
      <c r="F511" s="517">
        <f t="shared" si="118"/>
        <v>7310</v>
      </c>
      <c r="G511" s="631"/>
      <c r="H511" s="533">
        <v>378</v>
      </c>
      <c r="I511" s="516">
        <v>15.65</v>
      </c>
      <c r="J511" s="517">
        <v>0.13</v>
      </c>
      <c r="K511" s="517">
        <f t="shared" si="119"/>
        <v>5915.57</v>
      </c>
      <c r="L511" s="515"/>
      <c r="M511" s="517"/>
    </row>
    <row r="512" spans="1:13" x14ac:dyDescent="0.25">
      <c r="A512" s="515"/>
      <c r="B512" s="565">
        <v>42557</v>
      </c>
      <c r="C512" s="515">
        <v>500</v>
      </c>
      <c r="D512" s="516">
        <v>14.78</v>
      </c>
      <c r="E512" s="517">
        <v>0</v>
      </c>
      <c r="F512" s="517">
        <f t="shared" si="118"/>
        <v>7390</v>
      </c>
      <c r="G512" s="631"/>
      <c r="H512" s="533">
        <v>500</v>
      </c>
      <c r="I512" s="516">
        <v>15.51</v>
      </c>
      <c r="J512" s="517">
        <v>0.17</v>
      </c>
      <c r="K512" s="517">
        <f t="shared" si="119"/>
        <v>7754.83</v>
      </c>
      <c r="L512" s="515"/>
      <c r="M512" s="517"/>
    </row>
    <row r="513" spans="1:13" x14ac:dyDescent="0.25">
      <c r="A513" s="515"/>
      <c r="B513" s="617">
        <v>42564</v>
      </c>
      <c r="C513" s="515">
        <v>320</v>
      </c>
      <c r="D513" s="516">
        <v>15.48</v>
      </c>
      <c r="E513" s="517">
        <v>0</v>
      </c>
      <c r="F513" s="517">
        <f t="shared" si="118"/>
        <v>4953.6000000000004</v>
      </c>
      <c r="G513" s="631"/>
      <c r="H513" s="533">
        <v>800</v>
      </c>
      <c r="I513" s="516">
        <v>15.78</v>
      </c>
      <c r="J513" s="517">
        <v>0.28000000000000003</v>
      </c>
      <c r="K513" s="517">
        <f t="shared" si="119"/>
        <v>12623.72</v>
      </c>
      <c r="L513" s="515"/>
      <c r="M513" s="517"/>
    </row>
    <row r="514" spans="1:13" x14ac:dyDescent="0.25">
      <c r="A514" s="618"/>
      <c r="B514" s="617">
        <v>42564</v>
      </c>
      <c r="C514" s="515">
        <v>160</v>
      </c>
      <c r="D514" s="516">
        <v>15.48</v>
      </c>
      <c r="E514" s="517">
        <v>0</v>
      </c>
      <c r="F514" s="517">
        <f t="shared" si="118"/>
        <v>2476.8000000000002</v>
      </c>
      <c r="G514" s="514">
        <v>42557</v>
      </c>
      <c r="H514" s="533">
        <v>500</v>
      </c>
      <c r="I514" s="516">
        <v>14.92</v>
      </c>
      <c r="J514" s="517">
        <v>0.16</v>
      </c>
      <c r="K514" s="517">
        <f t="shared" si="119"/>
        <v>7459.84</v>
      </c>
      <c r="L514" s="515"/>
      <c r="M514" s="517"/>
    </row>
    <row r="515" spans="1:13" x14ac:dyDescent="0.25">
      <c r="A515" s="618"/>
      <c r="B515" s="565">
        <v>42570</v>
      </c>
      <c r="C515" s="515">
        <v>200</v>
      </c>
      <c r="D515" s="516">
        <v>15.18</v>
      </c>
      <c r="E515" s="517">
        <v>0</v>
      </c>
      <c r="F515" s="517">
        <f t="shared" si="118"/>
        <v>3036</v>
      </c>
      <c r="G515" s="514">
        <v>42564</v>
      </c>
      <c r="H515" s="533">
        <v>420</v>
      </c>
      <c r="I515" s="516">
        <v>15.68</v>
      </c>
      <c r="J515" s="517">
        <v>0.14000000000000001</v>
      </c>
      <c r="K515" s="517">
        <f t="shared" si="119"/>
        <v>6585.4599999999991</v>
      </c>
      <c r="L515" s="515"/>
      <c r="M515" s="517"/>
    </row>
    <row r="516" spans="1:13" x14ac:dyDescent="0.25">
      <c r="A516" s="618"/>
      <c r="B516" s="565">
        <v>42570</v>
      </c>
      <c r="C516" s="515">
        <v>200</v>
      </c>
      <c r="D516" s="516">
        <v>14.68</v>
      </c>
      <c r="E516" s="517">
        <v>0</v>
      </c>
      <c r="F516" s="517">
        <f t="shared" si="118"/>
        <v>2936</v>
      </c>
      <c r="G516" s="514">
        <v>42571</v>
      </c>
      <c r="H516" s="533">
        <v>200</v>
      </c>
      <c r="I516" s="516">
        <v>14.82</v>
      </c>
      <c r="J516" s="517">
        <v>0.06</v>
      </c>
      <c r="K516" s="517">
        <f t="shared" si="119"/>
        <v>2963.94</v>
      </c>
      <c r="L516" s="515"/>
      <c r="M516" s="517"/>
    </row>
    <row r="517" spans="1:13" x14ac:dyDescent="0.25">
      <c r="A517" s="515"/>
      <c r="B517" s="565">
        <v>42571</v>
      </c>
      <c r="C517" s="515">
        <v>200</v>
      </c>
      <c r="D517" s="516">
        <v>14.33</v>
      </c>
      <c r="E517" s="517">
        <v>-1</v>
      </c>
      <c r="F517" s="517">
        <f t="shared" si="118"/>
        <v>2865</v>
      </c>
      <c r="G517" s="514">
        <v>42572</v>
      </c>
      <c r="H517" s="533">
        <v>200</v>
      </c>
      <c r="I517" s="516">
        <v>14.8</v>
      </c>
      <c r="J517" s="517">
        <v>0.06</v>
      </c>
      <c r="K517" s="517">
        <f t="shared" si="119"/>
        <v>2959.94</v>
      </c>
      <c r="L517" s="515"/>
      <c r="M517" s="517"/>
    </row>
    <row r="518" spans="1:13" x14ac:dyDescent="0.25">
      <c r="A518" s="515"/>
      <c r="B518" s="565">
        <v>42572</v>
      </c>
      <c r="C518" s="515">
        <v>60</v>
      </c>
      <c r="D518" s="516">
        <v>14.58</v>
      </c>
      <c r="E518" s="517">
        <v>0</v>
      </c>
      <c r="F518" s="517">
        <f t="shared" si="118"/>
        <v>874.8</v>
      </c>
      <c r="G518" s="514">
        <v>42577</v>
      </c>
      <c r="H518" s="533">
        <v>200</v>
      </c>
      <c r="I518" s="516">
        <v>13.78</v>
      </c>
      <c r="J518" s="517">
        <v>0.06</v>
      </c>
      <c r="K518" s="517">
        <f t="shared" si="119"/>
        <v>2755.94</v>
      </c>
      <c r="L518" s="515"/>
      <c r="M518" s="517"/>
    </row>
    <row r="519" spans="1:13" x14ac:dyDescent="0.25">
      <c r="A519" s="515"/>
      <c r="B519" s="565">
        <v>42572</v>
      </c>
      <c r="C519" s="515">
        <v>140</v>
      </c>
      <c r="D519" s="516">
        <v>14.65</v>
      </c>
      <c r="E519" s="517">
        <v>0</v>
      </c>
      <c r="F519" s="517">
        <f t="shared" si="118"/>
        <v>2051</v>
      </c>
      <c r="G519" s="514">
        <v>42580</v>
      </c>
      <c r="H519" s="533">
        <v>200</v>
      </c>
      <c r="I519" s="516">
        <v>13.224</v>
      </c>
      <c r="J519" s="517">
        <v>0.08</v>
      </c>
      <c r="K519" s="517">
        <f t="shared" si="119"/>
        <v>2644.7200000000003</v>
      </c>
      <c r="L519" s="515"/>
      <c r="M519" s="517"/>
    </row>
    <row r="520" spans="1:13" x14ac:dyDescent="0.25">
      <c r="A520" s="515"/>
      <c r="B520" s="565">
        <v>42573</v>
      </c>
      <c r="C520" s="515">
        <v>140</v>
      </c>
      <c r="D520" s="516">
        <v>14.08</v>
      </c>
      <c r="E520" s="517">
        <v>0</v>
      </c>
      <c r="F520" s="517">
        <f t="shared" si="118"/>
        <v>1971.2</v>
      </c>
      <c r="G520" s="514">
        <v>42580</v>
      </c>
      <c r="H520" s="533">
        <v>200</v>
      </c>
      <c r="I520" s="516">
        <v>13.58</v>
      </c>
      <c r="J520" s="517">
        <v>0.06</v>
      </c>
      <c r="K520" s="517">
        <f t="shared" si="119"/>
        <v>2715.94</v>
      </c>
      <c r="L520" s="515"/>
      <c r="M520" s="517"/>
    </row>
    <row r="521" spans="1:13" x14ac:dyDescent="0.25">
      <c r="A521" s="515"/>
      <c r="B521" s="565">
        <v>42576</v>
      </c>
      <c r="C521" s="515">
        <v>200</v>
      </c>
      <c r="D521" s="516">
        <v>13.55</v>
      </c>
      <c r="E521" s="517">
        <v>0</v>
      </c>
      <c r="F521" s="517">
        <f t="shared" si="118"/>
        <v>2710</v>
      </c>
      <c r="G521" s="514">
        <v>42586</v>
      </c>
      <c r="H521" s="533">
        <v>400</v>
      </c>
      <c r="I521" s="516">
        <v>13.78</v>
      </c>
      <c r="J521" s="517">
        <v>0.12</v>
      </c>
      <c r="K521" s="517">
        <f t="shared" si="119"/>
        <v>5511.88</v>
      </c>
      <c r="L521" s="515"/>
      <c r="M521" s="517"/>
    </row>
    <row r="522" spans="1:13" x14ac:dyDescent="0.25">
      <c r="A522" s="515"/>
      <c r="B522" s="565">
        <v>42578</v>
      </c>
      <c r="C522" s="515">
        <v>200</v>
      </c>
      <c r="D522" s="516">
        <v>13.18</v>
      </c>
      <c r="E522" s="517">
        <v>0</v>
      </c>
      <c r="F522" s="517">
        <f t="shared" si="118"/>
        <v>2636</v>
      </c>
      <c r="G522" s="514">
        <v>42586</v>
      </c>
      <c r="H522" s="533">
        <v>400</v>
      </c>
      <c r="I522" s="516">
        <v>13.72</v>
      </c>
      <c r="J522" s="517">
        <v>0.12</v>
      </c>
      <c r="K522" s="517">
        <f t="shared" si="119"/>
        <v>5487.88</v>
      </c>
      <c r="L522" s="515"/>
      <c r="M522" s="517"/>
    </row>
    <row r="523" spans="1:13" x14ac:dyDescent="0.25">
      <c r="A523" s="515"/>
      <c r="B523" s="565">
        <v>42580</v>
      </c>
      <c r="C523" s="515">
        <v>200</v>
      </c>
      <c r="D523" s="516">
        <v>13.15</v>
      </c>
      <c r="E523" s="517">
        <v>0</v>
      </c>
      <c r="F523" s="517">
        <f t="shared" si="118"/>
        <v>2630</v>
      </c>
      <c r="G523" s="514">
        <v>42586</v>
      </c>
      <c r="H523" s="533">
        <v>140</v>
      </c>
      <c r="I523" s="516">
        <v>13.88</v>
      </c>
      <c r="J523" s="517">
        <v>0.04</v>
      </c>
      <c r="K523" s="517">
        <f t="shared" si="119"/>
        <v>1943.16</v>
      </c>
      <c r="L523" s="515"/>
      <c r="M523" s="517"/>
    </row>
    <row r="524" spans="1:13" x14ac:dyDescent="0.25">
      <c r="A524" s="515"/>
      <c r="B524" s="565">
        <v>42583</v>
      </c>
      <c r="C524" s="614">
        <v>20</v>
      </c>
      <c r="D524" s="516">
        <v>13.02</v>
      </c>
      <c r="E524" s="517">
        <v>0</v>
      </c>
      <c r="F524" s="517">
        <f t="shared" si="118"/>
        <v>260.39999999999998</v>
      </c>
      <c r="G524" s="514">
        <v>42593</v>
      </c>
      <c r="H524" s="533">
        <v>460</v>
      </c>
      <c r="I524" s="516">
        <v>14.59</v>
      </c>
      <c r="J524" s="517">
        <v>0.15</v>
      </c>
      <c r="K524" s="517">
        <f t="shared" si="119"/>
        <v>6711.25</v>
      </c>
      <c r="L524" s="515"/>
      <c r="M524" s="517"/>
    </row>
    <row r="525" spans="1:13" x14ac:dyDescent="0.25">
      <c r="A525" s="515"/>
      <c r="B525" s="565">
        <v>42583</v>
      </c>
      <c r="C525" s="515">
        <v>180</v>
      </c>
      <c r="D525" s="516">
        <v>13.02</v>
      </c>
      <c r="E525" s="517">
        <v>0</v>
      </c>
      <c r="F525" s="517">
        <f t="shared" si="118"/>
        <v>2343.6</v>
      </c>
      <c r="G525" s="514">
        <v>42594</v>
      </c>
      <c r="H525" s="533">
        <v>500</v>
      </c>
      <c r="I525" s="516">
        <v>14.88</v>
      </c>
      <c r="J525" s="517">
        <v>0.16</v>
      </c>
      <c r="K525" s="517">
        <f t="shared" si="119"/>
        <v>7439.84</v>
      </c>
      <c r="L525" s="515"/>
      <c r="M525" s="517"/>
    </row>
    <row r="526" spans="1:13" x14ac:dyDescent="0.25">
      <c r="A526" s="515"/>
      <c r="B526" s="565">
        <v>42584</v>
      </c>
      <c r="C526" s="515">
        <v>120</v>
      </c>
      <c r="D526" s="516">
        <v>12.68</v>
      </c>
      <c r="E526" s="517">
        <v>0</v>
      </c>
      <c r="F526" s="517">
        <f t="shared" si="118"/>
        <v>1521.6</v>
      </c>
      <c r="G526" s="514">
        <v>42598</v>
      </c>
      <c r="H526" s="533">
        <v>500</v>
      </c>
      <c r="I526" s="516">
        <v>15.18</v>
      </c>
      <c r="J526" s="517">
        <v>0.17</v>
      </c>
      <c r="K526" s="517">
        <f t="shared" si="119"/>
        <v>7589.83</v>
      </c>
      <c r="L526" s="515"/>
      <c r="M526" s="517"/>
    </row>
    <row r="527" spans="1:13" x14ac:dyDescent="0.25">
      <c r="A527" s="515"/>
      <c r="B527" s="565">
        <v>42584</v>
      </c>
      <c r="C527" s="515">
        <v>80</v>
      </c>
      <c r="D527" s="516">
        <v>12.68</v>
      </c>
      <c r="E527" s="517">
        <v>0</v>
      </c>
      <c r="F527" s="517">
        <f t="shared" si="118"/>
        <v>1014.4</v>
      </c>
      <c r="G527" s="514">
        <v>42599</v>
      </c>
      <c r="H527" s="533">
        <v>500</v>
      </c>
      <c r="I527" s="516">
        <v>15.18</v>
      </c>
      <c r="J527" s="517">
        <v>0.17</v>
      </c>
      <c r="K527" s="517">
        <f t="shared" si="119"/>
        <v>7589.83</v>
      </c>
      <c r="L527" s="515"/>
      <c r="M527" s="517"/>
    </row>
    <row r="528" spans="1:13" x14ac:dyDescent="0.25">
      <c r="A528" s="515"/>
      <c r="B528" s="565">
        <v>42585</v>
      </c>
      <c r="C528" s="515">
        <v>242</v>
      </c>
      <c r="D528" s="516">
        <v>13.38</v>
      </c>
      <c r="E528" s="517">
        <v>0</v>
      </c>
      <c r="F528" s="517">
        <f t="shared" si="118"/>
        <v>3237.96</v>
      </c>
      <c r="G528" s="514">
        <v>42599</v>
      </c>
      <c r="H528" s="533">
        <v>500</v>
      </c>
      <c r="I528" s="516">
        <v>15.41</v>
      </c>
      <c r="J528" s="517">
        <v>0.17</v>
      </c>
      <c r="K528" s="517">
        <f t="shared" si="119"/>
        <v>7704.83</v>
      </c>
      <c r="L528" s="515"/>
      <c r="M528" s="517"/>
    </row>
    <row r="529" spans="1:13" x14ac:dyDescent="0.25">
      <c r="A529" s="515"/>
      <c r="B529" s="565">
        <v>42585</v>
      </c>
      <c r="C529" s="515">
        <v>158</v>
      </c>
      <c r="D529" s="516">
        <v>13.38</v>
      </c>
      <c r="E529" s="517">
        <v>0</v>
      </c>
      <c r="F529" s="517">
        <f t="shared" si="118"/>
        <v>2114.04</v>
      </c>
      <c r="G529" s="514">
        <v>42599</v>
      </c>
      <c r="H529" s="533">
        <v>500</v>
      </c>
      <c r="I529" s="516">
        <v>15.65</v>
      </c>
      <c r="J529" s="517">
        <v>0.17</v>
      </c>
      <c r="K529" s="517">
        <f t="shared" si="119"/>
        <v>7824.83</v>
      </c>
      <c r="L529" s="515"/>
      <c r="M529" s="517"/>
    </row>
    <row r="530" spans="1:13" ht="45" x14ac:dyDescent="0.25">
      <c r="A530" s="515"/>
      <c r="B530" s="565">
        <v>42594</v>
      </c>
      <c r="C530" s="515">
        <v>500</v>
      </c>
      <c r="D530" s="516">
        <v>14.65</v>
      </c>
      <c r="E530" s="517">
        <v>0</v>
      </c>
      <c r="F530" s="517">
        <f t="shared" si="118"/>
        <v>7325</v>
      </c>
      <c r="G530" s="636" t="s">
        <v>262</v>
      </c>
      <c r="H530" s="533">
        <v>500</v>
      </c>
      <c r="I530" s="516">
        <v>16.18</v>
      </c>
      <c r="J530" s="517">
        <v>0.18</v>
      </c>
      <c r="K530" s="517">
        <f t="shared" si="119"/>
        <v>8089.82</v>
      </c>
      <c r="L530" s="515"/>
      <c r="M530" s="517"/>
    </row>
    <row r="531" spans="1:13" x14ac:dyDescent="0.25">
      <c r="A531" s="515"/>
      <c r="B531" s="565">
        <v>42599</v>
      </c>
      <c r="C531" s="515">
        <v>242</v>
      </c>
      <c r="D531" s="516">
        <v>14.95</v>
      </c>
      <c r="E531" s="517">
        <v>0</v>
      </c>
      <c r="F531" s="517">
        <f t="shared" si="118"/>
        <v>3617.8999999999996</v>
      </c>
      <c r="G531" s="636"/>
      <c r="H531" s="533">
        <v>500</v>
      </c>
      <c r="I531" s="516">
        <v>16.38</v>
      </c>
      <c r="J531" s="517">
        <v>0.18</v>
      </c>
      <c r="K531" s="517">
        <f t="shared" si="119"/>
        <v>8189.8199999999988</v>
      </c>
      <c r="L531" s="515"/>
      <c r="M531" s="517"/>
    </row>
    <row r="532" spans="1:13" x14ac:dyDescent="0.25">
      <c r="A532" s="515"/>
      <c r="B532" s="565">
        <v>42599</v>
      </c>
      <c r="C532" s="515">
        <v>200</v>
      </c>
      <c r="D532" s="516">
        <v>14.95</v>
      </c>
      <c r="E532" s="517">
        <v>0</v>
      </c>
      <c r="F532" s="517">
        <f t="shared" si="118"/>
        <v>2990</v>
      </c>
      <c r="G532" s="636"/>
      <c r="H532" s="533">
        <v>178</v>
      </c>
      <c r="I532" s="516">
        <v>16.5</v>
      </c>
      <c r="J532" s="517">
        <v>0.06</v>
      </c>
      <c r="K532" s="517">
        <f t="shared" si="119"/>
        <v>2936.94</v>
      </c>
      <c r="L532" s="515"/>
      <c r="M532" s="517"/>
    </row>
    <row r="533" spans="1:13" x14ac:dyDescent="0.25">
      <c r="A533" s="515"/>
      <c r="B533" s="565">
        <v>42599</v>
      </c>
      <c r="C533" s="515">
        <v>36</v>
      </c>
      <c r="D533" s="516">
        <v>14.95</v>
      </c>
      <c r="E533" s="517">
        <v>0</v>
      </c>
      <c r="F533" s="517">
        <f t="shared" si="118"/>
        <v>538.19999999999993</v>
      </c>
      <c r="G533" s="636"/>
      <c r="H533" s="533">
        <v>500</v>
      </c>
      <c r="I533" s="516">
        <v>16.72</v>
      </c>
      <c r="J533" s="517">
        <v>0.18</v>
      </c>
      <c r="K533" s="517">
        <f t="shared" si="119"/>
        <v>8359.82</v>
      </c>
      <c r="L533" s="515"/>
      <c r="M533" s="517"/>
    </row>
    <row r="534" spans="1:13" x14ac:dyDescent="0.25">
      <c r="A534" s="515"/>
      <c r="B534" s="565">
        <v>42599</v>
      </c>
      <c r="C534" s="515">
        <v>22</v>
      </c>
      <c r="D534" s="516">
        <v>14.95</v>
      </c>
      <c r="E534" s="517">
        <v>0</v>
      </c>
      <c r="F534" s="517">
        <f t="shared" si="118"/>
        <v>328.9</v>
      </c>
      <c r="G534" s="514">
        <v>42601</v>
      </c>
      <c r="H534" s="533">
        <v>500</v>
      </c>
      <c r="I534" s="516">
        <v>16.82</v>
      </c>
      <c r="J534" s="517">
        <v>0.18</v>
      </c>
      <c r="K534" s="517">
        <f t="shared" si="119"/>
        <v>8409.82</v>
      </c>
      <c r="L534" s="515"/>
      <c r="M534" s="517"/>
    </row>
    <row r="535" spans="1:13" x14ac:dyDescent="0.25">
      <c r="A535" s="515"/>
      <c r="B535" s="565">
        <v>42604</v>
      </c>
      <c r="C535" s="515">
        <v>1000</v>
      </c>
      <c r="D535" s="516">
        <v>15.68</v>
      </c>
      <c r="E535" s="517">
        <v>0</v>
      </c>
      <c r="F535" s="517">
        <f t="shared" si="118"/>
        <v>15680</v>
      </c>
      <c r="G535" s="514">
        <v>42605</v>
      </c>
      <c r="H535" s="533">
        <v>500</v>
      </c>
      <c r="I535" s="516">
        <v>15.98</v>
      </c>
      <c r="J535" s="517">
        <v>0.17</v>
      </c>
      <c r="K535" s="517">
        <f t="shared" si="119"/>
        <v>7989.83</v>
      </c>
      <c r="L535" s="515"/>
      <c r="M535" s="517"/>
    </row>
    <row r="536" spans="1:13" x14ac:dyDescent="0.25">
      <c r="A536" s="515"/>
      <c r="B536" s="565">
        <v>42604</v>
      </c>
      <c r="C536" s="515">
        <v>500</v>
      </c>
      <c r="D536" s="516">
        <v>15.48</v>
      </c>
      <c r="E536" s="517">
        <v>0</v>
      </c>
      <c r="F536" s="517">
        <f t="shared" si="118"/>
        <v>7740</v>
      </c>
      <c r="G536" s="514">
        <v>42605</v>
      </c>
      <c r="H536" s="533">
        <v>500</v>
      </c>
      <c r="I536" s="516">
        <v>16.25</v>
      </c>
      <c r="J536" s="517">
        <v>0.18</v>
      </c>
      <c r="K536" s="517">
        <f t="shared" si="119"/>
        <v>8124.82</v>
      </c>
      <c r="L536" s="515"/>
      <c r="M536" s="517"/>
    </row>
    <row r="537" spans="1:13" x14ac:dyDescent="0.25">
      <c r="A537" s="515"/>
      <c r="B537" s="565">
        <v>42606</v>
      </c>
      <c r="C537" s="515">
        <v>178</v>
      </c>
      <c r="D537" s="516">
        <v>16.059999999999999</v>
      </c>
      <c r="E537" s="517">
        <v>0</v>
      </c>
      <c r="F537" s="517">
        <f t="shared" si="118"/>
        <v>2858.68</v>
      </c>
      <c r="G537" s="514">
        <v>42605</v>
      </c>
      <c r="H537" s="533">
        <v>500</v>
      </c>
      <c r="I537" s="516">
        <v>16.48</v>
      </c>
      <c r="J537" s="517">
        <v>0.18</v>
      </c>
      <c r="K537" s="517">
        <f t="shared" si="119"/>
        <v>8239.82</v>
      </c>
      <c r="L537" s="515"/>
      <c r="M537" s="517"/>
    </row>
    <row r="538" spans="1:13" x14ac:dyDescent="0.25">
      <c r="A538" s="515"/>
      <c r="B538" s="565">
        <v>42608</v>
      </c>
      <c r="C538" s="515">
        <v>500</v>
      </c>
      <c r="D538" s="516">
        <v>15.98</v>
      </c>
      <c r="E538" s="517">
        <v>0</v>
      </c>
      <c r="F538" s="517">
        <f t="shared" si="118"/>
        <v>7990</v>
      </c>
      <c r="G538" s="514">
        <v>42615</v>
      </c>
      <c r="H538" s="533">
        <v>500</v>
      </c>
      <c r="I538" s="516">
        <v>15.65</v>
      </c>
      <c r="J538" s="517">
        <v>0.17</v>
      </c>
      <c r="K538" s="517">
        <f t="shared" si="119"/>
        <v>7824.83</v>
      </c>
      <c r="L538" s="515"/>
      <c r="M538" s="517"/>
    </row>
    <row r="539" spans="1:13" ht="30" x14ac:dyDescent="0.25">
      <c r="A539" s="515"/>
      <c r="B539" s="565">
        <v>42608</v>
      </c>
      <c r="C539" s="515">
        <v>500</v>
      </c>
      <c r="D539" s="516">
        <v>15.85</v>
      </c>
      <c r="E539" s="517">
        <v>0</v>
      </c>
      <c r="F539" s="517">
        <f t="shared" si="118"/>
        <v>7925</v>
      </c>
      <c r="G539" s="514">
        <v>42621</v>
      </c>
      <c r="H539" s="533">
        <v>500</v>
      </c>
      <c r="I539" s="516">
        <v>16.72</v>
      </c>
      <c r="J539" s="517">
        <v>0.18</v>
      </c>
      <c r="K539" s="517">
        <f t="shared" si="119"/>
        <v>8359.82</v>
      </c>
      <c r="L539" s="637" t="s">
        <v>275</v>
      </c>
      <c r="M539" s="517"/>
    </row>
    <row r="540" spans="1:13" x14ac:dyDescent="0.25">
      <c r="A540" s="515"/>
      <c r="B540" s="565">
        <v>42612</v>
      </c>
      <c r="C540" s="515">
        <v>500</v>
      </c>
      <c r="D540" s="516">
        <v>15.68</v>
      </c>
      <c r="E540" s="517">
        <v>0</v>
      </c>
      <c r="F540" s="517">
        <f t="shared" si="118"/>
        <v>7840</v>
      </c>
      <c r="G540" s="514">
        <v>42621</v>
      </c>
      <c r="H540" s="533">
        <v>500</v>
      </c>
      <c r="I540" s="516">
        <v>16.28</v>
      </c>
      <c r="J540" s="517">
        <v>0.18</v>
      </c>
      <c r="K540" s="517">
        <f t="shared" si="119"/>
        <v>8139.8200000000006</v>
      </c>
      <c r="L540" s="637"/>
      <c r="M540" s="517"/>
    </row>
    <row r="541" spans="1:13" x14ac:dyDescent="0.25">
      <c r="A541" s="515"/>
      <c r="B541" s="565">
        <v>42612</v>
      </c>
      <c r="C541" s="515">
        <v>500</v>
      </c>
      <c r="D541" s="516">
        <v>15.55</v>
      </c>
      <c r="E541" s="517">
        <v>0</v>
      </c>
      <c r="F541" s="517">
        <f t="shared" si="118"/>
        <v>7775</v>
      </c>
      <c r="G541" s="514">
        <v>42621</v>
      </c>
      <c r="H541" s="533">
        <v>220</v>
      </c>
      <c r="I541" s="516">
        <v>16.77</v>
      </c>
      <c r="J541" s="517">
        <v>0.08</v>
      </c>
      <c r="K541" s="517">
        <f t="shared" si="119"/>
        <v>3689.32</v>
      </c>
      <c r="L541" s="637"/>
      <c r="M541" s="517"/>
    </row>
    <row r="542" spans="1:13" x14ac:dyDescent="0.25">
      <c r="A542" s="515"/>
      <c r="B542" s="565">
        <v>42613</v>
      </c>
      <c r="C542" s="515">
        <v>500</v>
      </c>
      <c r="D542" s="516">
        <v>15.244999999999999</v>
      </c>
      <c r="E542" s="517">
        <v>0</v>
      </c>
      <c r="F542" s="517">
        <f t="shared" si="118"/>
        <v>7622.5</v>
      </c>
      <c r="G542" s="514">
        <v>42625</v>
      </c>
      <c r="H542" s="533">
        <v>500</v>
      </c>
      <c r="I542" s="516">
        <v>15.5</v>
      </c>
      <c r="J542" s="517">
        <v>0.17</v>
      </c>
      <c r="K542" s="517">
        <f t="shared" si="119"/>
        <v>7749.83</v>
      </c>
      <c r="L542" s="515"/>
      <c r="M542" s="517"/>
    </row>
    <row r="543" spans="1:13" x14ac:dyDescent="0.25">
      <c r="A543" s="515"/>
      <c r="B543" s="565">
        <v>42613</v>
      </c>
      <c r="C543" s="515">
        <v>500</v>
      </c>
      <c r="D543" s="516">
        <v>15.08</v>
      </c>
      <c r="E543" s="517">
        <v>0</v>
      </c>
      <c r="F543" s="517">
        <f t="shared" si="118"/>
        <v>7540</v>
      </c>
      <c r="G543" s="514">
        <v>42628</v>
      </c>
      <c r="H543" s="533">
        <v>300</v>
      </c>
      <c r="I543" s="516">
        <v>14.46</v>
      </c>
      <c r="J543" s="517">
        <v>0.09</v>
      </c>
      <c r="K543" s="517">
        <f t="shared" si="119"/>
        <v>4337.91</v>
      </c>
      <c r="L543" s="515"/>
      <c r="M543" s="517"/>
    </row>
    <row r="544" spans="1:13" x14ac:dyDescent="0.25">
      <c r="A544" s="515"/>
      <c r="B544" s="565">
        <v>42622</v>
      </c>
      <c r="C544" s="515">
        <v>220</v>
      </c>
      <c r="D544" s="516">
        <v>16.25</v>
      </c>
      <c r="E544" s="517">
        <v>0</v>
      </c>
      <c r="F544" s="517">
        <f t="shared" si="118"/>
        <v>3575</v>
      </c>
      <c r="G544" s="514">
        <v>42634</v>
      </c>
      <c r="H544" s="533">
        <v>322</v>
      </c>
      <c r="I544" s="516">
        <v>14.28</v>
      </c>
      <c r="J544" s="517">
        <v>0.1</v>
      </c>
      <c r="K544" s="517">
        <f t="shared" si="119"/>
        <v>4598.0599999999995</v>
      </c>
      <c r="L544" s="515"/>
      <c r="M544" s="517"/>
    </row>
    <row r="545" spans="1:13" x14ac:dyDescent="0.25">
      <c r="A545" s="515"/>
      <c r="B545" s="565">
        <v>42622</v>
      </c>
      <c r="C545" s="515">
        <v>500</v>
      </c>
      <c r="D545" s="516">
        <v>15.98</v>
      </c>
      <c r="E545" s="517">
        <v>0</v>
      </c>
      <c r="F545" s="517">
        <f t="shared" si="118"/>
        <v>7990</v>
      </c>
      <c r="G545" s="514">
        <v>42634</v>
      </c>
      <c r="H545" s="533">
        <v>400</v>
      </c>
      <c r="I545" s="516">
        <v>14.64</v>
      </c>
      <c r="J545" s="517">
        <v>0.13</v>
      </c>
      <c r="K545" s="517">
        <f t="shared" si="119"/>
        <v>5855.87</v>
      </c>
      <c r="L545" s="515"/>
      <c r="M545" s="517"/>
    </row>
    <row r="546" spans="1:13" x14ac:dyDescent="0.25">
      <c r="A546" s="515"/>
      <c r="B546" s="565">
        <v>42622</v>
      </c>
      <c r="C546" s="515">
        <v>500</v>
      </c>
      <c r="D546" s="516">
        <v>15.75</v>
      </c>
      <c r="E546" s="517">
        <v>0</v>
      </c>
      <c r="F546" s="517">
        <f t="shared" si="118"/>
        <v>7875</v>
      </c>
      <c r="G546" s="514">
        <v>42639</v>
      </c>
      <c r="H546" s="533">
        <v>200</v>
      </c>
      <c r="I546" s="516">
        <v>14.72</v>
      </c>
      <c r="J546" s="517">
        <v>0.06</v>
      </c>
      <c r="K546" s="517">
        <f t="shared" si="119"/>
        <v>2943.94</v>
      </c>
      <c r="L546" s="515"/>
      <c r="M546" s="517"/>
    </row>
    <row r="547" spans="1:13" x14ac:dyDescent="0.25">
      <c r="A547" s="515"/>
      <c r="B547" s="565">
        <v>42625</v>
      </c>
      <c r="C547" s="515">
        <v>500</v>
      </c>
      <c r="D547" s="516">
        <v>15.22</v>
      </c>
      <c r="E547" s="517">
        <v>0</v>
      </c>
      <c r="F547" s="517">
        <f t="shared" si="118"/>
        <v>7610</v>
      </c>
      <c r="G547" s="514">
        <v>42641</v>
      </c>
      <c r="H547" s="533">
        <v>300</v>
      </c>
      <c r="I547" s="516">
        <v>15.28</v>
      </c>
      <c r="J547" s="517">
        <v>0.1</v>
      </c>
      <c r="K547" s="517">
        <f t="shared" si="119"/>
        <v>4583.8999999999996</v>
      </c>
      <c r="L547" s="515"/>
      <c r="M547" s="517"/>
    </row>
    <row r="548" spans="1:13" ht="30" x14ac:dyDescent="0.25">
      <c r="A548" s="619" t="s">
        <v>285</v>
      </c>
      <c r="B548" s="565">
        <v>42626</v>
      </c>
      <c r="C548" s="515">
        <v>600</v>
      </c>
      <c r="D548" s="516">
        <v>14.91</v>
      </c>
      <c r="E548" s="517">
        <v>-3</v>
      </c>
      <c r="F548" s="517">
        <f t="shared" si="118"/>
        <v>8943</v>
      </c>
      <c r="G548" s="514">
        <v>42641</v>
      </c>
      <c r="H548" s="533">
        <v>400</v>
      </c>
      <c r="I548" s="516">
        <v>15.06</v>
      </c>
      <c r="J548" s="517">
        <v>0.13</v>
      </c>
      <c r="K548" s="517">
        <f t="shared" si="119"/>
        <v>6023.87</v>
      </c>
      <c r="L548" s="515"/>
      <c r="M548" s="517"/>
    </row>
    <row r="549" spans="1:13" x14ac:dyDescent="0.25">
      <c r="A549" s="619"/>
      <c r="B549" s="565">
        <v>42626</v>
      </c>
      <c r="C549" s="515">
        <v>400</v>
      </c>
      <c r="D549" s="516">
        <v>14.75</v>
      </c>
      <c r="E549" s="517">
        <v>0</v>
      </c>
      <c r="F549" s="517">
        <f t="shared" si="118"/>
        <v>5900</v>
      </c>
      <c r="G549" s="514">
        <v>42641</v>
      </c>
      <c r="H549" s="533">
        <v>322</v>
      </c>
      <c r="I549" s="516">
        <v>14.39</v>
      </c>
      <c r="J549" s="517">
        <v>0.1</v>
      </c>
      <c r="K549" s="517">
        <f t="shared" si="119"/>
        <v>4633.4799999999996</v>
      </c>
      <c r="L549" s="515"/>
      <c r="M549" s="517"/>
    </row>
    <row r="550" spans="1:13" x14ac:dyDescent="0.25">
      <c r="A550" s="619"/>
      <c r="B550" s="565">
        <v>42626</v>
      </c>
      <c r="C550" s="515">
        <v>300</v>
      </c>
      <c r="D550" s="516">
        <v>14.48</v>
      </c>
      <c r="E550" s="517">
        <v>0</v>
      </c>
      <c r="F550" s="517">
        <f t="shared" si="118"/>
        <v>4344</v>
      </c>
      <c r="G550" s="514">
        <v>42641</v>
      </c>
      <c r="H550" s="533">
        <v>500</v>
      </c>
      <c r="I550" s="516">
        <v>14.26</v>
      </c>
      <c r="J550" s="517">
        <v>0.16</v>
      </c>
      <c r="K550" s="517">
        <f t="shared" si="119"/>
        <v>7129.84</v>
      </c>
      <c r="L550" s="515"/>
      <c r="M550" s="517"/>
    </row>
    <row r="551" spans="1:13" x14ac:dyDescent="0.25">
      <c r="A551" s="619"/>
      <c r="B551" s="565">
        <v>42626</v>
      </c>
      <c r="C551" s="515">
        <v>300</v>
      </c>
      <c r="D551" s="516">
        <v>14.25</v>
      </c>
      <c r="E551" s="517">
        <v>0</v>
      </c>
      <c r="F551" s="517">
        <f t="shared" si="118"/>
        <v>4275</v>
      </c>
      <c r="G551" s="514">
        <v>42642</v>
      </c>
      <c r="H551" s="533">
        <v>300</v>
      </c>
      <c r="I551" s="516">
        <v>15.28</v>
      </c>
      <c r="J551" s="517">
        <v>0.1</v>
      </c>
      <c r="K551" s="517">
        <f t="shared" si="119"/>
        <v>4583.8999999999996</v>
      </c>
      <c r="L551" s="515"/>
      <c r="M551" s="517"/>
    </row>
    <row r="552" spans="1:13" x14ac:dyDescent="0.25">
      <c r="A552" s="619"/>
      <c r="B552" s="565">
        <v>42627</v>
      </c>
      <c r="C552" s="515">
        <v>200</v>
      </c>
      <c r="D552" s="516">
        <v>14.02</v>
      </c>
      <c r="E552" s="517">
        <v>-1</v>
      </c>
      <c r="F552" s="517">
        <f t="shared" si="118"/>
        <v>2803</v>
      </c>
      <c r="G552" s="514">
        <v>42642</v>
      </c>
      <c r="H552" s="533">
        <v>700</v>
      </c>
      <c r="I552" s="516">
        <v>15.78</v>
      </c>
      <c r="J552" s="517">
        <v>0.24</v>
      </c>
      <c r="K552" s="517">
        <f t="shared" si="119"/>
        <v>11045.76</v>
      </c>
      <c r="L552" s="515"/>
      <c r="M552" s="517"/>
    </row>
    <row r="553" spans="1:13" x14ac:dyDescent="0.25">
      <c r="A553" s="515"/>
      <c r="B553" s="565">
        <v>42628</v>
      </c>
      <c r="C553" s="515">
        <v>300</v>
      </c>
      <c r="D553" s="516">
        <v>14.3</v>
      </c>
      <c r="E553" s="517">
        <v>0</v>
      </c>
      <c r="F553" s="517">
        <f t="shared" si="118"/>
        <v>4290</v>
      </c>
      <c r="G553" s="514">
        <v>42642</v>
      </c>
      <c r="H553" s="533">
        <v>214</v>
      </c>
      <c r="I553" s="516">
        <v>15.98</v>
      </c>
      <c r="J553" s="517">
        <v>7.0000000000000007E-2</v>
      </c>
      <c r="K553" s="517">
        <f t="shared" si="119"/>
        <v>3419.65</v>
      </c>
      <c r="L553" s="515"/>
      <c r="M553" s="517"/>
    </row>
    <row r="554" spans="1:13" x14ac:dyDescent="0.25">
      <c r="A554" s="515"/>
      <c r="B554" s="565">
        <v>42632</v>
      </c>
      <c r="C554" s="515">
        <v>200</v>
      </c>
      <c r="D554" s="516">
        <v>14.06</v>
      </c>
      <c r="E554" s="517">
        <v>0</v>
      </c>
      <c r="F554" s="517">
        <f t="shared" si="118"/>
        <v>2812</v>
      </c>
      <c r="G554" s="514">
        <v>42648</v>
      </c>
      <c r="H554" s="533">
        <v>1000</v>
      </c>
      <c r="I554" s="516">
        <v>16.079999999999998</v>
      </c>
      <c r="J554" s="517">
        <v>0.35</v>
      </c>
      <c r="K554" s="517">
        <f t="shared" si="119"/>
        <v>16079.649999999998</v>
      </c>
      <c r="L554" s="515"/>
      <c r="M554" s="517"/>
    </row>
    <row r="555" spans="1:13" x14ac:dyDescent="0.25">
      <c r="A555" s="515"/>
      <c r="B555" s="565">
        <v>42633</v>
      </c>
      <c r="C555" s="515">
        <v>200</v>
      </c>
      <c r="D555" s="516">
        <v>14.11</v>
      </c>
      <c r="E555" s="517">
        <v>0</v>
      </c>
      <c r="F555" s="517">
        <f t="shared" si="118"/>
        <v>2822</v>
      </c>
      <c r="G555" s="514">
        <v>42648</v>
      </c>
      <c r="H555" s="533">
        <v>500</v>
      </c>
      <c r="I555" s="516">
        <v>16.38</v>
      </c>
      <c r="J555" s="517">
        <v>0.18</v>
      </c>
      <c r="K555" s="517">
        <f t="shared" si="119"/>
        <v>8189.8199999999988</v>
      </c>
      <c r="L555" s="515"/>
      <c r="M555" s="517"/>
    </row>
    <row r="556" spans="1:13" x14ac:dyDescent="0.25">
      <c r="A556" s="515"/>
      <c r="B556" s="565">
        <v>42633</v>
      </c>
      <c r="C556" s="515">
        <v>122</v>
      </c>
      <c r="D556" s="516">
        <v>14.1</v>
      </c>
      <c r="E556" s="517">
        <v>0</v>
      </c>
      <c r="F556" s="517">
        <f t="shared" si="118"/>
        <v>1720.2</v>
      </c>
      <c r="G556" s="514">
        <v>42649</v>
      </c>
      <c r="H556" s="533">
        <v>500</v>
      </c>
      <c r="I556" s="516">
        <v>16.16</v>
      </c>
      <c r="J556" s="517">
        <v>0.18</v>
      </c>
      <c r="K556" s="517">
        <f t="shared" si="119"/>
        <v>8079.82</v>
      </c>
      <c r="L556" s="515"/>
      <c r="M556" s="517"/>
    </row>
    <row r="557" spans="1:13" x14ac:dyDescent="0.25">
      <c r="A557" s="515"/>
      <c r="B557" s="565">
        <v>42636</v>
      </c>
      <c r="C557" s="515">
        <v>200</v>
      </c>
      <c r="D557" s="516">
        <v>14.38</v>
      </c>
      <c r="E557" s="517">
        <v>0</v>
      </c>
      <c r="F557" s="517">
        <f t="shared" si="118"/>
        <v>2876</v>
      </c>
      <c r="G557" s="514">
        <v>42671</v>
      </c>
      <c r="H557" s="533">
        <v>1000</v>
      </c>
      <c r="I557" s="516">
        <v>14.22</v>
      </c>
      <c r="J557" s="517">
        <v>0.31</v>
      </c>
      <c r="K557" s="517">
        <f t="shared" si="119"/>
        <v>14219.69</v>
      </c>
      <c r="L557" s="515"/>
      <c r="M557" s="517"/>
    </row>
    <row r="558" spans="1:13" x14ac:dyDescent="0.25">
      <c r="A558" s="515"/>
      <c r="B558" s="565">
        <v>42639</v>
      </c>
      <c r="C558" s="515">
        <v>200</v>
      </c>
      <c r="D558" s="516">
        <v>14.5</v>
      </c>
      <c r="E558" s="517">
        <v>0</v>
      </c>
      <c r="F558" s="517">
        <f t="shared" ref="F558:F572" si="120">C558*D558+E558</f>
        <v>2900</v>
      </c>
      <c r="G558" s="514">
        <v>42674</v>
      </c>
      <c r="H558" s="533">
        <v>300</v>
      </c>
      <c r="I558" s="516">
        <v>13.42</v>
      </c>
      <c r="J558" s="517">
        <v>0.09</v>
      </c>
      <c r="K558" s="517">
        <f t="shared" si="119"/>
        <v>4025.91</v>
      </c>
      <c r="L558" s="515"/>
      <c r="M558" s="517"/>
    </row>
    <row r="559" spans="1:13" x14ac:dyDescent="0.25">
      <c r="A559" s="515"/>
      <c r="B559" s="565">
        <v>42639</v>
      </c>
      <c r="C559" s="515">
        <v>200</v>
      </c>
      <c r="D559" s="516">
        <v>14.38</v>
      </c>
      <c r="E559" s="517">
        <v>0</v>
      </c>
      <c r="F559" s="517">
        <f t="shared" si="120"/>
        <v>2876</v>
      </c>
      <c r="G559" s="514">
        <v>42674</v>
      </c>
      <c r="H559" s="533">
        <v>200</v>
      </c>
      <c r="I559" s="516">
        <v>13.25</v>
      </c>
      <c r="J559" s="517">
        <v>-0.74</v>
      </c>
      <c r="K559" s="517">
        <f t="shared" si="119"/>
        <v>2650.74</v>
      </c>
      <c r="L559" s="515"/>
      <c r="M559" s="517"/>
    </row>
    <row r="560" spans="1:13" x14ac:dyDescent="0.25">
      <c r="A560" s="515"/>
      <c r="B560" s="565">
        <v>42640</v>
      </c>
      <c r="C560" s="515">
        <v>322</v>
      </c>
      <c r="D560" s="516">
        <v>13.97</v>
      </c>
      <c r="E560" s="517">
        <v>0</v>
      </c>
      <c r="F560" s="517">
        <f t="shared" si="120"/>
        <v>4498.34</v>
      </c>
      <c r="G560" s="514">
        <v>42676</v>
      </c>
      <c r="H560" s="533">
        <v>200</v>
      </c>
      <c r="I560" s="516">
        <v>13.05</v>
      </c>
      <c r="J560" s="517">
        <v>0.06</v>
      </c>
      <c r="K560" s="517">
        <f t="shared" si="119"/>
        <v>2609.94</v>
      </c>
      <c r="L560" s="515"/>
      <c r="M560" s="517"/>
    </row>
    <row r="561" spans="1:13" x14ac:dyDescent="0.25">
      <c r="A561" s="515"/>
      <c r="B561" s="565">
        <v>42641</v>
      </c>
      <c r="C561" s="515">
        <v>300</v>
      </c>
      <c r="D561" s="516">
        <v>14.02</v>
      </c>
      <c r="E561" s="517">
        <v>-1.26</v>
      </c>
      <c r="F561" s="517">
        <f t="shared" si="120"/>
        <v>4204.74</v>
      </c>
      <c r="G561" s="514">
        <v>42677</v>
      </c>
      <c r="H561" s="533">
        <v>500</v>
      </c>
      <c r="I561" s="516">
        <v>13.96</v>
      </c>
      <c r="J561" s="517">
        <v>0.15</v>
      </c>
      <c r="K561" s="517">
        <f t="shared" si="119"/>
        <v>6979.85</v>
      </c>
      <c r="L561" s="515"/>
      <c r="M561" s="517"/>
    </row>
    <row r="562" spans="1:13" x14ac:dyDescent="0.25">
      <c r="A562" s="515"/>
      <c r="B562" s="565">
        <v>42641</v>
      </c>
      <c r="C562" s="515">
        <v>200</v>
      </c>
      <c r="D562" s="516">
        <v>14.17</v>
      </c>
      <c r="E562" s="517">
        <v>0</v>
      </c>
      <c r="F562" s="517">
        <f t="shared" si="120"/>
        <v>2834</v>
      </c>
      <c r="G562" s="514">
        <v>42677</v>
      </c>
      <c r="H562" s="533">
        <v>2000</v>
      </c>
      <c r="I562" s="516">
        <v>14.5</v>
      </c>
      <c r="J562" s="517">
        <v>0.63</v>
      </c>
      <c r="K562" s="517">
        <f t="shared" si="119"/>
        <v>28999.37</v>
      </c>
      <c r="L562" s="515"/>
      <c r="M562" s="517"/>
    </row>
    <row r="563" spans="1:13" x14ac:dyDescent="0.25">
      <c r="A563" s="515"/>
      <c r="B563" s="565">
        <v>42642</v>
      </c>
      <c r="C563" s="515">
        <v>414</v>
      </c>
      <c r="D563" s="516">
        <v>15.66</v>
      </c>
      <c r="E563" s="517">
        <v>0</v>
      </c>
      <c r="F563" s="517">
        <f t="shared" si="120"/>
        <v>6483.24</v>
      </c>
      <c r="G563" s="514">
        <v>42682</v>
      </c>
      <c r="H563" s="533">
        <v>1000</v>
      </c>
      <c r="I563" s="516">
        <v>14.28</v>
      </c>
      <c r="J563" s="517">
        <v>0.31</v>
      </c>
      <c r="K563" s="517">
        <f t="shared" si="119"/>
        <v>14279.69</v>
      </c>
      <c r="L563" s="515"/>
      <c r="M563" s="517"/>
    </row>
    <row r="564" spans="1:13" ht="30" x14ac:dyDescent="0.25">
      <c r="A564" s="619" t="s">
        <v>301</v>
      </c>
      <c r="B564" s="565">
        <v>42647</v>
      </c>
      <c r="C564" s="515">
        <v>500</v>
      </c>
      <c r="D564" s="516">
        <v>15.86</v>
      </c>
      <c r="E564" s="517">
        <v>0</v>
      </c>
      <c r="F564" s="517">
        <f t="shared" si="120"/>
        <v>7930</v>
      </c>
      <c r="G564" s="514">
        <v>42685</v>
      </c>
      <c r="H564" s="533">
        <v>500</v>
      </c>
      <c r="I564" s="516">
        <v>15.88</v>
      </c>
      <c r="J564" s="517">
        <v>0.17</v>
      </c>
      <c r="K564" s="517">
        <f t="shared" si="119"/>
        <v>7939.83</v>
      </c>
      <c r="L564" s="515"/>
      <c r="M564" s="517"/>
    </row>
    <row r="565" spans="1:13" x14ac:dyDescent="0.25">
      <c r="A565" s="619"/>
      <c r="B565" s="565">
        <v>42647</v>
      </c>
      <c r="C565" s="515">
        <v>500</v>
      </c>
      <c r="D565" s="516">
        <v>15.62</v>
      </c>
      <c r="E565" s="517">
        <v>0</v>
      </c>
      <c r="F565" s="517">
        <f t="shared" si="120"/>
        <v>7810</v>
      </c>
      <c r="G565" s="514">
        <v>42695</v>
      </c>
      <c r="H565" s="533">
        <v>2272</v>
      </c>
      <c r="I565" s="516">
        <v>16.28</v>
      </c>
      <c r="J565" s="517">
        <v>0.81</v>
      </c>
      <c r="K565" s="517">
        <f t="shared" si="119"/>
        <v>36987.350000000006</v>
      </c>
      <c r="L565" s="515"/>
      <c r="M565" s="517"/>
    </row>
    <row r="566" spans="1:13" x14ac:dyDescent="0.25">
      <c r="A566" s="619"/>
      <c r="B566" s="565">
        <v>42649</v>
      </c>
      <c r="C566" s="515">
        <v>500</v>
      </c>
      <c r="D566" s="516">
        <v>15.97</v>
      </c>
      <c r="E566" s="517">
        <v>0</v>
      </c>
      <c r="F566" s="517">
        <f t="shared" si="120"/>
        <v>7985</v>
      </c>
      <c r="G566" s="514">
        <v>42695</v>
      </c>
      <c r="H566" s="533">
        <v>500</v>
      </c>
      <c r="I566" s="516">
        <v>16.45</v>
      </c>
      <c r="J566" s="517">
        <v>0.18</v>
      </c>
      <c r="K566" s="517">
        <f t="shared" si="119"/>
        <v>8224.82</v>
      </c>
      <c r="L566" s="515"/>
      <c r="M566" s="517"/>
    </row>
    <row r="567" spans="1:13" x14ac:dyDescent="0.25">
      <c r="A567" s="619"/>
      <c r="B567" s="565">
        <v>42649</v>
      </c>
      <c r="C567" s="515">
        <v>500</v>
      </c>
      <c r="D567" s="516">
        <v>15.84</v>
      </c>
      <c r="E567" s="517">
        <v>0</v>
      </c>
      <c r="F567" s="517">
        <f t="shared" si="120"/>
        <v>7920</v>
      </c>
      <c r="G567" s="514">
        <v>42696</v>
      </c>
      <c r="H567" s="533">
        <v>500</v>
      </c>
      <c r="I567" s="516">
        <v>16.54</v>
      </c>
      <c r="J567" s="517">
        <v>0.18</v>
      </c>
      <c r="K567" s="517">
        <f t="shared" si="119"/>
        <v>8269.82</v>
      </c>
      <c r="L567" s="515"/>
      <c r="M567" s="517"/>
    </row>
    <row r="568" spans="1:13" x14ac:dyDescent="0.25">
      <c r="A568" s="515"/>
      <c r="B568" s="565">
        <v>42649</v>
      </c>
      <c r="C568" s="515">
        <v>500</v>
      </c>
      <c r="D568" s="516">
        <v>16.079999999999998</v>
      </c>
      <c r="E568" s="517">
        <v>0</v>
      </c>
      <c r="F568" s="517">
        <f t="shared" si="120"/>
        <v>8039.9999999999991</v>
      </c>
      <c r="G568" s="514">
        <v>42697</v>
      </c>
      <c r="H568" s="533">
        <v>200</v>
      </c>
      <c r="I568" s="516">
        <v>16.79</v>
      </c>
      <c r="J568" s="517">
        <v>7.0000000000000007E-2</v>
      </c>
      <c r="K568" s="517">
        <f t="shared" si="119"/>
        <v>3357.93</v>
      </c>
      <c r="L568" s="515"/>
      <c r="M568" s="517"/>
    </row>
    <row r="569" spans="1:13" x14ac:dyDescent="0.25">
      <c r="A569" s="515"/>
      <c r="B569" s="565">
        <v>42650</v>
      </c>
      <c r="C569" s="515">
        <v>300</v>
      </c>
      <c r="D569" s="516">
        <v>15.75</v>
      </c>
      <c r="E569" s="517">
        <v>0</v>
      </c>
      <c r="F569" s="517">
        <f t="shared" si="120"/>
        <v>4725</v>
      </c>
      <c r="G569" s="514">
        <v>42697</v>
      </c>
      <c r="H569" s="533">
        <v>500</v>
      </c>
      <c r="I569" s="516">
        <v>16.59</v>
      </c>
      <c r="J569" s="517">
        <v>0.18</v>
      </c>
      <c r="K569" s="517">
        <f t="shared" si="119"/>
        <v>8294.82</v>
      </c>
      <c r="L569" s="515"/>
      <c r="M569" s="517"/>
    </row>
    <row r="570" spans="1:13" x14ac:dyDescent="0.25">
      <c r="A570" s="515"/>
      <c r="B570" s="565">
        <v>42650</v>
      </c>
      <c r="C570" s="515">
        <v>300</v>
      </c>
      <c r="D570" s="516">
        <v>15.58</v>
      </c>
      <c r="E570" s="517">
        <v>0</v>
      </c>
      <c r="F570" s="517">
        <f t="shared" si="120"/>
        <v>4674</v>
      </c>
      <c r="G570" s="514">
        <v>42704</v>
      </c>
      <c r="H570" s="533">
        <v>1000</v>
      </c>
      <c r="I570" s="516">
        <v>16.420000000000002</v>
      </c>
      <c r="J570" s="517">
        <v>0.36</v>
      </c>
      <c r="K570" s="517">
        <f t="shared" si="119"/>
        <v>16419.64</v>
      </c>
      <c r="L570" s="515"/>
      <c r="M570" s="517"/>
    </row>
    <row r="571" spans="1:13" x14ac:dyDescent="0.25">
      <c r="A571" s="515"/>
      <c r="B571" s="565">
        <v>42653</v>
      </c>
      <c r="C571" s="515">
        <v>394</v>
      </c>
      <c r="D571" s="516">
        <v>15.72</v>
      </c>
      <c r="E571" s="517">
        <v>0</v>
      </c>
      <c r="F571" s="517">
        <f t="shared" si="120"/>
        <v>6193.68</v>
      </c>
      <c r="G571" s="514">
        <v>42704</v>
      </c>
      <c r="H571" s="533">
        <v>300</v>
      </c>
      <c r="I571" s="516">
        <v>16.78</v>
      </c>
      <c r="J571" s="517">
        <v>1.61</v>
      </c>
      <c r="K571" s="517">
        <f t="shared" si="119"/>
        <v>5032.3900000000003</v>
      </c>
      <c r="L571" s="515"/>
      <c r="M571" s="517"/>
    </row>
    <row r="572" spans="1:13" x14ac:dyDescent="0.25">
      <c r="A572" s="515"/>
      <c r="B572" s="565">
        <v>42653</v>
      </c>
      <c r="C572" s="515">
        <v>6</v>
      </c>
      <c r="D572" s="516">
        <v>15.72</v>
      </c>
      <c r="E572" s="517">
        <v>0</v>
      </c>
      <c r="F572" s="517">
        <f t="shared" si="120"/>
        <v>94.320000000000007</v>
      </c>
      <c r="G572" s="514">
        <v>42704</v>
      </c>
      <c r="H572" s="533">
        <v>1000</v>
      </c>
      <c r="I572" s="516">
        <v>17.079999999999998</v>
      </c>
      <c r="J572" s="517">
        <v>0.37</v>
      </c>
      <c r="K572" s="517">
        <f t="shared" si="119"/>
        <v>17079.63</v>
      </c>
      <c r="L572" s="515"/>
      <c r="M572" s="517"/>
    </row>
    <row r="573" spans="1:13" x14ac:dyDescent="0.25">
      <c r="A573" s="515"/>
      <c r="B573" s="565">
        <v>42655</v>
      </c>
      <c r="C573" s="515">
        <v>22</v>
      </c>
      <c r="D573" s="516">
        <v>15.48</v>
      </c>
      <c r="E573" s="517">
        <v>0</v>
      </c>
      <c r="F573" s="517">
        <f>C573*D573+E573</f>
        <v>340.56</v>
      </c>
      <c r="G573" s="514">
        <v>42704</v>
      </c>
      <c r="H573" s="533">
        <v>1000</v>
      </c>
      <c r="I573" s="516">
        <v>17.32</v>
      </c>
      <c r="J573" s="517">
        <v>0.38</v>
      </c>
      <c r="K573" s="517">
        <f t="shared" si="119"/>
        <v>17319.62</v>
      </c>
      <c r="L573" s="515"/>
      <c r="M573" s="517"/>
    </row>
    <row r="574" spans="1:13" x14ac:dyDescent="0.25">
      <c r="A574" s="515"/>
      <c r="B574" s="565">
        <v>42655</v>
      </c>
      <c r="C574" s="515">
        <v>300</v>
      </c>
      <c r="D574" s="516">
        <v>15.48</v>
      </c>
      <c r="E574" s="517">
        <v>0</v>
      </c>
      <c r="F574" s="517">
        <f>C574*D574+E574</f>
        <v>4644</v>
      </c>
      <c r="G574" s="514">
        <v>42704</v>
      </c>
      <c r="H574" s="533">
        <v>500</v>
      </c>
      <c r="I574" s="516">
        <v>17.64</v>
      </c>
      <c r="J574" s="517">
        <v>0.19</v>
      </c>
      <c r="K574" s="517">
        <f t="shared" si="119"/>
        <v>8819.81</v>
      </c>
      <c r="L574" s="515"/>
      <c r="M574" s="517"/>
    </row>
    <row r="575" spans="1:13" x14ac:dyDescent="0.25">
      <c r="A575" s="620"/>
      <c r="B575" s="565">
        <v>42668</v>
      </c>
      <c r="C575" s="515">
        <v>500</v>
      </c>
      <c r="D575" s="516">
        <v>14.26</v>
      </c>
      <c r="E575" s="517">
        <v>-2.5</v>
      </c>
      <c r="F575" s="517">
        <f t="shared" ref="F575:F584" si="121">C575*D575+E575</f>
        <v>7127.5</v>
      </c>
      <c r="G575" s="514">
        <v>42705</v>
      </c>
      <c r="H575" s="533">
        <v>528</v>
      </c>
      <c r="I575" s="516">
        <v>18.7</v>
      </c>
      <c r="J575" s="517">
        <v>0.22</v>
      </c>
      <c r="K575" s="517">
        <f t="shared" si="119"/>
        <v>9873.380000000001</v>
      </c>
      <c r="L575" s="515"/>
      <c r="M575" s="517"/>
    </row>
    <row r="576" spans="1:13" x14ac:dyDescent="0.25">
      <c r="A576" s="620"/>
      <c r="B576" s="565">
        <v>42668</v>
      </c>
      <c r="C576" s="515">
        <v>500</v>
      </c>
      <c r="D576" s="516">
        <v>14.16</v>
      </c>
      <c r="E576" s="517">
        <v>0</v>
      </c>
      <c r="F576" s="517">
        <f t="shared" si="121"/>
        <v>7080</v>
      </c>
      <c r="G576" s="514">
        <v>42711</v>
      </c>
      <c r="H576" s="533">
        <v>500</v>
      </c>
      <c r="I576" s="516">
        <v>18.329999999999998</v>
      </c>
      <c r="J576" s="517">
        <v>0.2</v>
      </c>
      <c r="K576" s="517">
        <f t="shared" si="119"/>
        <v>9164.7999999999993</v>
      </c>
      <c r="L576" s="515"/>
      <c r="M576" s="517"/>
    </row>
    <row r="577" spans="1:13" x14ac:dyDescent="0.25">
      <c r="A577" s="620"/>
      <c r="B577" s="565">
        <v>42670</v>
      </c>
      <c r="C577" s="515">
        <v>500</v>
      </c>
      <c r="D577" s="516">
        <v>14.18</v>
      </c>
      <c r="E577" s="517">
        <v>0</v>
      </c>
      <c r="F577" s="517">
        <f t="shared" si="121"/>
        <v>7090</v>
      </c>
      <c r="G577" s="514">
        <v>42713</v>
      </c>
      <c r="H577" s="533">
        <v>500</v>
      </c>
      <c r="I577" s="516">
        <v>18.28</v>
      </c>
      <c r="J577" s="517">
        <v>0.2</v>
      </c>
      <c r="K577" s="517">
        <f t="shared" si="119"/>
        <v>9139.7999999999993</v>
      </c>
      <c r="L577" s="515"/>
      <c r="M577" s="517"/>
    </row>
    <row r="578" spans="1:13" x14ac:dyDescent="0.25">
      <c r="A578" s="620"/>
      <c r="B578" s="565">
        <v>42670</v>
      </c>
      <c r="C578" s="515">
        <v>500</v>
      </c>
      <c r="D578" s="516">
        <v>14.05</v>
      </c>
      <c r="E578" s="517">
        <v>0</v>
      </c>
      <c r="F578" s="517">
        <f t="shared" si="121"/>
        <v>7025</v>
      </c>
      <c r="G578" s="514">
        <v>42718</v>
      </c>
      <c r="H578" s="533">
        <v>200</v>
      </c>
      <c r="I578" s="516">
        <v>18.78</v>
      </c>
      <c r="J578" s="517">
        <v>0.08</v>
      </c>
      <c r="K578" s="517">
        <f t="shared" si="119"/>
        <v>3755.92</v>
      </c>
      <c r="L578" s="515"/>
      <c r="M578" s="517"/>
    </row>
    <row r="579" spans="1:13" x14ac:dyDescent="0.25">
      <c r="A579" s="620"/>
      <c r="B579" s="565">
        <v>42670</v>
      </c>
      <c r="C579" s="515">
        <v>500</v>
      </c>
      <c r="D579" s="516">
        <v>13.88</v>
      </c>
      <c r="E579" s="517">
        <v>0</v>
      </c>
      <c r="F579" s="517">
        <f t="shared" si="121"/>
        <v>6940</v>
      </c>
      <c r="G579" s="514">
        <v>42734</v>
      </c>
      <c r="H579" s="533">
        <v>1000</v>
      </c>
      <c r="I579" s="516">
        <v>17.72</v>
      </c>
      <c r="J579" s="517">
        <v>0.39</v>
      </c>
      <c r="K579" s="517">
        <f t="shared" si="119"/>
        <v>17719.61</v>
      </c>
      <c r="L579" s="515"/>
      <c r="M579" s="517"/>
    </row>
    <row r="580" spans="1:13" x14ac:dyDescent="0.25">
      <c r="A580" s="515"/>
      <c r="B580" s="565">
        <v>42671</v>
      </c>
      <c r="C580" s="515">
        <v>1000</v>
      </c>
      <c r="D580" s="516">
        <v>14.15</v>
      </c>
      <c r="E580" s="517">
        <v>0</v>
      </c>
      <c r="F580" s="517">
        <f t="shared" si="121"/>
        <v>14150</v>
      </c>
      <c r="G580" s="514">
        <v>42739</v>
      </c>
      <c r="H580" s="533">
        <v>500</v>
      </c>
      <c r="I580" s="516">
        <v>18.079999999999998</v>
      </c>
      <c r="J580" s="517">
        <v>0.2</v>
      </c>
      <c r="K580" s="517">
        <f t="shared" si="119"/>
        <v>9039.7999999999993</v>
      </c>
      <c r="L580" s="515"/>
      <c r="M580" s="517"/>
    </row>
    <row r="581" spans="1:13" x14ac:dyDescent="0.25">
      <c r="A581" s="515"/>
      <c r="B581" s="565">
        <v>42674</v>
      </c>
      <c r="C581" s="515">
        <v>300</v>
      </c>
      <c r="D581" s="516">
        <v>13.28</v>
      </c>
      <c r="E581" s="517">
        <v>-1.5</v>
      </c>
      <c r="F581" s="517">
        <f t="shared" si="121"/>
        <v>3982.5</v>
      </c>
      <c r="G581" s="514">
        <v>42748</v>
      </c>
      <c r="H581" s="533">
        <v>500</v>
      </c>
      <c r="I581" s="516">
        <v>17.48</v>
      </c>
      <c r="J581" s="517">
        <v>0.19</v>
      </c>
      <c r="K581" s="517">
        <f t="shared" si="119"/>
        <v>8739.81</v>
      </c>
      <c r="L581" s="515"/>
      <c r="M581" s="517"/>
    </row>
    <row r="582" spans="1:13" x14ac:dyDescent="0.25">
      <c r="A582" s="515"/>
      <c r="B582" s="565">
        <v>42674</v>
      </c>
      <c r="C582" s="515">
        <v>200</v>
      </c>
      <c r="D582" s="516">
        <v>13.15</v>
      </c>
      <c r="E582" s="517">
        <v>0.02</v>
      </c>
      <c r="F582" s="517">
        <f t="shared" si="121"/>
        <v>2630.02</v>
      </c>
      <c r="G582" s="514">
        <v>42761</v>
      </c>
      <c r="H582" s="533">
        <v>1000</v>
      </c>
      <c r="I582" s="516">
        <v>17.899999999999999</v>
      </c>
      <c r="J582" s="517">
        <v>0.39</v>
      </c>
      <c r="K582" s="517">
        <f t="shared" si="119"/>
        <v>17899.61</v>
      </c>
      <c r="L582" s="515"/>
      <c r="M582" s="517"/>
    </row>
    <row r="583" spans="1:13" x14ac:dyDescent="0.25">
      <c r="A583" s="515"/>
      <c r="B583" s="565">
        <v>42676</v>
      </c>
      <c r="C583" s="515">
        <v>200</v>
      </c>
      <c r="D583" s="516">
        <v>12.89</v>
      </c>
      <c r="E583" s="517">
        <v>0</v>
      </c>
      <c r="F583" s="517">
        <f t="shared" si="121"/>
        <v>2578</v>
      </c>
      <c r="G583" s="514">
        <v>42766</v>
      </c>
      <c r="H583" s="533">
        <v>300</v>
      </c>
      <c r="I583" s="516">
        <v>16.649999999999999</v>
      </c>
      <c r="J583" s="517">
        <v>0.11</v>
      </c>
      <c r="K583" s="517">
        <f t="shared" si="119"/>
        <v>4994.8900000000003</v>
      </c>
      <c r="L583" s="515"/>
      <c r="M583" s="517"/>
    </row>
    <row r="584" spans="1:13" x14ac:dyDescent="0.25">
      <c r="A584" s="515"/>
      <c r="B584" s="565">
        <v>42678</v>
      </c>
      <c r="C584" s="515">
        <v>500</v>
      </c>
      <c r="D584" s="516">
        <v>13.69</v>
      </c>
      <c r="E584" s="517">
        <v>0</v>
      </c>
      <c r="F584" s="517">
        <f t="shared" si="121"/>
        <v>6845</v>
      </c>
      <c r="G584" s="514">
        <v>42767</v>
      </c>
      <c r="H584" s="533">
        <v>612</v>
      </c>
      <c r="I584" s="516">
        <v>17.03</v>
      </c>
      <c r="J584" s="517">
        <v>0.23</v>
      </c>
      <c r="K584" s="517">
        <f t="shared" si="119"/>
        <v>10422.130000000001</v>
      </c>
      <c r="L584" s="515"/>
      <c r="M584" s="517"/>
    </row>
    <row r="585" spans="1:13" x14ac:dyDescent="0.25">
      <c r="A585" s="515"/>
      <c r="B585" s="565">
        <v>42678</v>
      </c>
      <c r="C585" s="515">
        <v>500</v>
      </c>
      <c r="D585" s="516">
        <v>13.69</v>
      </c>
      <c r="E585" s="517">
        <v>0</v>
      </c>
      <c r="F585" s="517">
        <f>C585*D585+E585</f>
        <v>6845</v>
      </c>
      <c r="G585" s="514">
        <v>42767</v>
      </c>
      <c r="H585" s="533">
        <v>288</v>
      </c>
      <c r="I585" s="516">
        <v>17.12</v>
      </c>
      <c r="J585" s="517">
        <v>0.11</v>
      </c>
      <c r="K585" s="517">
        <f t="shared" si="119"/>
        <v>4930.4500000000007</v>
      </c>
      <c r="L585" s="515"/>
      <c r="M585" s="517"/>
    </row>
    <row r="586" spans="1:13" x14ac:dyDescent="0.25">
      <c r="A586" s="515"/>
      <c r="B586" s="565">
        <v>42691</v>
      </c>
      <c r="C586" s="515">
        <v>150</v>
      </c>
      <c r="D586" s="516">
        <v>15.48</v>
      </c>
      <c r="E586" s="517">
        <v>0</v>
      </c>
      <c r="F586" s="517">
        <f t="shared" ref="F586:F602" si="122">C586*D586+E586</f>
        <v>2322</v>
      </c>
      <c r="G586" s="514">
        <v>42767</v>
      </c>
      <c r="H586" s="533">
        <v>700</v>
      </c>
      <c r="I586" s="516">
        <v>16.57</v>
      </c>
      <c r="J586" s="517">
        <v>0.25</v>
      </c>
      <c r="K586" s="517">
        <f t="shared" si="119"/>
        <v>11598.75</v>
      </c>
      <c r="L586" s="515"/>
      <c r="M586" s="517"/>
    </row>
    <row r="587" spans="1:13" x14ac:dyDescent="0.25">
      <c r="A587" s="515"/>
      <c r="B587" s="565">
        <v>42691</v>
      </c>
      <c r="C587" s="515">
        <v>300</v>
      </c>
      <c r="D587" s="516">
        <v>15.48</v>
      </c>
      <c r="E587" s="517">
        <v>0</v>
      </c>
      <c r="F587" s="517">
        <f t="shared" si="122"/>
        <v>4644</v>
      </c>
      <c r="G587" s="514">
        <v>42768</v>
      </c>
      <c r="H587" s="533">
        <v>200</v>
      </c>
      <c r="I587" s="516">
        <v>16.7</v>
      </c>
      <c r="J587" s="517">
        <v>7.0000000000000007E-2</v>
      </c>
      <c r="K587" s="517">
        <f t="shared" si="119"/>
        <v>3339.93</v>
      </c>
      <c r="L587" s="515"/>
      <c r="M587" s="517"/>
    </row>
    <row r="588" spans="1:13" x14ac:dyDescent="0.25">
      <c r="A588" s="515"/>
      <c r="B588" s="565">
        <v>42696</v>
      </c>
      <c r="C588" s="515">
        <v>1000</v>
      </c>
      <c r="D588" s="516">
        <v>16.12</v>
      </c>
      <c r="E588" s="517">
        <v>0</v>
      </c>
      <c r="F588" s="517">
        <f t="shared" si="122"/>
        <v>16120.000000000002</v>
      </c>
      <c r="G588" s="514">
        <v>42768</v>
      </c>
      <c r="H588" s="533">
        <v>500</v>
      </c>
      <c r="I588" s="516">
        <v>16.600000000000001</v>
      </c>
      <c r="J588" s="517">
        <v>-1.82</v>
      </c>
      <c r="K588" s="517">
        <f t="shared" si="119"/>
        <v>8301.82</v>
      </c>
      <c r="L588" s="515"/>
      <c r="M588" s="517"/>
    </row>
    <row r="589" spans="1:13" x14ac:dyDescent="0.25">
      <c r="A589" s="515"/>
      <c r="B589" s="565">
        <v>42699</v>
      </c>
      <c r="C589" s="515">
        <v>200</v>
      </c>
      <c r="D589" s="516">
        <v>16.28</v>
      </c>
      <c r="E589" s="517">
        <v>0</v>
      </c>
      <c r="F589" s="517">
        <f t="shared" si="122"/>
        <v>3256</v>
      </c>
      <c r="G589" s="514">
        <v>42768</v>
      </c>
      <c r="H589" s="533">
        <v>500</v>
      </c>
      <c r="I589" s="516">
        <v>16.75</v>
      </c>
      <c r="J589" s="517">
        <v>0.18</v>
      </c>
      <c r="K589" s="517">
        <f t="shared" si="119"/>
        <v>8374.82</v>
      </c>
      <c r="L589" s="515"/>
      <c r="M589" s="517"/>
    </row>
    <row r="590" spans="1:13" x14ac:dyDescent="0.25">
      <c r="A590" s="620"/>
      <c r="B590" s="565">
        <v>42699</v>
      </c>
      <c r="C590" s="515">
        <v>500</v>
      </c>
      <c r="D590" s="516">
        <v>16.16</v>
      </c>
      <c r="E590" s="517">
        <v>0</v>
      </c>
      <c r="F590" s="517">
        <f t="shared" si="122"/>
        <v>8080</v>
      </c>
      <c r="G590" s="514">
        <v>42769</v>
      </c>
      <c r="H590" s="621">
        <v>400</v>
      </c>
      <c r="I590" s="622">
        <v>16.95</v>
      </c>
      <c r="J590" s="623">
        <v>0.15</v>
      </c>
      <c r="K590" s="623">
        <f t="shared" si="119"/>
        <v>6779.85</v>
      </c>
      <c r="L590" s="515"/>
      <c r="M590" s="517"/>
    </row>
    <row r="591" spans="1:13" x14ac:dyDescent="0.25">
      <c r="A591" s="620"/>
      <c r="B591" s="565">
        <v>42702</v>
      </c>
      <c r="C591" s="515">
        <v>500</v>
      </c>
      <c r="D591" s="516">
        <v>16.059999999999999</v>
      </c>
      <c r="E591" s="517">
        <v>0</v>
      </c>
      <c r="F591" s="517">
        <f t="shared" si="122"/>
        <v>8029.9999999999991</v>
      </c>
      <c r="G591" s="514">
        <v>42769</v>
      </c>
      <c r="H591" s="621">
        <v>300</v>
      </c>
      <c r="I591" s="622">
        <v>17.32</v>
      </c>
      <c r="J591" s="623">
        <v>0.11</v>
      </c>
      <c r="K591" s="623">
        <f t="shared" si="119"/>
        <v>5195.8900000000003</v>
      </c>
      <c r="L591" s="515"/>
      <c r="M591" s="517"/>
    </row>
    <row r="592" spans="1:13" x14ac:dyDescent="0.25">
      <c r="A592" s="620"/>
      <c r="B592" s="565">
        <v>42702</v>
      </c>
      <c r="C592" s="515">
        <v>200</v>
      </c>
      <c r="D592" s="516">
        <v>15.8</v>
      </c>
      <c r="E592" s="517">
        <v>0</v>
      </c>
      <c r="F592" s="517">
        <f t="shared" si="122"/>
        <v>3160</v>
      </c>
      <c r="G592" s="514">
        <v>42781</v>
      </c>
      <c r="H592" s="533">
        <v>600</v>
      </c>
      <c r="I592" s="516">
        <v>16.52</v>
      </c>
      <c r="J592" s="517">
        <v>0.22</v>
      </c>
      <c r="K592" s="517">
        <f t="shared" si="119"/>
        <v>9911.7800000000007</v>
      </c>
      <c r="L592" s="515"/>
      <c r="M592" s="517"/>
    </row>
    <row r="593" spans="1:13" x14ac:dyDescent="0.25">
      <c r="A593" s="620"/>
      <c r="B593" s="565">
        <v>42702</v>
      </c>
      <c r="C593" s="515">
        <v>300</v>
      </c>
      <c r="D593" s="516">
        <v>15.65</v>
      </c>
      <c r="E593" s="517">
        <v>0</v>
      </c>
      <c r="F593" s="517">
        <f t="shared" si="122"/>
        <v>4695</v>
      </c>
      <c r="G593" s="514">
        <v>42781</v>
      </c>
      <c r="H593" s="533">
        <v>300</v>
      </c>
      <c r="I593" s="516">
        <v>16.440000000000001</v>
      </c>
      <c r="J593" s="517">
        <v>0.11</v>
      </c>
      <c r="K593" s="517">
        <f t="shared" si="119"/>
        <v>4931.8900000000003</v>
      </c>
      <c r="L593" s="515"/>
      <c r="M593" s="517"/>
    </row>
    <row r="594" spans="1:13" x14ac:dyDescent="0.25">
      <c r="A594" s="515"/>
      <c r="B594" s="565">
        <v>42703</v>
      </c>
      <c r="C594" s="515">
        <v>300</v>
      </c>
      <c r="D594" s="516">
        <v>14.78</v>
      </c>
      <c r="E594" s="517">
        <v>0</v>
      </c>
      <c r="F594" s="517">
        <f t="shared" si="122"/>
        <v>4434</v>
      </c>
      <c r="G594" s="514">
        <v>42782</v>
      </c>
      <c r="H594" s="533">
        <v>300</v>
      </c>
      <c r="I594" s="516">
        <v>17</v>
      </c>
      <c r="J594" s="517">
        <v>0.11</v>
      </c>
      <c r="K594" s="517">
        <f t="shared" si="119"/>
        <v>5099.8900000000003</v>
      </c>
      <c r="L594" s="515"/>
      <c r="M594" s="517"/>
    </row>
    <row r="595" spans="1:13" x14ac:dyDescent="0.25">
      <c r="A595" s="515"/>
      <c r="B595" s="565">
        <v>42705</v>
      </c>
      <c r="C595" s="515">
        <v>350</v>
      </c>
      <c r="D595" s="516">
        <v>17.600000000000001</v>
      </c>
      <c r="E595" s="517">
        <v>0</v>
      </c>
      <c r="F595" s="517">
        <f t="shared" si="122"/>
        <v>6160.0000000000009</v>
      </c>
      <c r="G595" s="515"/>
      <c r="H595" s="533"/>
      <c r="I595" s="516"/>
      <c r="J595" s="517"/>
      <c r="K595" s="517"/>
      <c r="L595" s="515"/>
      <c r="M595" s="517"/>
    </row>
    <row r="596" spans="1:13" x14ac:dyDescent="0.25">
      <c r="A596" s="515"/>
      <c r="B596" s="565">
        <v>42711</v>
      </c>
      <c r="C596" s="515">
        <v>500</v>
      </c>
      <c r="D596" s="516">
        <v>18.12</v>
      </c>
      <c r="E596" s="517">
        <v>0</v>
      </c>
      <c r="F596" s="517">
        <f t="shared" si="122"/>
        <v>9060</v>
      </c>
      <c r="G596" s="515"/>
      <c r="H596" s="533"/>
      <c r="I596" s="516"/>
      <c r="J596" s="517"/>
      <c r="K596" s="517"/>
      <c r="L596" s="515"/>
      <c r="M596" s="517"/>
    </row>
    <row r="597" spans="1:13" x14ac:dyDescent="0.25">
      <c r="A597" s="515"/>
      <c r="B597" s="565">
        <v>42713</v>
      </c>
      <c r="C597" s="515">
        <v>500</v>
      </c>
      <c r="D597" s="516">
        <v>18.12</v>
      </c>
      <c r="E597" s="517">
        <v>0</v>
      </c>
      <c r="F597" s="517">
        <f t="shared" si="122"/>
        <v>9060</v>
      </c>
      <c r="G597" s="515"/>
      <c r="H597" s="533"/>
      <c r="I597" s="516"/>
      <c r="J597" s="517"/>
      <c r="K597" s="517"/>
      <c r="L597" s="515"/>
      <c r="M597" s="517"/>
    </row>
    <row r="598" spans="1:13" x14ac:dyDescent="0.25">
      <c r="A598" s="515"/>
      <c r="B598" s="565">
        <v>42718</v>
      </c>
      <c r="C598" s="515">
        <v>200</v>
      </c>
      <c r="D598" s="516">
        <v>18.73</v>
      </c>
      <c r="E598" s="517">
        <v>-1</v>
      </c>
      <c r="F598" s="517">
        <f t="shared" si="122"/>
        <v>3745</v>
      </c>
      <c r="G598" s="515"/>
      <c r="H598" s="533"/>
      <c r="I598" s="516"/>
      <c r="J598" s="517"/>
      <c r="K598" s="517"/>
      <c r="L598" s="515"/>
      <c r="M598" s="517"/>
    </row>
    <row r="599" spans="1:13" x14ac:dyDescent="0.25">
      <c r="A599" s="515"/>
      <c r="B599" s="565">
        <v>42733</v>
      </c>
      <c r="C599" s="515">
        <v>1000</v>
      </c>
      <c r="D599" s="516">
        <v>17.64</v>
      </c>
      <c r="E599" s="517">
        <v>-1.5</v>
      </c>
      <c r="F599" s="517">
        <f t="shared" si="122"/>
        <v>17638.5</v>
      </c>
      <c r="G599" s="515"/>
      <c r="H599" s="533"/>
      <c r="I599" s="516"/>
      <c r="J599" s="517"/>
      <c r="K599" s="517"/>
      <c r="L599" s="515"/>
      <c r="M599" s="517"/>
    </row>
    <row r="600" spans="1:13" x14ac:dyDescent="0.25">
      <c r="A600" s="515"/>
      <c r="B600" s="565">
        <v>42734</v>
      </c>
      <c r="C600" s="515">
        <v>1000</v>
      </c>
      <c r="D600" s="516">
        <v>17.329999999999998</v>
      </c>
      <c r="E600" s="517">
        <v>0</v>
      </c>
      <c r="F600" s="517">
        <f t="shared" si="122"/>
        <v>17330</v>
      </c>
      <c r="G600" s="515"/>
      <c r="H600" s="533"/>
      <c r="I600" s="516"/>
      <c r="J600" s="517"/>
      <c r="K600" s="517"/>
      <c r="L600" s="515"/>
      <c r="M600" s="517"/>
    </row>
    <row r="601" spans="1:13" x14ac:dyDescent="0.25">
      <c r="A601" s="515"/>
      <c r="B601" s="565">
        <v>42741</v>
      </c>
      <c r="C601" s="515">
        <v>500</v>
      </c>
      <c r="D601" s="516">
        <v>17.88</v>
      </c>
      <c r="E601" s="517">
        <v>0</v>
      </c>
      <c r="F601" s="517">
        <f t="shared" si="122"/>
        <v>8940</v>
      </c>
      <c r="G601" s="515"/>
      <c r="H601" s="533"/>
      <c r="I601" s="516"/>
      <c r="J601" s="517"/>
      <c r="K601" s="517"/>
      <c r="L601" s="515"/>
      <c r="M601" s="517"/>
    </row>
    <row r="602" spans="1:13" x14ac:dyDescent="0.25">
      <c r="A602" s="515"/>
      <c r="B602" s="565">
        <v>42748</v>
      </c>
      <c r="C602" s="515">
        <v>500</v>
      </c>
      <c r="D602" s="516">
        <v>17.260000000000002</v>
      </c>
      <c r="E602" s="517">
        <v>0</v>
      </c>
      <c r="F602" s="517">
        <f t="shared" si="122"/>
        <v>8630</v>
      </c>
      <c r="G602" s="515"/>
      <c r="H602" s="533"/>
      <c r="I602" s="516"/>
      <c r="J602" s="517"/>
      <c r="K602" s="517"/>
      <c r="L602" s="515"/>
      <c r="M602" s="517"/>
    </row>
    <row r="603" spans="1:13" x14ac:dyDescent="0.25">
      <c r="A603" s="515"/>
      <c r="B603" s="565"/>
      <c r="C603" s="515"/>
      <c r="D603" s="516"/>
      <c r="E603" s="517"/>
      <c r="F603" s="517"/>
      <c r="G603" s="515"/>
      <c r="H603" s="533"/>
      <c r="I603" s="516"/>
      <c r="J603" s="517"/>
      <c r="K603" s="517"/>
      <c r="L603" s="515"/>
      <c r="M603" s="517"/>
    </row>
    <row r="604" spans="1:13" x14ac:dyDescent="0.25">
      <c r="A604" s="515"/>
      <c r="B604" s="565"/>
      <c r="C604" s="515"/>
      <c r="D604" s="516"/>
      <c r="E604" s="517"/>
      <c r="F604" s="517"/>
      <c r="G604" s="515"/>
      <c r="H604" s="533"/>
      <c r="I604" s="516"/>
      <c r="J604" s="517"/>
      <c r="K604" s="517"/>
      <c r="L604" s="515"/>
      <c r="M604" s="517"/>
    </row>
    <row r="605" spans="1:13" x14ac:dyDescent="0.25">
      <c r="A605" s="619"/>
      <c r="B605" s="565"/>
      <c r="C605" s="515"/>
      <c r="D605" s="516"/>
      <c r="E605" s="517"/>
      <c r="F605" s="517"/>
      <c r="G605" s="515"/>
      <c r="H605" s="533"/>
      <c r="I605" s="516"/>
      <c r="J605" s="517"/>
      <c r="K605" s="517"/>
      <c r="L605" s="515"/>
      <c r="M605" s="517"/>
    </row>
    <row r="606" spans="1:13" x14ac:dyDescent="0.25">
      <c r="A606" s="619"/>
      <c r="B606" s="565"/>
      <c r="C606" s="515"/>
      <c r="D606" s="516"/>
      <c r="E606" s="517"/>
      <c r="F606" s="517"/>
      <c r="G606" s="515"/>
      <c r="H606" s="533"/>
      <c r="I606" s="516"/>
      <c r="J606" s="517"/>
      <c r="K606" s="517"/>
      <c r="L606" s="515"/>
      <c r="M606" s="517"/>
    </row>
    <row r="607" spans="1:13" x14ac:dyDescent="0.25">
      <c r="A607" s="619"/>
      <c r="B607" s="565"/>
      <c r="C607" s="515"/>
      <c r="D607" s="516"/>
      <c r="E607" s="517"/>
      <c r="F607" s="517"/>
      <c r="G607" s="515"/>
      <c r="H607" s="533"/>
      <c r="I607" s="516"/>
      <c r="J607" s="517"/>
      <c r="K607" s="517"/>
      <c r="L607" s="515"/>
      <c r="M607" s="517"/>
    </row>
    <row r="608" spans="1:13" x14ac:dyDescent="0.25">
      <c r="A608" s="619"/>
      <c r="B608" s="565"/>
      <c r="C608" s="515"/>
      <c r="D608" s="516"/>
      <c r="E608" s="517"/>
      <c r="F608" s="517"/>
      <c r="G608" s="515"/>
      <c r="H608" s="533"/>
      <c r="I608" s="516"/>
      <c r="J608" s="517"/>
      <c r="K608" s="517"/>
      <c r="L608" s="515"/>
      <c r="M608" s="517"/>
    </row>
    <row r="609" spans="1:13" x14ac:dyDescent="0.25">
      <c r="A609" s="515"/>
      <c r="B609" s="565"/>
      <c r="C609" s="515"/>
      <c r="D609" s="516"/>
      <c r="E609" s="517"/>
      <c r="F609" s="517"/>
      <c r="G609" s="515"/>
      <c r="H609" s="533"/>
      <c r="I609" s="516"/>
      <c r="J609" s="517"/>
      <c r="K609" s="517"/>
      <c r="L609" s="515"/>
      <c r="M609" s="517"/>
    </row>
    <row r="610" spans="1:13" x14ac:dyDescent="0.25">
      <c r="A610" s="515"/>
      <c r="B610" s="565"/>
      <c r="C610" s="515"/>
      <c r="D610" s="516"/>
      <c r="E610" s="517"/>
      <c r="F610" s="517"/>
      <c r="G610" s="515"/>
      <c r="H610" s="533"/>
      <c r="I610" s="516"/>
      <c r="J610" s="517"/>
      <c r="K610" s="517"/>
      <c r="L610" s="515"/>
      <c r="M610" s="517"/>
    </row>
    <row r="611" spans="1:13" x14ac:dyDescent="0.25">
      <c r="A611" s="515"/>
      <c r="B611" s="565"/>
      <c r="C611" s="515"/>
      <c r="D611" s="516"/>
      <c r="E611" s="517"/>
      <c r="F611" s="517"/>
      <c r="G611" s="515"/>
      <c r="H611" s="533"/>
      <c r="I611" s="516"/>
      <c r="J611" s="517"/>
      <c r="K611" s="517"/>
      <c r="L611" s="515"/>
      <c r="M611" s="517"/>
    </row>
    <row r="612" spans="1:13" x14ac:dyDescent="0.25">
      <c r="A612" s="515"/>
      <c r="B612" s="565"/>
      <c r="C612" s="515"/>
      <c r="D612" s="516"/>
      <c r="E612" s="517"/>
      <c r="F612" s="517"/>
      <c r="G612" s="515"/>
      <c r="H612" s="533"/>
      <c r="I612" s="516"/>
      <c r="J612" s="517"/>
      <c r="K612" s="517"/>
      <c r="L612" s="515"/>
      <c r="M612" s="517"/>
    </row>
    <row r="613" spans="1:13" x14ac:dyDescent="0.25">
      <c r="A613" s="515"/>
      <c r="B613" s="565"/>
      <c r="C613" s="515"/>
      <c r="D613" s="516"/>
      <c r="E613" s="517"/>
      <c r="F613" s="517"/>
      <c r="G613" s="515"/>
      <c r="H613" s="533"/>
      <c r="I613" s="516"/>
      <c r="J613" s="517"/>
      <c r="K613" s="517"/>
      <c r="L613" s="515"/>
      <c r="M613" s="517"/>
    </row>
    <row r="614" spans="1:13" x14ac:dyDescent="0.25">
      <c r="A614" s="515"/>
      <c r="B614" s="565"/>
      <c r="C614" s="515"/>
      <c r="D614" s="516"/>
      <c r="E614" s="517"/>
      <c r="F614" s="517"/>
      <c r="G614" s="515"/>
      <c r="H614" s="533"/>
      <c r="I614" s="516"/>
      <c r="J614" s="517"/>
      <c r="K614" s="517"/>
      <c r="L614" s="515"/>
      <c r="M614" s="517"/>
    </row>
    <row r="615" spans="1:13" x14ac:dyDescent="0.25">
      <c r="A615" s="515"/>
      <c r="B615" s="565"/>
      <c r="C615" s="515"/>
      <c r="D615" s="516"/>
      <c r="E615" s="517"/>
      <c r="F615" s="517"/>
      <c r="G615" s="515"/>
      <c r="H615" s="533"/>
      <c r="I615" s="516"/>
      <c r="J615" s="517"/>
      <c r="K615" s="517"/>
      <c r="L615" s="515"/>
      <c r="M615" s="517"/>
    </row>
    <row r="616" spans="1:13" x14ac:dyDescent="0.25">
      <c r="A616" s="515"/>
      <c r="B616" s="565"/>
      <c r="C616" s="515"/>
      <c r="D616" s="516"/>
      <c r="E616" s="517"/>
      <c r="F616" s="517"/>
      <c r="G616" s="515"/>
      <c r="H616" s="533"/>
      <c r="I616" s="516"/>
      <c r="J616" s="517"/>
      <c r="K616" s="517"/>
      <c r="L616" s="515"/>
      <c r="M616" s="517"/>
    </row>
    <row r="617" spans="1:13" x14ac:dyDescent="0.25">
      <c r="A617" s="515"/>
      <c r="B617" s="565"/>
      <c r="C617" s="515"/>
      <c r="D617" s="516"/>
      <c r="E617" s="517"/>
      <c r="F617" s="517"/>
      <c r="G617" s="515"/>
      <c r="H617" s="533"/>
      <c r="I617" s="516"/>
      <c r="J617" s="517"/>
      <c r="K617" s="517"/>
      <c r="L617" s="515"/>
      <c r="M617" s="517"/>
    </row>
    <row r="618" spans="1:13" x14ac:dyDescent="0.25">
      <c r="A618" s="515"/>
      <c r="B618" s="565"/>
      <c r="C618" s="515"/>
      <c r="D618" s="516"/>
      <c r="E618" s="517"/>
      <c r="F618" s="517"/>
      <c r="G618" s="515"/>
      <c r="H618" s="533"/>
      <c r="I618" s="516"/>
      <c r="J618" s="517"/>
      <c r="K618" s="517"/>
      <c r="L618" s="515"/>
      <c r="M618" s="517"/>
    </row>
    <row r="619" spans="1:13" x14ac:dyDescent="0.25">
      <c r="A619" s="515"/>
      <c r="B619" s="565"/>
      <c r="C619" s="515"/>
      <c r="D619" s="516"/>
      <c r="E619" s="517"/>
      <c r="F619" s="517"/>
      <c r="G619" s="515"/>
      <c r="H619" s="533"/>
      <c r="I619" s="516"/>
      <c r="J619" s="517"/>
      <c r="K619" s="517"/>
      <c r="L619" s="515"/>
      <c r="M619" s="517"/>
    </row>
    <row r="620" spans="1:13" x14ac:dyDescent="0.25">
      <c r="A620" s="515"/>
      <c r="B620" s="565"/>
      <c r="C620" s="515"/>
      <c r="D620" s="516"/>
      <c r="E620" s="517"/>
      <c r="F620" s="517"/>
      <c r="G620" s="515"/>
      <c r="H620" s="533"/>
      <c r="I620" s="516"/>
      <c r="J620" s="517"/>
      <c r="K620" s="517"/>
      <c r="L620" s="515"/>
      <c r="M620" s="517"/>
    </row>
    <row r="621" spans="1:13" x14ac:dyDescent="0.25">
      <c r="A621" s="515"/>
      <c r="B621" s="565"/>
      <c r="C621" s="515"/>
      <c r="D621" s="516"/>
      <c r="E621" s="517"/>
      <c r="F621" s="517"/>
      <c r="G621" s="515"/>
      <c r="H621" s="533"/>
      <c r="I621" s="516"/>
      <c r="J621" s="517"/>
      <c r="K621" s="517"/>
      <c r="L621" s="515"/>
      <c r="M621" s="517"/>
    </row>
    <row r="622" spans="1:13" x14ac:dyDescent="0.25">
      <c r="A622" s="515"/>
      <c r="B622" s="565"/>
      <c r="C622" s="515"/>
      <c r="D622" s="516"/>
      <c r="E622" s="517"/>
      <c r="F622" s="517"/>
      <c r="G622" s="515"/>
      <c r="H622" s="533"/>
      <c r="I622" s="516"/>
      <c r="J622" s="517"/>
      <c r="K622" s="517"/>
      <c r="L622" s="515"/>
      <c r="M622" s="517"/>
    </row>
    <row r="623" spans="1:13" x14ac:dyDescent="0.25">
      <c r="A623" s="515"/>
      <c r="B623" s="565"/>
      <c r="C623" s="515"/>
      <c r="D623" s="516"/>
      <c r="E623" s="517"/>
      <c r="F623" s="517"/>
      <c r="G623" s="515"/>
      <c r="H623" s="533"/>
      <c r="I623" s="516"/>
      <c r="J623" s="517"/>
      <c r="K623" s="517"/>
      <c r="L623" s="515"/>
      <c r="M623" s="517"/>
    </row>
    <row r="624" spans="1:13" x14ac:dyDescent="0.25">
      <c r="A624" s="515"/>
      <c r="B624" s="565"/>
      <c r="C624" s="515"/>
      <c r="D624" s="516"/>
      <c r="E624" s="517"/>
      <c r="F624" s="517"/>
      <c r="G624" s="515"/>
      <c r="H624" s="533"/>
      <c r="I624" s="516"/>
      <c r="J624" s="517"/>
      <c r="K624" s="517"/>
      <c r="L624" s="515"/>
      <c r="M624" s="517"/>
    </row>
    <row r="625" spans="1:13" x14ac:dyDescent="0.25">
      <c r="A625" s="515"/>
      <c r="B625" s="565"/>
      <c r="C625" s="515"/>
      <c r="D625" s="516"/>
      <c r="E625" s="517"/>
      <c r="F625" s="517"/>
      <c r="G625" s="515"/>
      <c r="H625" s="533"/>
      <c r="I625" s="516"/>
      <c r="J625" s="517"/>
      <c r="K625" s="517"/>
      <c r="L625" s="515"/>
      <c r="M625" s="517"/>
    </row>
    <row r="626" spans="1:13" x14ac:dyDescent="0.25">
      <c r="A626" s="535" t="s">
        <v>81</v>
      </c>
      <c r="B626" s="624"/>
      <c r="C626" s="558">
        <f>SUM(C365:C625)</f>
        <v>133812</v>
      </c>
      <c r="D626" s="537"/>
      <c r="E626" s="537"/>
      <c r="F626" s="537">
        <f>SUM(F365:F625)</f>
        <v>1899450.8389999999</v>
      </c>
      <c r="G626" s="536"/>
      <c r="H626" s="558">
        <f>SUM(H365:H625)</f>
        <v>133812</v>
      </c>
      <c r="I626" s="625"/>
      <c r="J626" s="537"/>
      <c r="K626" s="537">
        <f>SUM(K365:K625)</f>
        <v>1911314.2100000016</v>
      </c>
      <c r="L626" s="536"/>
      <c r="M626" s="537">
        <f>SUM(M365:M375)</f>
        <v>2752.2000000000003</v>
      </c>
    </row>
    <row r="627" spans="1:13" ht="15.75" thickBot="1" x14ac:dyDescent="0.3">
      <c r="A627" s="538" t="s">
        <v>195</v>
      </c>
      <c r="B627" s="626"/>
      <c r="C627" s="540">
        <f>SumByColor($A$50, C365:C625)</f>
        <v>0</v>
      </c>
      <c r="D627" s="540"/>
      <c r="E627" s="540"/>
      <c r="F627" s="541">
        <f>SumByColor($A$50, F365:F625)</f>
        <v>0</v>
      </c>
      <c r="G627" s="540"/>
      <c r="H627" s="540">
        <f>SumByColor($A$50, H365:H625)</f>
        <v>0</v>
      </c>
      <c r="I627" s="540"/>
      <c r="J627" s="541"/>
      <c r="K627" s="541">
        <f>SumByColor($A$50, K365:K625)</f>
        <v>0</v>
      </c>
      <c r="L627" s="540"/>
      <c r="M627" s="541">
        <f>SumByColor($A$50, M365:M625)</f>
        <v>0</v>
      </c>
    </row>
    <row r="628" spans="1:13" x14ac:dyDescent="0.25">
      <c r="A628" s="515"/>
      <c r="B628" s="565"/>
      <c r="C628" s="515"/>
      <c r="D628" s="516"/>
      <c r="E628" s="517"/>
      <c r="F628" s="517"/>
      <c r="G628" s="515"/>
      <c r="H628" s="533"/>
      <c r="I628" s="516"/>
      <c r="J628" s="517"/>
      <c r="K628" s="517"/>
      <c r="L628" s="515"/>
      <c r="M628" s="517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210" priority="109">
      <formula>F111&gt;0</formula>
    </cfRule>
    <cfRule type="expression" dxfId="1209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208" priority="102">
      <formula>F104&gt;0</formula>
    </cfRule>
    <cfRule type="expression" dxfId="1207" priority="103">
      <formula>F104&lt;0</formula>
    </cfRule>
  </conditionalFormatting>
  <conditionalFormatting sqref="H104:H110">
    <cfRule type="expression" dxfId="1206" priority="98">
      <formula>H104&gt;0</formula>
    </cfRule>
    <cfRule type="expression" dxfId="1205" priority="99">
      <formula>H104&lt;0</formula>
    </cfRule>
  </conditionalFormatting>
  <conditionalFormatting sqref="Q8">
    <cfRule type="expression" dxfId="1204" priority="84">
      <formula>Q8&gt;0</formula>
    </cfRule>
    <cfRule type="expression" dxfId="1203" priority="85">
      <formula>Q8&lt;0</formula>
    </cfRule>
  </conditionalFormatting>
  <conditionalFormatting sqref="Q7">
    <cfRule type="expression" dxfId="1202" priority="86">
      <formula>Q7&gt;0</formula>
    </cfRule>
    <cfRule type="expression" dxfId="1201" priority="87">
      <formula>Q7&lt;0</formula>
    </cfRule>
  </conditionalFormatting>
  <conditionalFormatting sqref="F212:F218">
    <cfRule type="expression" dxfId="1200" priority="58">
      <formula>F212&gt;0</formula>
    </cfRule>
    <cfRule type="expression" dxfId="1199" priority="59">
      <formula>F212&lt;0</formula>
    </cfRule>
  </conditionalFormatting>
  <conditionalFormatting sqref="F137:F155 H137:H155">
    <cfRule type="expression" dxfId="1198" priority="80">
      <formula>F137&gt;0</formula>
    </cfRule>
    <cfRule type="expression" dxfId="1197" priority="81">
      <formula>F137&lt;0</formula>
    </cfRule>
  </conditionalFormatting>
  <conditionalFormatting sqref="F130:F136">
    <cfRule type="expression" dxfId="1196" priority="78">
      <formula>F130&gt;0</formula>
    </cfRule>
    <cfRule type="expression" dxfId="1195" priority="79">
      <formula>F130&lt;0</formula>
    </cfRule>
  </conditionalFormatting>
  <conditionalFormatting sqref="H130:H136">
    <cfRule type="expression" dxfId="1194" priority="76">
      <formula>H130&gt;0</formula>
    </cfRule>
    <cfRule type="expression" dxfId="1193" priority="77">
      <formula>H130&lt;0</formula>
    </cfRule>
  </conditionalFormatting>
  <conditionalFormatting sqref="F163:F181 H163:H181">
    <cfRule type="expression" dxfId="1192" priority="74">
      <formula>F163&gt;0</formula>
    </cfRule>
    <cfRule type="expression" dxfId="1191" priority="75">
      <formula>F163&lt;0</formula>
    </cfRule>
  </conditionalFormatting>
  <conditionalFormatting sqref="F156:F162">
    <cfRule type="expression" dxfId="1190" priority="72">
      <formula>F156&gt;0</formula>
    </cfRule>
    <cfRule type="expression" dxfId="1189" priority="73">
      <formula>F156&lt;0</formula>
    </cfRule>
  </conditionalFormatting>
  <conditionalFormatting sqref="H156:H162">
    <cfRule type="expression" dxfId="1188" priority="70">
      <formula>H156&gt;0</formula>
    </cfRule>
    <cfRule type="expression" dxfId="1187" priority="71">
      <formula>H156&lt;0</formula>
    </cfRule>
  </conditionalFormatting>
  <conditionalFormatting sqref="F189:F206 H189:H206">
    <cfRule type="expression" dxfId="1186" priority="68">
      <formula>F189&gt;0</formula>
    </cfRule>
    <cfRule type="expression" dxfId="1185" priority="69">
      <formula>F189&lt;0</formula>
    </cfRule>
  </conditionalFormatting>
  <conditionalFormatting sqref="F182:F188">
    <cfRule type="expression" dxfId="1184" priority="66">
      <formula>F182&gt;0</formula>
    </cfRule>
    <cfRule type="expression" dxfId="1183" priority="67">
      <formula>F182&lt;0</formula>
    </cfRule>
  </conditionalFormatting>
  <conditionalFormatting sqref="H182:H188">
    <cfRule type="expression" dxfId="1182" priority="64">
      <formula>H182&gt;0</formula>
    </cfRule>
    <cfRule type="expression" dxfId="1181" priority="65">
      <formula>H182&lt;0</formula>
    </cfRule>
  </conditionalFormatting>
  <conditionalFormatting sqref="F207:F211 H207:H211">
    <cfRule type="expression" dxfId="1180" priority="62">
      <formula>F207&gt;0</formula>
    </cfRule>
    <cfRule type="expression" dxfId="1179" priority="63">
      <formula>F207&lt;0</formula>
    </cfRule>
  </conditionalFormatting>
  <conditionalFormatting sqref="F219:F234 H219:H234">
    <cfRule type="expression" dxfId="1178" priority="60">
      <formula>F219&gt;0</formula>
    </cfRule>
    <cfRule type="expression" dxfId="1177" priority="61">
      <formula>F219&lt;0</formula>
    </cfRule>
  </conditionalFormatting>
  <conditionalFormatting sqref="H212:H218">
    <cfRule type="expression" dxfId="1176" priority="56">
      <formula>H212&gt;0</formula>
    </cfRule>
    <cfRule type="expression" dxfId="1175" priority="57">
      <formula>H212&lt;0</formula>
    </cfRule>
  </conditionalFormatting>
  <conditionalFormatting sqref="F235 H235">
    <cfRule type="expression" dxfId="1174" priority="54">
      <formula>F235&gt;0</formula>
    </cfRule>
    <cfRule type="expression" dxfId="1173" priority="55">
      <formula>F235&lt;0</formula>
    </cfRule>
  </conditionalFormatting>
  <conditionalFormatting sqref="F236:F240 H236:H240">
    <cfRule type="expression" dxfId="1172" priority="52">
      <formula>F236&gt;0</formula>
    </cfRule>
    <cfRule type="expression" dxfId="1171" priority="53">
      <formula>F236&lt;0</formula>
    </cfRule>
  </conditionalFormatting>
  <conditionalFormatting sqref="F248:F263 H248:H263">
    <cfRule type="expression" dxfId="1170" priority="50">
      <formula>F248&gt;0</formula>
    </cfRule>
    <cfRule type="expression" dxfId="1169" priority="51">
      <formula>F248&lt;0</formula>
    </cfRule>
  </conditionalFormatting>
  <conditionalFormatting sqref="F241:F247">
    <cfRule type="expression" dxfId="1168" priority="48">
      <formula>F241&gt;0</formula>
    </cfRule>
    <cfRule type="expression" dxfId="1167" priority="49">
      <formula>F241&lt;0</formula>
    </cfRule>
  </conditionalFormatting>
  <conditionalFormatting sqref="H241:H247">
    <cfRule type="expression" dxfId="1166" priority="46">
      <formula>H241&gt;0</formula>
    </cfRule>
    <cfRule type="expression" dxfId="1165" priority="47">
      <formula>H241&lt;0</formula>
    </cfRule>
  </conditionalFormatting>
  <conditionalFormatting sqref="F265:F270 H265:H270">
    <cfRule type="expression" dxfId="1164" priority="44">
      <formula>F265&gt;0</formula>
    </cfRule>
    <cfRule type="expression" dxfId="1163" priority="45">
      <formula>F265&lt;0</formula>
    </cfRule>
  </conditionalFormatting>
  <conditionalFormatting sqref="F271 H271">
    <cfRule type="expression" dxfId="1162" priority="42">
      <formula>F271&gt;0</formula>
    </cfRule>
    <cfRule type="expression" dxfId="1161" priority="43">
      <formula>F271&lt;0</formula>
    </cfRule>
  </conditionalFormatting>
  <conditionalFormatting sqref="F272:F276 H272:H276">
    <cfRule type="expression" dxfId="1160" priority="40">
      <formula>F272&gt;0</formula>
    </cfRule>
    <cfRule type="expression" dxfId="1159" priority="41">
      <formula>F272&lt;0</formula>
    </cfRule>
  </conditionalFormatting>
  <conditionalFormatting sqref="F284:F299 H284:H299">
    <cfRule type="expression" dxfId="1158" priority="38">
      <formula>F284&gt;0</formula>
    </cfRule>
    <cfRule type="expression" dxfId="1157" priority="39">
      <formula>F284&lt;0</formula>
    </cfRule>
  </conditionalFormatting>
  <conditionalFormatting sqref="F277:F283">
    <cfRule type="expression" dxfId="1156" priority="36">
      <formula>F277&gt;0</formula>
    </cfRule>
    <cfRule type="expression" dxfId="1155" priority="37">
      <formula>F277&lt;0</formula>
    </cfRule>
  </conditionalFormatting>
  <conditionalFormatting sqref="H277:H283">
    <cfRule type="expression" dxfId="1154" priority="34">
      <formula>H277&gt;0</formula>
    </cfRule>
    <cfRule type="expression" dxfId="1153" priority="35">
      <formula>H277&lt;0</formula>
    </cfRule>
  </conditionalFormatting>
  <conditionalFormatting sqref="F300:F305 H300:H305">
    <cfRule type="expression" dxfId="1152" priority="32">
      <formula>F300&gt;0</formula>
    </cfRule>
    <cfRule type="expression" dxfId="1151" priority="33">
      <formula>F300&lt;0</formula>
    </cfRule>
  </conditionalFormatting>
  <conditionalFormatting sqref="F306 H306">
    <cfRule type="expression" dxfId="1150" priority="30">
      <formula>F306&gt;0</formula>
    </cfRule>
    <cfRule type="expression" dxfId="1149" priority="31">
      <formula>F306&lt;0</formula>
    </cfRule>
  </conditionalFormatting>
  <conditionalFormatting sqref="F307:F311 H307:H311">
    <cfRule type="expression" dxfId="1148" priority="28">
      <formula>F307&gt;0</formula>
    </cfRule>
    <cfRule type="expression" dxfId="1147" priority="29">
      <formula>F307&lt;0</formula>
    </cfRule>
  </conditionalFormatting>
  <conditionalFormatting sqref="F319:F334 H319:H334">
    <cfRule type="expression" dxfId="1146" priority="26">
      <formula>F319&gt;0</formula>
    </cfRule>
    <cfRule type="expression" dxfId="1145" priority="27">
      <formula>F319&lt;0</formula>
    </cfRule>
  </conditionalFormatting>
  <conditionalFormatting sqref="F312:F318">
    <cfRule type="expression" dxfId="1144" priority="24">
      <formula>F312&gt;0</formula>
    </cfRule>
    <cfRule type="expression" dxfId="1143" priority="25">
      <formula>F312&lt;0</formula>
    </cfRule>
  </conditionalFormatting>
  <conditionalFormatting sqref="H312:H318">
    <cfRule type="expression" dxfId="1142" priority="22">
      <formula>H312&gt;0</formula>
    </cfRule>
    <cfRule type="expression" dxfId="1141" priority="23">
      <formula>H312&lt;0</formula>
    </cfRule>
  </conditionalFormatting>
  <conditionalFormatting sqref="M363">
    <cfRule type="expression" dxfId="1140" priority="20">
      <formula>M363&gt;0</formula>
    </cfRule>
    <cfRule type="expression" dxfId="1139" priority="21">
      <formula>M363&lt;0</formula>
    </cfRule>
  </conditionalFormatting>
  <conditionalFormatting sqref="F72:F100 H72:H100">
    <cfRule type="expression" dxfId="1138" priority="18">
      <formula>F72&gt;0</formula>
    </cfRule>
    <cfRule type="expression" dxfId="1137" priority="19">
      <formula>F72&lt;0</formula>
    </cfRule>
  </conditionalFormatting>
  <conditionalFormatting sqref="F60:F71">
    <cfRule type="expression" dxfId="1136" priority="16">
      <formula>F60&gt;0</formula>
    </cfRule>
    <cfRule type="expression" dxfId="1135" priority="17">
      <formula>F60&lt;0</formula>
    </cfRule>
  </conditionalFormatting>
  <conditionalFormatting sqref="H60:H71">
    <cfRule type="expression" dxfId="1134" priority="14">
      <formula>H60&gt;0</formula>
    </cfRule>
    <cfRule type="expression" dxfId="1133" priority="15">
      <formula>H60&lt;0</formula>
    </cfRule>
  </conditionalFormatting>
  <conditionalFormatting sqref="F54:F59 H54:H59">
    <cfRule type="expression" dxfId="1132" priority="12">
      <formula>F54&gt;0</formula>
    </cfRule>
    <cfRule type="expression" dxfId="1131" priority="13">
      <formula>F54&lt;0</formula>
    </cfRule>
  </conditionalFormatting>
  <conditionalFormatting sqref="J56:K56">
    <cfRule type="expression" dxfId="1130" priority="10">
      <formula>J56&gt;0</formula>
    </cfRule>
    <cfRule type="expression" dxfId="1129" priority="11">
      <formula>J56&lt;0</formula>
    </cfRule>
  </conditionalFormatting>
  <conditionalFormatting sqref="J57:K63 K62:K100">
    <cfRule type="expression" dxfId="1128" priority="8">
      <formula>J57&gt;0</formula>
    </cfRule>
    <cfRule type="expression" dxfId="1127" priority="9">
      <formula>J57&lt;0</formula>
    </cfRule>
  </conditionalFormatting>
  <conditionalFormatting sqref="L56:L100">
    <cfRule type="expression" dxfId="1126" priority="4">
      <formula>L56&gt;0</formula>
    </cfRule>
    <cfRule type="expression" dxfId="1125" priority="5">
      <formula>L56&lt;0</formula>
    </cfRule>
  </conditionalFormatting>
  <conditionalFormatting sqref="Q10">
    <cfRule type="expression" dxfId="1124" priority="2">
      <formula>Q10&gt;0</formula>
    </cfRule>
    <cfRule type="expression" dxfId="11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2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2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7" t="s">
        <v>365</v>
      </c>
      <c r="W2" s="134"/>
    </row>
    <row r="3" spans="1:23" x14ac:dyDescent="0.25">
      <c r="A3" s="22" t="s">
        <v>71</v>
      </c>
      <c r="B3" s="492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9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2">
        <f>IF(Q2=0, Q4, (F28-K28-M28)/Q2)</f>
        <v>29.447335000000002</v>
      </c>
      <c r="T3" s="1" t="s">
        <v>483</v>
      </c>
      <c r="W3" s="134"/>
    </row>
    <row r="4" spans="1:23" x14ac:dyDescent="0.25">
      <c r="B4" s="492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9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4">
        <v>21.06</v>
      </c>
      <c r="R4" s="227">
        <v>-7.51E-2</v>
      </c>
      <c r="T4" s="159"/>
      <c r="W4" s="134"/>
    </row>
    <row r="5" spans="1:23" x14ac:dyDescent="0.25">
      <c r="B5" s="492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9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42120</v>
      </c>
      <c r="W5" s="134"/>
    </row>
    <row r="6" spans="1:23" x14ac:dyDescent="0.25">
      <c r="B6" s="49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2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-15026.700000000012</v>
      </c>
      <c r="R7">
        <v>900</v>
      </c>
      <c r="W7" s="134"/>
    </row>
    <row r="8" spans="1:23" x14ac:dyDescent="0.25">
      <c r="B8" s="492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-16774.670000000006</v>
      </c>
      <c r="W8" s="134"/>
    </row>
    <row r="9" spans="1:23" x14ac:dyDescent="0.25">
      <c r="B9" s="492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-0.28482492558324896</v>
      </c>
      <c r="W9" s="134"/>
    </row>
    <row r="10" spans="1:23" x14ac:dyDescent="0.25">
      <c r="B10" s="492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M156</f>
        <v>1747.9699999999939</v>
      </c>
      <c r="W10" s="134"/>
    </row>
    <row r="11" spans="1:23" x14ac:dyDescent="0.25">
      <c r="B11" s="492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3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3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3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B16" s="493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4">
        <v>42901</v>
      </c>
      <c r="P16" s="700"/>
      <c r="Q16" s="700"/>
      <c r="R16" s="697">
        <v>0.57499999999999996</v>
      </c>
      <c r="S16" s="697">
        <v>0.57999999999999996</v>
      </c>
      <c r="T16" s="700">
        <v>35.6</v>
      </c>
      <c r="U16" s="700">
        <v>36.299999999999997</v>
      </c>
      <c r="V16" s="697"/>
      <c r="W16" s="698"/>
    </row>
    <row r="17" spans="1:23" x14ac:dyDescent="0.25">
      <c r="B17" s="6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4">
        <v>42986</v>
      </c>
      <c r="P17" s="700" t="s">
        <v>748</v>
      </c>
      <c r="Q17" s="700" t="s">
        <v>749</v>
      </c>
      <c r="R17" s="699">
        <v>0.39</v>
      </c>
      <c r="S17" s="697">
        <v>0.39</v>
      </c>
      <c r="T17" s="700">
        <v>27.5</v>
      </c>
      <c r="U17" s="700">
        <v>27.6</v>
      </c>
      <c r="V17" s="697" t="s">
        <v>805</v>
      </c>
      <c r="W17" s="698">
        <v>-7.4999999999999997E-2</v>
      </c>
    </row>
    <row r="18" spans="1:23" x14ac:dyDescent="0.25">
      <c r="B18" s="6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x14ac:dyDescent="0.25">
      <c r="B19" s="6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B20" s="6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B21" s="493"/>
      <c r="C21" s="4"/>
      <c r="D21" s="236"/>
      <c r="E21" s="3"/>
      <c r="F21" s="3"/>
      <c r="G21" s="4"/>
      <c r="H21" s="4"/>
      <c r="I21" s="3"/>
      <c r="J21" s="3"/>
      <c r="K21" s="3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B22" s="493"/>
      <c r="C22" s="4"/>
      <c r="D22" s="236"/>
      <c r="E22" s="3"/>
      <c r="F22" s="3"/>
      <c r="G22" s="4"/>
      <c r="H22" s="4"/>
      <c r="I22" s="3"/>
      <c r="J22" s="3"/>
      <c r="K22" s="3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3"/>
      <c r="C23" s="4"/>
      <c r="D23" s="236"/>
      <c r="E23" s="3"/>
      <c r="F23" s="3"/>
      <c r="G23" s="4"/>
      <c r="H23" s="4"/>
      <c r="I23" s="3"/>
      <c r="J23" s="3"/>
      <c r="K23" s="3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B24" s="493"/>
      <c r="C24" s="4"/>
      <c r="D24" s="236"/>
      <c r="E24" s="3"/>
      <c r="F24" s="3"/>
      <c r="G24" s="4"/>
      <c r="H24" s="4"/>
      <c r="I24" s="3"/>
      <c r="J24" s="3"/>
      <c r="K24" s="3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493"/>
      <c r="C25" s="4"/>
      <c r="D25" s="236"/>
      <c r="E25" s="3"/>
      <c r="F25" s="3"/>
      <c r="G25" s="4"/>
      <c r="H25" s="4"/>
      <c r="I25" s="3"/>
      <c r="J25" s="3"/>
      <c r="K25" s="3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29"/>
      <c r="D26" s="78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8"/>
      <c r="W32" s="134"/>
    </row>
    <row r="33" spans="1:23" x14ac:dyDescent="0.25">
      <c r="O33" s="709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9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9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9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9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9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2">
        <v>600</v>
      </c>
      <c r="D40" s="643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23.166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2">
        <v>600</v>
      </c>
      <c r="D42" s="643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3">
        <v>33</v>
      </c>
      <c r="J42" s="39"/>
      <c r="K42" s="39"/>
      <c r="L42" s="39"/>
      <c r="O42" s="81">
        <v>1.0900000000000001</v>
      </c>
      <c r="P42" s="81">
        <f t="shared" ref="P42:P61" si="7">O42*$Q$4</f>
        <v>22.955400000000001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22.744800000000001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22.534199999999998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22.323599999999999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22.113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21.9024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21.691800000000001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21.481199999999998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21.270599999999998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21.06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20.849399999999999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20.6388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20.428199999999997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20.217599999999997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20.006999999999998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19.796399999999998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19.585799999999999</v>
      </c>
      <c r="T58" s="91" t="s">
        <v>108</v>
      </c>
      <c r="U58" s="86" t="s">
        <v>576</v>
      </c>
      <c r="W58" s="134"/>
    </row>
    <row r="59" spans="1:23" x14ac:dyDescent="0.25"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39"/>
      <c r="O59" s="81">
        <v>0.92</v>
      </c>
      <c r="P59" s="81">
        <f t="shared" si="7"/>
        <v>19.3752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19.1646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18.954000000000001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W63" s="134"/>
    </row>
    <row r="64" spans="1:23" x14ac:dyDescent="0.25">
      <c r="W64" s="134"/>
    </row>
    <row r="65" spans="2:23" x14ac:dyDescent="0.25">
      <c r="B65" s="374">
        <v>42484</v>
      </c>
      <c r="C65" s="375">
        <v>100</v>
      </c>
      <c r="D65" s="376">
        <v>35.917999999999999</v>
      </c>
      <c r="E65" s="376">
        <v>35.58</v>
      </c>
      <c r="F65" s="376">
        <f t="shared" ref="F65:F78" si="53">C65*(E65-D65)</f>
        <v>-33.800000000000097</v>
      </c>
      <c r="G65" s="376">
        <f t="shared" ref="G65:G78" si="54">D65*C65</f>
        <v>3591.7999999999997</v>
      </c>
      <c r="H65" s="377">
        <f t="shared" ref="H65:H78" si="55">(E65-D65)/D65</f>
        <v>-9.410323514672336E-3</v>
      </c>
      <c r="I65" s="376"/>
      <c r="W65" s="134"/>
    </row>
    <row r="66" spans="2:23" x14ac:dyDescent="0.25">
      <c r="B66" s="374">
        <v>42485</v>
      </c>
      <c r="C66" s="375">
        <v>100</v>
      </c>
      <c r="D66" s="376">
        <v>35.917999999999999</v>
      </c>
      <c r="E66" s="376">
        <v>36.770000000000003</v>
      </c>
      <c r="F66" s="376">
        <f t="shared" si="53"/>
        <v>85.200000000000387</v>
      </c>
      <c r="G66" s="376">
        <f t="shared" si="54"/>
        <v>3591.7999999999997</v>
      </c>
      <c r="H66" s="377">
        <f t="shared" si="55"/>
        <v>2.3720697143493622E-2</v>
      </c>
      <c r="I66" s="376"/>
      <c r="O66" s="11" t="s">
        <v>736</v>
      </c>
      <c r="S66" s="22" t="s">
        <v>735</v>
      </c>
      <c r="W66" s="134"/>
    </row>
    <row r="67" spans="2:23" x14ac:dyDescent="0.25">
      <c r="B67" s="374">
        <v>42498</v>
      </c>
      <c r="C67" s="375">
        <v>100</v>
      </c>
      <c r="D67" s="376">
        <v>35.917999999999999</v>
      </c>
      <c r="E67" s="376">
        <v>34.549999999999997</v>
      </c>
      <c r="F67" s="376">
        <f t="shared" si="53"/>
        <v>-136.80000000000021</v>
      </c>
      <c r="G67" s="376">
        <f t="shared" si="54"/>
        <v>3591.7999999999997</v>
      </c>
      <c r="H67" s="377">
        <f t="shared" si="55"/>
        <v>-3.8086753159975562E-2</v>
      </c>
      <c r="I67" s="376"/>
      <c r="W67" s="134"/>
    </row>
    <row r="68" spans="2:23" x14ac:dyDescent="0.25">
      <c r="B68" s="374">
        <v>42508</v>
      </c>
      <c r="C68" s="375">
        <v>140</v>
      </c>
      <c r="D68" s="376">
        <v>35.423999999999999</v>
      </c>
      <c r="E68" s="376">
        <v>34.369999999999997</v>
      </c>
      <c r="F68" s="376">
        <f t="shared" si="53"/>
        <v>-147.56000000000029</v>
      </c>
      <c r="G68" s="376">
        <f t="shared" si="54"/>
        <v>4959.3599999999997</v>
      </c>
      <c r="H68" s="377">
        <f t="shared" si="55"/>
        <v>-2.9753839205058776E-2</v>
      </c>
      <c r="I68" s="376"/>
      <c r="W68" s="134"/>
    </row>
    <row r="69" spans="2:23" x14ac:dyDescent="0.25">
      <c r="B69" s="374">
        <v>42509</v>
      </c>
      <c r="C69" s="375">
        <v>240</v>
      </c>
      <c r="D69" s="376">
        <v>35.034999999999997</v>
      </c>
      <c r="E69" s="376">
        <v>34.83</v>
      </c>
      <c r="F69" s="376">
        <f t="shared" si="53"/>
        <v>-49.199999999999591</v>
      </c>
      <c r="G69" s="376">
        <f t="shared" si="54"/>
        <v>8408.4</v>
      </c>
      <c r="H69" s="377">
        <f t="shared" si="55"/>
        <v>-5.8512915655772315E-3</v>
      </c>
      <c r="I69" s="376"/>
      <c r="W69" s="134"/>
    </row>
    <row r="70" spans="2:23" x14ac:dyDescent="0.25">
      <c r="B70" s="374">
        <v>42514</v>
      </c>
      <c r="C70" s="375">
        <v>200</v>
      </c>
      <c r="D70" s="376">
        <v>34.972000000000001</v>
      </c>
      <c r="E70" s="376">
        <v>35.520000000000003</v>
      </c>
      <c r="F70" s="376">
        <f t="shared" si="53"/>
        <v>109.60000000000036</v>
      </c>
      <c r="G70" s="376">
        <f t="shared" si="54"/>
        <v>6994.4000000000005</v>
      </c>
      <c r="H70" s="377">
        <f t="shared" si="55"/>
        <v>1.5669678600022927E-2</v>
      </c>
      <c r="I70" s="376"/>
    </row>
    <row r="71" spans="2:23" x14ac:dyDescent="0.25">
      <c r="B71" s="374">
        <v>42515</v>
      </c>
      <c r="C71" s="375">
        <v>200</v>
      </c>
      <c r="D71" s="376">
        <v>34.972000000000001</v>
      </c>
      <c r="E71" s="376">
        <v>34.94</v>
      </c>
      <c r="F71" s="376">
        <f t="shared" si="53"/>
        <v>-6.4000000000007162</v>
      </c>
      <c r="G71" s="376">
        <f t="shared" si="54"/>
        <v>6994.4000000000005</v>
      </c>
      <c r="H71" s="377">
        <f t="shared" si="55"/>
        <v>-9.150177284685914E-4</v>
      </c>
      <c r="I71" s="376"/>
    </row>
    <row r="72" spans="2:23" x14ac:dyDescent="0.25">
      <c r="B72" s="374">
        <v>42521</v>
      </c>
      <c r="C72" s="375">
        <v>160</v>
      </c>
      <c r="D72" s="376">
        <v>34.718000000000004</v>
      </c>
      <c r="E72" s="376">
        <v>35.76</v>
      </c>
      <c r="F72" s="376">
        <f t="shared" si="53"/>
        <v>166.71999999999912</v>
      </c>
      <c r="G72" s="376">
        <f t="shared" si="54"/>
        <v>5554.880000000001</v>
      </c>
      <c r="H72" s="377">
        <f t="shared" si="55"/>
        <v>3.0013249611152554E-2</v>
      </c>
      <c r="I72" s="376"/>
    </row>
    <row r="73" spans="2:23" x14ac:dyDescent="0.25">
      <c r="B73" s="374">
        <v>42527</v>
      </c>
      <c r="C73" s="375">
        <v>160</v>
      </c>
      <c r="D73" s="376">
        <v>34.652000000000001</v>
      </c>
      <c r="E73" s="376">
        <v>36.020000000000003</v>
      </c>
      <c r="F73" s="376">
        <f t="shared" si="53"/>
        <v>218.88000000000034</v>
      </c>
      <c r="G73" s="376">
        <f t="shared" si="54"/>
        <v>5544.32</v>
      </c>
      <c r="H73" s="377">
        <f t="shared" si="55"/>
        <v>3.9478240794182211E-2</v>
      </c>
      <c r="I73" s="376"/>
    </row>
    <row r="74" spans="2:23" x14ac:dyDescent="0.25">
      <c r="B74" s="374">
        <v>42498</v>
      </c>
      <c r="C74" s="375">
        <v>160</v>
      </c>
      <c r="D74" s="376">
        <v>34.652000000000001</v>
      </c>
      <c r="E74" s="376">
        <v>36.520000000000003</v>
      </c>
      <c r="F74" s="376">
        <f t="shared" si="53"/>
        <v>298.88000000000034</v>
      </c>
      <c r="G74" s="376">
        <f t="shared" si="54"/>
        <v>5544.32</v>
      </c>
      <c r="H74" s="377">
        <f t="shared" si="55"/>
        <v>5.3907422371003176E-2</v>
      </c>
      <c r="I74" s="376"/>
    </row>
    <row r="75" spans="2:23" x14ac:dyDescent="0.25">
      <c r="B75" s="374">
        <v>42531</v>
      </c>
      <c r="C75" s="375">
        <v>60</v>
      </c>
      <c r="D75" s="376">
        <v>30.757000000000001</v>
      </c>
      <c r="E75" s="376">
        <v>36.81</v>
      </c>
      <c r="F75" s="376">
        <f t="shared" si="53"/>
        <v>363.18000000000006</v>
      </c>
      <c r="G75" s="376">
        <f t="shared" si="54"/>
        <v>1845.42</v>
      </c>
      <c r="H75" s="377">
        <f t="shared" si="55"/>
        <v>0.1968007282894951</v>
      </c>
      <c r="I75" s="376"/>
    </row>
    <row r="76" spans="2:23" x14ac:dyDescent="0.25">
      <c r="B76" s="374">
        <v>42536</v>
      </c>
      <c r="C76" s="375">
        <v>160</v>
      </c>
      <c r="D76" s="376">
        <v>33.652999999999999</v>
      </c>
      <c r="E76" s="376">
        <v>35.71</v>
      </c>
      <c r="F76" s="376">
        <f t="shared" si="53"/>
        <v>329.12000000000035</v>
      </c>
      <c r="G76" s="376">
        <f t="shared" si="54"/>
        <v>5384.48</v>
      </c>
      <c r="H76" s="377">
        <f t="shared" si="55"/>
        <v>6.1123822541823976E-2</v>
      </c>
      <c r="I76" s="376"/>
    </row>
    <row r="77" spans="2:23" x14ac:dyDescent="0.25">
      <c r="B77" s="374">
        <v>42542</v>
      </c>
      <c r="C77" s="375">
        <v>160</v>
      </c>
      <c r="D77" s="376">
        <v>33.65</v>
      </c>
      <c r="E77" s="376">
        <v>34.71</v>
      </c>
      <c r="F77" s="376">
        <f t="shared" si="53"/>
        <v>169.60000000000036</v>
      </c>
      <c r="G77" s="376">
        <f t="shared" si="54"/>
        <v>5384</v>
      </c>
      <c r="H77" s="377">
        <f t="shared" si="55"/>
        <v>3.1500742942050589E-2</v>
      </c>
      <c r="I77" s="376"/>
    </row>
    <row r="78" spans="2:23" x14ac:dyDescent="0.25">
      <c r="B78" s="374">
        <v>42548</v>
      </c>
      <c r="C78" s="375">
        <v>160</v>
      </c>
      <c r="D78" s="376">
        <v>33.652999999999999</v>
      </c>
      <c r="E78" s="376">
        <v>36.619999999999997</v>
      </c>
      <c r="F78" s="376">
        <f t="shared" si="53"/>
        <v>474.7199999999998</v>
      </c>
      <c r="G78" s="376">
        <f t="shared" si="54"/>
        <v>5384.48</v>
      </c>
      <c r="H78" s="377">
        <f t="shared" si="55"/>
        <v>8.8164502421775148E-2</v>
      </c>
      <c r="I78" s="376"/>
    </row>
    <row r="79" spans="2:23" x14ac:dyDescent="0.25">
      <c r="B79" s="374">
        <v>42556</v>
      </c>
      <c r="C79" s="375">
        <v>160</v>
      </c>
      <c r="D79" s="376">
        <v>33.652999999999999</v>
      </c>
      <c r="E79" s="376">
        <v>37.33</v>
      </c>
      <c r="F79" s="376">
        <f t="shared" ref="F79:F121" si="56">C79*(E79-D79)</f>
        <v>588.31999999999994</v>
      </c>
      <c r="G79" s="376">
        <f t="shared" ref="G79:G92" si="57">D79*C79</f>
        <v>5384.48</v>
      </c>
      <c r="H79" s="377">
        <f t="shared" ref="H79:H121" si="58">(E79-D79)/D79</f>
        <v>0.10926217573470418</v>
      </c>
      <c r="I79" s="376"/>
    </row>
    <row r="80" spans="2:23" x14ac:dyDescent="0.25">
      <c r="B80" s="374">
        <v>42559</v>
      </c>
      <c r="C80" s="375">
        <v>160</v>
      </c>
      <c r="D80" s="376">
        <v>33.652999999999999</v>
      </c>
      <c r="E80" s="376">
        <v>37.86</v>
      </c>
      <c r="F80" s="376">
        <f t="shared" si="56"/>
        <v>673.12000000000012</v>
      </c>
      <c r="G80" s="376">
        <f t="shared" si="57"/>
        <v>5384.48</v>
      </c>
      <c r="H80" s="377">
        <f t="shared" si="58"/>
        <v>0.12501114313731318</v>
      </c>
      <c r="I80" s="376"/>
    </row>
    <row r="81" spans="2:9" x14ac:dyDescent="0.25">
      <c r="B81" s="374">
        <v>42563</v>
      </c>
      <c r="C81" s="375">
        <v>160</v>
      </c>
      <c r="D81" s="376">
        <v>33.652999999999999</v>
      </c>
      <c r="E81" s="376">
        <v>37.39</v>
      </c>
      <c r="F81" s="376">
        <f t="shared" si="56"/>
        <v>597.9200000000003</v>
      </c>
      <c r="G81" s="376">
        <f t="shared" si="57"/>
        <v>5384.48</v>
      </c>
      <c r="H81" s="377">
        <f t="shared" si="58"/>
        <v>0.11104507770481092</v>
      </c>
      <c r="I81" s="376"/>
    </row>
    <row r="82" spans="2:9" x14ac:dyDescent="0.25">
      <c r="B82" s="374">
        <v>42566</v>
      </c>
      <c r="C82" s="375">
        <v>160</v>
      </c>
      <c r="D82" s="376">
        <v>33.652999999999999</v>
      </c>
      <c r="E82" s="376">
        <v>36.71</v>
      </c>
      <c r="F82" s="376">
        <f t="shared" si="56"/>
        <v>489.12000000000035</v>
      </c>
      <c r="G82" s="376">
        <f t="shared" si="57"/>
        <v>5384.48</v>
      </c>
      <c r="H82" s="377">
        <f t="shared" si="58"/>
        <v>9.0838855376935257E-2</v>
      </c>
      <c r="I82" s="376"/>
    </row>
    <row r="83" spans="2:9" x14ac:dyDescent="0.25">
      <c r="B83" s="374">
        <v>42570</v>
      </c>
      <c r="C83" s="375">
        <v>160</v>
      </c>
      <c r="D83" s="376">
        <v>33.652999999999999</v>
      </c>
      <c r="E83" s="376">
        <v>36.21</v>
      </c>
      <c r="F83" s="376">
        <f t="shared" si="56"/>
        <v>409.12000000000035</v>
      </c>
      <c r="G83" s="376">
        <f t="shared" si="57"/>
        <v>5384.48</v>
      </c>
      <c r="H83" s="377">
        <f t="shared" si="58"/>
        <v>7.5981338959379613E-2</v>
      </c>
      <c r="I83" s="376"/>
    </row>
    <row r="84" spans="2:9" x14ac:dyDescent="0.25">
      <c r="B84" s="374">
        <v>42571</v>
      </c>
      <c r="C84" s="375">
        <v>160</v>
      </c>
      <c r="D84" s="376">
        <v>33.652999999999999</v>
      </c>
      <c r="E84" s="376">
        <v>36.4</v>
      </c>
      <c r="F84" s="376">
        <f t="shared" si="56"/>
        <v>439.52</v>
      </c>
      <c r="G84" s="376">
        <f t="shared" si="57"/>
        <v>5384.48</v>
      </c>
      <c r="H84" s="377">
        <f t="shared" si="58"/>
        <v>8.16271951980507E-2</v>
      </c>
      <c r="I84" s="376"/>
    </row>
    <row r="85" spans="2:9" x14ac:dyDescent="0.25">
      <c r="B85" s="374">
        <v>42572</v>
      </c>
      <c r="C85" s="375">
        <v>160</v>
      </c>
      <c r="D85" s="376">
        <v>33.652999999999999</v>
      </c>
      <c r="E85" s="376">
        <v>35.96</v>
      </c>
      <c r="F85" s="376">
        <f t="shared" si="56"/>
        <v>369.12000000000035</v>
      </c>
      <c r="G85" s="376">
        <f t="shared" si="57"/>
        <v>5384.48</v>
      </c>
      <c r="H85" s="377">
        <f t="shared" si="58"/>
        <v>6.8552580750601791E-2</v>
      </c>
      <c r="I85" s="376"/>
    </row>
    <row r="86" spans="2:9" x14ac:dyDescent="0.25">
      <c r="B86" s="374">
        <v>42576</v>
      </c>
      <c r="C86" s="375">
        <v>160</v>
      </c>
      <c r="D86" s="376">
        <v>33.652999999999999</v>
      </c>
      <c r="E86" s="376">
        <v>35.79</v>
      </c>
      <c r="F86" s="376">
        <f t="shared" si="56"/>
        <v>341.92000000000007</v>
      </c>
      <c r="G86" s="376">
        <f t="shared" si="57"/>
        <v>5384.48</v>
      </c>
      <c r="H86" s="377">
        <f t="shared" si="58"/>
        <v>6.3501025168632833E-2</v>
      </c>
      <c r="I86" s="376"/>
    </row>
    <row r="87" spans="2:9" x14ac:dyDescent="0.25">
      <c r="B87" s="374">
        <v>42577</v>
      </c>
      <c r="C87" s="375">
        <v>160</v>
      </c>
      <c r="D87" s="376">
        <v>33.652999999999999</v>
      </c>
      <c r="E87" s="376">
        <v>36.42</v>
      </c>
      <c r="F87" s="376">
        <f t="shared" si="56"/>
        <v>442.72000000000048</v>
      </c>
      <c r="G87" s="376">
        <f t="shared" si="57"/>
        <v>5384.48</v>
      </c>
      <c r="H87" s="377">
        <f t="shared" si="58"/>
        <v>8.222149585475301E-2</v>
      </c>
      <c r="I87" s="376"/>
    </row>
    <row r="88" spans="2:9" x14ac:dyDescent="0.25">
      <c r="B88" s="374">
        <v>42579</v>
      </c>
      <c r="C88" s="375">
        <v>230</v>
      </c>
      <c r="D88" s="376">
        <v>34.006</v>
      </c>
      <c r="E88" s="376">
        <v>34.4</v>
      </c>
      <c r="F88" s="376">
        <f t="shared" si="56"/>
        <v>90.619999999999621</v>
      </c>
      <c r="G88" s="376">
        <f t="shared" si="57"/>
        <v>7821.38</v>
      </c>
      <c r="H88" s="377">
        <f t="shared" si="58"/>
        <v>1.1586190672234263E-2</v>
      </c>
      <c r="I88" s="376"/>
    </row>
    <row r="89" spans="2:9" x14ac:dyDescent="0.25">
      <c r="B89" s="374">
        <v>42580</v>
      </c>
      <c r="C89" s="375">
        <v>260</v>
      </c>
      <c r="D89" s="376">
        <v>33.991999999999997</v>
      </c>
      <c r="E89" s="376">
        <v>34.19</v>
      </c>
      <c r="F89" s="376">
        <f t="shared" si="56"/>
        <v>51.480000000000103</v>
      </c>
      <c r="G89" s="376">
        <f t="shared" si="57"/>
        <v>8837.92</v>
      </c>
      <c r="H89" s="377">
        <f t="shared" si="58"/>
        <v>5.824899976465063E-3</v>
      </c>
      <c r="I89" s="376"/>
    </row>
    <row r="90" spans="2:9" x14ac:dyDescent="0.25">
      <c r="B90" s="374">
        <v>42584</v>
      </c>
      <c r="C90" s="375">
        <v>300</v>
      </c>
      <c r="D90" s="376">
        <v>33.866</v>
      </c>
      <c r="E90" s="376">
        <v>32.61</v>
      </c>
      <c r="F90" s="376">
        <f t="shared" si="56"/>
        <v>-376.80000000000007</v>
      </c>
      <c r="G90" s="376">
        <f t="shared" si="57"/>
        <v>10159.799999999999</v>
      </c>
      <c r="H90" s="377">
        <f t="shared" si="58"/>
        <v>-3.7087344239059829E-2</v>
      </c>
      <c r="I90" s="376"/>
    </row>
    <row r="91" spans="2:9" x14ac:dyDescent="0.25">
      <c r="B91" s="374">
        <v>42586</v>
      </c>
      <c r="C91" s="375">
        <v>400</v>
      </c>
      <c r="D91" s="376">
        <v>33.520000000000003</v>
      </c>
      <c r="E91" s="376">
        <v>32.549999999999997</v>
      </c>
      <c r="F91" s="376">
        <f t="shared" si="56"/>
        <v>-388.00000000000239</v>
      </c>
      <c r="G91" s="376">
        <f t="shared" si="57"/>
        <v>13408.000000000002</v>
      </c>
      <c r="H91" s="377">
        <f t="shared" si="58"/>
        <v>-2.8937947494033587E-2</v>
      </c>
      <c r="I91" s="376"/>
    </row>
    <row r="92" spans="2:9" x14ac:dyDescent="0.25">
      <c r="B92" s="374">
        <v>42587</v>
      </c>
      <c r="C92" s="375">
        <v>400</v>
      </c>
      <c r="D92" s="376">
        <v>33.387349999999998</v>
      </c>
      <c r="E92" s="376">
        <v>32.729999999999997</v>
      </c>
      <c r="F92" s="376">
        <f t="shared" si="56"/>
        <v>-262.9400000000004</v>
      </c>
      <c r="G92" s="376">
        <f t="shared" si="57"/>
        <v>13354.939999999999</v>
      </c>
      <c r="H92" s="377">
        <f t="shared" si="58"/>
        <v>-1.9688594632398231E-2</v>
      </c>
      <c r="I92" s="376"/>
    </row>
    <row r="93" spans="2:9" x14ac:dyDescent="0.25">
      <c r="B93" s="374">
        <v>42598</v>
      </c>
      <c r="C93" s="375">
        <v>400</v>
      </c>
      <c r="D93" s="376">
        <v>33.387349999999998</v>
      </c>
      <c r="E93" s="376">
        <v>32.1</v>
      </c>
      <c r="F93" s="376">
        <f t="shared" si="56"/>
        <v>-514.93999999999858</v>
      </c>
      <c r="G93" s="376">
        <f t="shared" ref="G93:G98" si="59">D93*C93</f>
        <v>13354.939999999999</v>
      </c>
      <c r="H93" s="377">
        <f t="shared" si="58"/>
        <v>-3.8558016733882636E-2</v>
      </c>
      <c r="I93" s="376"/>
    </row>
    <row r="94" spans="2:9" x14ac:dyDescent="0.25">
      <c r="B94" s="374">
        <v>42599</v>
      </c>
      <c r="C94" s="375">
        <v>500</v>
      </c>
      <c r="D94" s="376">
        <v>33.045879999999997</v>
      </c>
      <c r="E94" s="376">
        <v>31.88</v>
      </c>
      <c r="F94" s="376">
        <f t="shared" si="56"/>
        <v>-582.93999999999892</v>
      </c>
      <c r="G94" s="376">
        <f t="shared" si="59"/>
        <v>16522.939999999999</v>
      </c>
      <c r="H94" s="377">
        <f t="shared" si="58"/>
        <v>-3.5280646180401248E-2</v>
      </c>
      <c r="I94" s="376"/>
    </row>
    <row r="95" spans="2:9" x14ac:dyDescent="0.25">
      <c r="B95" s="374">
        <v>42600</v>
      </c>
      <c r="C95" s="375">
        <v>500</v>
      </c>
      <c r="D95" s="376">
        <v>33.045879999999997</v>
      </c>
      <c r="E95" s="376">
        <v>32.46</v>
      </c>
      <c r="F95" s="376">
        <f t="shared" si="56"/>
        <v>-292.93999999999801</v>
      </c>
      <c r="G95" s="376">
        <f t="shared" si="59"/>
        <v>16522.939999999999</v>
      </c>
      <c r="H95" s="377">
        <f t="shared" si="58"/>
        <v>-1.7729290307899079E-2</v>
      </c>
      <c r="I95" s="376"/>
    </row>
    <row r="96" spans="2:9" x14ac:dyDescent="0.25">
      <c r="B96" s="374">
        <v>42601</v>
      </c>
      <c r="C96" s="375">
        <v>500</v>
      </c>
      <c r="D96" s="376">
        <v>33.045879999999997</v>
      </c>
      <c r="E96" s="376">
        <v>32.61</v>
      </c>
      <c r="F96" s="376">
        <f t="shared" si="56"/>
        <v>-217.93999999999869</v>
      </c>
      <c r="G96" s="376">
        <f t="shared" si="59"/>
        <v>16522.939999999999</v>
      </c>
      <c r="H96" s="377">
        <f t="shared" si="58"/>
        <v>-1.3190146547769266E-2</v>
      </c>
      <c r="I96" s="376"/>
    </row>
    <row r="97" spans="2:9" x14ac:dyDescent="0.25">
      <c r="B97" s="374">
        <v>42604</v>
      </c>
      <c r="C97" s="375">
        <v>500</v>
      </c>
      <c r="D97" s="376">
        <v>33.045879999999997</v>
      </c>
      <c r="E97" s="376">
        <v>32.86</v>
      </c>
      <c r="F97" s="376">
        <f t="shared" si="56"/>
        <v>-92.93999999999869</v>
      </c>
      <c r="G97" s="376">
        <f t="shared" si="59"/>
        <v>16522.939999999999</v>
      </c>
      <c r="H97" s="377">
        <f t="shared" si="58"/>
        <v>-5.624906947552839E-3</v>
      </c>
      <c r="I97" s="376"/>
    </row>
    <row r="98" spans="2:9" x14ac:dyDescent="0.25">
      <c r="B98" s="374">
        <v>42605</v>
      </c>
      <c r="C98" s="375">
        <v>500</v>
      </c>
      <c r="D98" s="376">
        <v>33.045879999999997</v>
      </c>
      <c r="E98" s="376">
        <v>32.25</v>
      </c>
      <c r="F98" s="376">
        <f t="shared" si="56"/>
        <v>-397.93999999999841</v>
      </c>
      <c r="G98" s="376">
        <f t="shared" si="59"/>
        <v>16522.939999999999</v>
      </c>
      <c r="H98" s="377">
        <f t="shared" si="58"/>
        <v>-2.4084091572080902E-2</v>
      </c>
      <c r="I98" s="376"/>
    </row>
    <row r="99" spans="2:9" x14ac:dyDescent="0.25">
      <c r="B99" s="374">
        <v>42606</v>
      </c>
      <c r="C99" s="375">
        <v>500</v>
      </c>
      <c r="D99" s="376">
        <v>33.045879999999997</v>
      </c>
      <c r="E99" s="376">
        <v>32.99</v>
      </c>
      <c r="F99" s="376">
        <f t="shared" si="56"/>
        <v>-27.939999999997411</v>
      </c>
      <c r="G99" s="376">
        <f t="shared" ref="G99:G121" si="60">D99*C99</f>
        <v>16522.939999999999</v>
      </c>
      <c r="H99" s="377">
        <f t="shared" si="58"/>
        <v>-1.6909823554402191E-3</v>
      </c>
      <c r="I99" s="376"/>
    </row>
    <row r="100" spans="2:9" x14ac:dyDescent="0.25">
      <c r="B100" s="374">
        <v>42607</v>
      </c>
      <c r="C100" s="375">
        <v>500</v>
      </c>
      <c r="D100" s="376">
        <v>33.045879999999997</v>
      </c>
      <c r="E100" s="376">
        <v>32.76</v>
      </c>
      <c r="F100" s="376">
        <f t="shared" si="56"/>
        <v>-142.9399999999994</v>
      </c>
      <c r="G100" s="376">
        <f t="shared" si="60"/>
        <v>16522.939999999999</v>
      </c>
      <c r="H100" s="377">
        <f t="shared" si="58"/>
        <v>-8.6510027876394533E-3</v>
      </c>
      <c r="I100" s="376"/>
    </row>
    <row r="101" spans="2:9" x14ac:dyDescent="0.25">
      <c r="B101" s="374">
        <v>42611</v>
      </c>
      <c r="C101" s="375">
        <v>500</v>
      </c>
      <c r="D101" s="376">
        <v>33.045879999999997</v>
      </c>
      <c r="E101" s="376">
        <v>32.33</v>
      </c>
      <c r="F101" s="376">
        <f t="shared" si="56"/>
        <v>-357.93999999999926</v>
      </c>
      <c r="G101" s="376">
        <f t="shared" si="60"/>
        <v>16522.939999999999</v>
      </c>
      <c r="H101" s="377">
        <f t="shared" si="58"/>
        <v>-2.1663214900011697E-2</v>
      </c>
      <c r="I101" s="376"/>
    </row>
    <row r="102" spans="2:9" x14ac:dyDescent="0.25">
      <c r="B102" s="374">
        <v>42612</v>
      </c>
      <c r="C102" s="375">
        <v>500</v>
      </c>
      <c r="D102" s="376">
        <v>33.045879999999997</v>
      </c>
      <c r="E102" s="376">
        <v>32.159999999999997</v>
      </c>
      <c r="F102" s="376">
        <f t="shared" si="56"/>
        <v>-442.94000000000011</v>
      </c>
      <c r="G102" s="376">
        <f t="shared" si="60"/>
        <v>16522.939999999999</v>
      </c>
      <c r="H102" s="377">
        <f t="shared" si="58"/>
        <v>-2.6807577828158919E-2</v>
      </c>
      <c r="I102" s="376"/>
    </row>
    <row r="103" spans="2:9" x14ac:dyDescent="0.25">
      <c r="B103" s="374">
        <v>42614</v>
      </c>
      <c r="C103" s="375">
        <v>500</v>
      </c>
      <c r="D103" s="376">
        <v>33.045879999999997</v>
      </c>
      <c r="E103" s="376">
        <v>31.96</v>
      </c>
      <c r="F103" s="376">
        <f t="shared" si="56"/>
        <v>-542.93999999999801</v>
      </c>
      <c r="G103" s="376">
        <f t="shared" si="60"/>
        <v>16522.939999999999</v>
      </c>
      <c r="H103" s="377">
        <f t="shared" si="58"/>
        <v>-3.2859769508331936E-2</v>
      </c>
      <c r="I103" s="376"/>
    </row>
    <row r="104" spans="2:9" x14ac:dyDescent="0.25">
      <c r="B104" s="374">
        <v>42615</v>
      </c>
      <c r="C104" s="375">
        <v>500</v>
      </c>
      <c r="D104" s="376">
        <v>32.94988</v>
      </c>
      <c r="E104" s="376">
        <v>32.5</v>
      </c>
      <c r="F104" s="376">
        <f t="shared" si="56"/>
        <v>-224.94000000000014</v>
      </c>
      <c r="G104" s="376">
        <f t="shared" si="60"/>
        <v>16474.939999999999</v>
      </c>
      <c r="H104" s="377">
        <f t="shared" si="58"/>
        <v>-1.3653463988336233E-2</v>
      </c>
      <c r="I104" s="376" t="s">
        <v>186</v>
      </c>
    </row>
    <row r="105" spans="2:9" x14ac:dyDescent="0.25">
      <c r="B105" s="374">
        <v>42619</v>
      </c>
      <c r="C105" s="375">
        <v>500</v>
      </c>
      <c r="D105" s="376">
        <v>32.94988</v>
      </c>
      <c r="E105" s="376">
        <v>32.67</v>
      </c>
      <c r="F105" s="376">
        <f t="shared" si="56"/>
        <v>-139.93999999999929</v>
      </c>
      <c r="G105" s="376">
        <f t="shared" si="60"/>
        <v>16474.939999999999</v>
      </c>
      <c r="H105" s="377">
        <f t="shared" si="58"/>
        <v>-8.4941128768905548E-3</v>
      </c>
      <c r="I105" s="376"/>
    </row>
    <row r="106" spans="2:9" x14ac:dyDescent="0.25">
      <c r="B106" s="374">
        <v>42620</v>
      </c>
      <c r="C106" s="375">
        <v>600</v>
      </c>
      <c r="D106" s="376">
        <v>32.733229999999999</v>
      </c>
      <c r="E106" s="376">
        <v>31.32</v>
      </c>
      <c r="F106" s="376">
        <f t="shared" si="56"/>
        <v>-847.93799999999919</v>
      </c>
      <c r="G106" s="376">
        <f t="shared" si="60"/>
        <v>19639.937999999998</v>
      </c>
      <c r="H106" s="377">
        <f t="shared" si="58"/>
        <v>-4.3174168879759153E-2</v>
      </c>
      <c r="I106" s="376"/>
    </row>
    <row r="107" spans="2:9" x14ac:dyDescent="0.25">
      <c r="B107" s="374">
        <v>42620</v>
      </c>
      <c r="C107" s="375">
        <v>700</v>
      </c>
      <c r="D107" s="376">
        <v>32.511339999999997</v>
      </c>
      <c r="E107" s="376">
        <v>31.32</v>
      </c>
      <c r="F107" s="376">
        <f t="shared" si="56"/>
        <v>-833.93799999999771</v>
      </c>
      <c r="G107" s="376">
        <f t="shared" si="60"/>
        <v>22757.937999999998</v>
      </c>
      <c r="H107" s="377">
        <f t="shared" si="58"/>
        <v>-3.6643829506873504E-2</v>
      </c>
      <c r="I107" s="376"/>
    </row>
    <row r="108" spans="2:9" x14ac:dyDescent="0.25">
      <c r="B108" s="374">
        <v>42621</v>
      </c>
      <c r="C108" s="375">
        <v>700</v>
      </c>
      <c r="D108" s="376">
        <v>32.511339999999997</v>
      </c>
      <c r="E108" s="376">
        <v>31.31</v>
      </c>
      <c r="F108" s="376">
        <f t="shared" si="56"/>
        <v>-840.93799999999885</v>
      </c>
      <c r="G108" s="376">
        <f t="shared" si="60"/>
        <v>22757.937999999998</v>
      </c>
      <c r="H108" s="377">
        <f t="shared" si="58"/>
        <v>-3.6951414491066759E-2</v>
      </c>
      <c r="I108" s="376"/>
    </row>
    <row r="109" spans="2:9" x14ac:dyDescent="0.25">
      <c r="B109" s="374">
        <v>42622</v>
      </c>
      <c r="C109" s="375">
        <v>700</v>
      </c>
      <c r="D109" s="376">
        <v>32.511339999999997</v>
      </c>
      <c r="E109" s="376">
        <v>31.51</v>
      </c>
      <c r="F109" s="376">
        <f t="shared" si="56"/>
        <v>-700.9379999999968</v>
      </c>
      <c r="G109" s="376">
        <f t="shared" si="60"/>
        <v>22757.937999999998</v>
      </c>
      <c r="H109" s="377">
        <f t="shared" si="58"/>
        <v>-3.0799714807202519E-2</v>
      </c>
      <c r="I109" s="376"/>
    </row>
    <row r="110" spans="2:9" x14ac:dyDescent="0.25">
      <c r="B110" s="374">
        <v>42625</v>
      </c>
      <c r="C110" s="375">
        <v>800</v>
      </c>
      <c r="D110" s="376">
        <v>32.297429999999999</v>
      </c>
      <c r="E110" s="376">
        <v>30.89</v>
      </c>
      <c r="F110" s="376">
        <f t="shared" si="56"/>
        <v>-1125.9439999999984</v>
      </c>
      <c r="G110" s="376">
        <f t="shared" si="60"/>
        <v>25837.944</v>
      </c>
      <c r="H110" s="377">
        <f t="shared" si="58"/>
        <v>-4.3577151494716394E-2</v>
      </c>
      <c r="I110" s="376"/>
    </row>
    <row r="111" spans="2:9" x14ac:dyDescent="0.25">
      <c r="B111" s="374">
        <v>42632</v>
      </c>
      <c r="C111" s="375">
        <v>800</v>
      </c>
      <c r="D111" s="376">
        <v>32.297429999999999</v>
      </c>
      <c r="E111" s="376">
        <v>30.79</v>
      </c>
      <c r="F111" s="376">
        <f t="shared" si="56"/>
        <v>-1205.9439999999995</v>
      </c>
      <c r="G111" s="376">
        <f t="shared" si="60"/>
        <v>25837.944</v>
      </c>
      <c r="H111" s="377">
        <f t="shared" si="58"/>
        <v>-4.6673373082626063E-2</v>
      </c>
      <c r="I111" s="376"/>
    </row>
    <row r="112" spans="2:9" x14ac:dyDescent="0.25">
      <c r="B112" s="374">
        <v>42633</v>
      </c>
      <c r="C112" s="375">
        <v>800</v>
      </c>
      <c r="D112" s="376">
        <v>32.297429999999999</v>
      </c>
      <c r="E112" s="376">
        <v>31.09</v>
      </c>
      <c r="F112" s="376">
        <f t="shared" si="56"/>
        <v>-965.94399999999894</v>
      </c>
      <c r="G112" s="376">
        <f t="shared" si="60"/>
        <v>25837.944</v>
      </c>
      <c r="H112" s="377">
        <f t="shared" si="58"/>
        <v>-3.7384708318897161E-2</v>
      </c>
      <c r="I112" s="376"/>
    </row>
    <row r="113" spans="2:9" x14ac:dyDescent="0.25">
      <c r="B113" s="374">
        <v>42605</v>
      </c>
      <c r="C113" s="375">
        <v>800</v>
      </c>
      <c r="D113" s="376">
        <v>32.297429999999999</v>
      </c>
      <c r="E113" s="376">
        <v>30.45</v>
      </c>
      <c r="F113" s="376">
        <f t="shared" si="56"/>
        <v>-1477.9439999999995</v>
      </c>
      <c r="G113" s="376">
        <f t="shared" si="60"/>
        <v>25837.944</v>
      </c>
      <c r="H113" s="377">
        <f t="shared" si="58"/>
        <v>-5.7200526481518785E-2</v>
      </c>
      <c r="I113" s="376"/>
    </row>
    <row r="114" spans="2:9" x14ac:dyDescent="0.25">
      <c r="B114" s="374">
        <v>42639</v>
      </c>
      <c r="C114" s="375">
        <v>900</v>
      </c>
      <c r="D114" s="376">
        <v>32.05104</v>
      </c>
      <c r="E114" s="376">
        <v>30.08</v>
      </c>
      <c r="F114" s="376">
        <f t="shared" si="56"/>
        <v>-1773.936000000002</v>
      </c>
      <c r="G114" s="376">
        <f t="shared" si="60"/>
        <v>28845.936000000002</v>
      </c>
      <c r="H114" s="377">
        <f t="shared" si="58"/>
        <v>-6.14969124246827E-2</v>
      </c>
      <c r="I114" s="376"/>
    </row>
    <row r="115" spans="2:9" x14ac:dyDescent="0.25">
      <c r="B115" s="374">
        <v>42640</v>
      </c>
      <c r="C115" s="375">
        <v>900</v>
      </c>
      <c r="D115" s="376">
        <v>32.05104</v>
      </c>
      <c r="E115" s="376">
        <v>29.9</v>
      </c>
      <c r="F115" s="376">
        <f t="shared" si="56"/>
        <v>-1935.9360000000017</v>
      </c>
      <c r="G115" s="376">
        <f t="shared" si="60"/>
        <v>28845.936000000002</v>
      </c>
      <c r="H115" s="377">
        <f t="shared" si="58"/>
        <v>-6.7112954837034985E-2</v>
      </c>
      <c r="I115" s="376"/>
    </row>
    <row r="116" spans="2:9" x14ac:dyDescent="0.25">
      <c r="B116" s="374">
        <v>42641</v>
      </c>
      <c r="C116" s="375">
        <v>900</v>
      </c>
      <c r="D116" s="376">
        <v>32.05104</v>
      </c>
      <c r="E116" s="376">
        <v>29.84</v>
      </c>
      <c r="F116" s="376">
        <f t="shared" si="56"/>
        <v>-1989.9360000000006</v>
      </c>
      <c r="G116" s="376">
        <f t="shared" si="60"/>
        <v>28845.936000000002</v>
      </c>
      <c r="H116" s="377">
        <f t="shared" si="58"/>
        <v>-6.8984968974485708E-2</v>
      </c>
      <c r="I116" s="376"/>
    </row>
    <row r="117" spans="2:9" x14ac:dyDescent="0.25">
      <c r="B117" s="374">
        <v>42643</v>
      </c>
      <c r="C117" s="375">
        <v>900</v>
      </c>
      <c r="D117" s="376">
        <v>32.05104</v>
      </c>
      <c r="E117" s="376">
        <v>29.68</v>
      </c>
      <c r="F117" s="376">
        <f t="shared" si="56"/>
        <v>-2133.9360000000006</v>
      </c>
      <c r="G117" s="376">
        <f t="shared" si="60"/>
        <v>28845.936000000002</v>
      </c>
      <c r="H117" s="377">
        <f t="shared" si="58"/>
        <v>-7.3977006674354431E-2</v>
      </c>
      <c r="I117" s="376"/>
    </row>
    <row r="118" spans="2:9" x14ac:dyDescent="0.25">
      <c r="B118" s="374">
        <v>42646</v>
      </c>
      <c r="C118" s="375">
        <v>1000</v>
      </c>
      <c r="D118" s="376">
        <v>31.78594</v>
      </c>
      <c r="E118" s="376">
        <v>29.28</v>
      </c>
      <c r="F118" s="376">
        <f t="shared" si="56"/>
        <v>-2505.9399999999991</v>
      </c>
      <c r="G118" s="376">
        <f t="shared" si="60"/>
        <v>31785.94</v>
      </c>
      <c r="H118" s="377">
        <f t="shared" si="58"/>
        <v>-7.8838001959356835E-2</v>
      </c>
      <c r="I118" s="376"/>
    </row>
    <row r="119" spans="2:9" x14ac:dyDescent="0.25">
      <c r="B119" s="374">
        <v>42648</v>
      </c>
      <c r="C119" s="375">
        <v>1000</v>
      </c>
      <c r="D119" s="376">
        <v>31.78594</v>
      </c>
      <c r="E119" s="376">
        <v>28.84</v>
      </c>
      <c r="F119" s="376">
        <f t="shared" si="56"/>
        <v>-2945.94</v>
      </c>
      <c r="G119" s="376">
        <f t="shared" si="60"/>
        <v>31785.94</v>
      </c>
      <c r="H119" s="377">
        <f t="shared" si="58"/>
        <v>-9.2680600290568724E-2</v>
      </c>
      <c r="I119" s="376"/>
    </row>
    <row r="120" spans="2:9" x14ac:dyDescent="0.25">
      <c r="B120" s="374">
        <v>42649</v>
      </c>
      <c r="C120" s="375">
        <v>1000</v>
      </c>
      <c r="D120" s="376">
        <v>31.78594</v>
      </c>
      <c r="E120" s="376">
        <v>29.37</v>
      </c>
      <c r="F120" s="376">
        <f t="shared" si="56"/>
        <v>-2415.9399999999991</v>
      </c>
      <c r="G120" s="376">
        <f t="shared" si="60"/>
        <v>31785.94</v>
      </c>
      <c r="H120" s="377">
        <f t="shared" si="58"/>
        <v>-7.6006561391608968E-2</v>
      </c>
      <c r="I120" s="376"/>
    </row>
    <row r="121" spans="2:9" x14ac:dyDescent="0.25">
      <c r="B121" s="374">
        <v>42650</v>
      </c>
      <c r="C121" s="375">
        <v>1000</v>
      </c>
      <c r="D121" s="376">
        <v>31.78594</v>
      </c>
      <c r="E121" s="376">
        <v>29</v>
      </c>
      <c r="F121" s="376">
        <f t="shared" si="56"/>
        <v>-2785.94</v>
      </c>
      <c r="G121" s="376">
        <f t="shared" si="60"/>
        <v>31785.94</v>
      </c>
      <c r="H121" s="377">
        <f t="shared" si="58"/>
        <v>-8.7646928170128049E-2</v>
      </c>
      <c r="I121" s="376"/>
    </row>
    <row r="122" spans="2:9" x14ac:dyDescent="0.25">
      <c r="B122" s="374">
        <v>42661</v>
      </c>
      <c r="C122" s="375">
        <v>1000</v>
      </c>
      <c r="D122" s="376">
        <v>31.78594</v>
      </c>
      <c r="E122" s="376">
        <v>30.64</v>
      </c>
      <c r="F122" s="376">
        <f t="shared" ref="F122:F127" si="61">C122*(E122-D122)</f>
        <v>-1145.9399999999996</v>
      </c>
      <c r="G122" s="376">
        <f t="shared" ref="G122:G127" si="62">D122*C122</f>
        <v>31785.94</v>
      </c>
      <c r="H122" s="377">
        <f t="shared" ref="H122:H127" si="63">(E122-D122)/D122</f>
        <v>-3.6051788935611138E-2</v>
      </c>
      <c r="I122" s="376"/>
    </row>
    <row r="123" spans="2:9" x14ac:dyDescent="0.25">
      <c r="B123" s="374">
        <v>42671</v>
      </c>
      <c r="C123" s="375">
        <v>900</v>
      </c>
      <c r="D123" s="376">
        <v>31.837789999999998</v>
      </c>
      <c r="E123" s="376">
        <v>31.26</v>
      </c>
      <c r="F123" s="376">
        <f t="shared" si="61"/>
        <v>-520.01099999999701</v>
      </c>
      <c r="G123" s="376">
        <f t="shared" si="62"/>
        <v>28654.010999999999</v>
      </c>
      <c r="H123" s="377">
        <f t="shared" si="63"/>
        <v>-1.8147930493919232E-2</v>
      </c>
      <c r="I123" s="376"/>
    </row>
    <row r="124" spans="2:9" x14ac:dyDescent="0.25">
      <c r="B124" s="374">
        <v>42674</v>
      </c>
      <c r="C124" s="375">
        <v>1000</v>
      </c>
      <c r="D124" s="376">
        <v>31.763999999999999</v>
      </c>
      <c r="E124" s="376">
        <v>30.98</v>
      </c>
      <c r="F124" s="376">
        <f t="shared" si="61"/>
        <v>-783.99999999999886</v>
      </c>
      <c r="G124" s="376">
        <f t="shared" si="62"/>
        <v>31764</v>
      </c>
      <c r="H124" s="377">
        <f t="shared" si="63"/>
        <v>-2.468202997103636E-2</v>
      </c>
      <c r="I124" s="376"/>
    </row>
    <row r="125" spans="2:9" x14ac:dyDescent="0.25">
      <c r="B125" s="374">
        <v>42676</v>
      </c>
      <c r="C125" s="375">
        <v>500</v>
      </c>
      <c r="D125" s="376">
        <v>31.518719999999998</v>
      </c>
      <c r="E125" s="376">
        <v>32.22</v>
      </c>
      <c r="F125" s="376">
        <f t="shared" si="61"/>
        <v>350.64000000000027</v>
      </c>
      <c r="G125" s="376">
        <f t="shared" si="62"/>
        <v>15759.359999999999</v>
      </c>
      <c r="H125" s="377">
        <f t="shared" si="63"/>
        <v>2.2249634502923995E-2</v>
      </c>
      <c r="I125" s="376">
        <v>31</v>
      </c>
    </row>
    <row r="126" spans="2:9" x14ac:dyDescent="0.25">
      <c r="B126" s="374">
        <v>42677</v>
      </c>
      <c r="C126" s="375">
        <v>800</v>
      </c>
      <c r="D126" s="376">
        <v>31.51858</v>
      </c>
      <c r="E126" s="376">
        <v>31.02</v>
      </c>
      <c r="F126" s="376">
        <f t="shared" si="61"/>
        <v>-398.86400000000037</v>
      </c>
      <c r="G126" s="376">
        <f t="shared" si="62"/>
        <v>25214.864000000001</v>
      </c>
      <c r="H126" s="377">
        <f t="shared" si="63"/>
        <v>-1.5818606041262027E-2</v>
      </c>
      <c r="I126" s="376"/>
    </row>
    <row r="127" spans="2:9" x14ac:dyDescent="0.25">
      <c r="B127" s="374">
        <v>42701</v>
      </c>
      <c r="C127" s="375">
        <v>400</v>
      </c>
      <c r="D127" s="376">
        <v>30.677849999999999</v>
      </c>
      <c r="E127" s="376">
        <v>33.880000000000003</v>
      </c>
      <c r="F127" s="376">
        <f t="shared" si="61"/>
        <v>1280.8600000000013</v>
      </c>
      <c r="G127" s="376">
        <f t="shared" si="62"/>
        <v>12271.14</v>
      </c>
      <c r="H127" s="377">
        <f t="shared" si="63"/>
        <v>0.10437987016691207</v>
      </c>
      <c r="I127" s="376"/>
    </row>
    <row r="128" spans="2:9" x14ac:dyDescent="0.25">
      <c r="B128" s="374">
        <v>42704</v>
      </c>
      <c r="C128" s="375">
        <v>400</v>
      </c>
      <c r="D128" s="376">
        <v>30.677849999999999</v>
      </c>
      <c r="E128" s="376">
        <v>32.299999999999997</v>
      </c>
      <c r="F128" s="376">
        <f t="shared" ref="F128:F134" si="64">C128*(E128-D128)</f>
        <v>648.8599999999991</v>
      </c>
      <c r="G128" s="376">
        <f t="shared" ref="G128:G134" si="65">D128*C128</f>
        <v>12271.14</v>
      </c>
      <c r="H128" s="377">
        <f t="shared" ref="H128:H134" si="66">(E128-D128)/D128</f>
        <v>5.2876912821465581E-2</v>
      </c>
      <c r="I128" s="376"/>
    </row>
    <row r="129" spans="2:9" x14ac:dyDescent="0.25">
      <c r="B129" s="374">
        <v>42706</v>
      </c>
      <c r="C129" s="375">
        <v>400</v>
      </c>
      <c r="D129" s="376">
        <v>30.527850000000001</v>
      </c>
      <c r="E129" s="376">
        <v>33.299999999999997</v>
      </c>
      <c r="F129" s="376">
        <f t="shared" si="64"/>
        <v>1108.8599999999985</v>
      </c>
      <c r="G129" s="376">
        <f t="shared" si="65"/>
        <v>12211.14</v>
      </c>
      <c r="H129" s="377">
        <f t="shared" si="66"/>
        <v>9.0807246497869851E-2</v>
      </c>
      <c r="I129" s="376"/>
    </row>
    <row r="130" spans="2:9" x14ac:dyDescent="0.25">
      <c r="B130" s="374">
        <v>42712</v>
      </c>
      <c r="C130" s="375">
        <v>300</v>
      </c>
      <c r="D130" s="376">
        <v>29.297370000000001</v>
      </c>
      <c r="E130" s="376">
        <v>34.19</v>
      </c>
      <c r="F130" s="376">
        <f t="shared" si="64"/>
        <v>1467.7889999999991</v>
      </c>
      <c r="G130" s="376">
        <f t="shared" si="65"/>
        <v>8789.2109999999993</v>
      </c>
      <c r="H130" s="377">
        <f t="shared" si="66"/>
        <v>0.16699894905242338</v>
      </c>
      <c r="I130" s="376"/>
    </row>
    <row r="131" spans="2:9" x14ac:dyDescent="0.25">
      <c r="B131" s="374">
        <v>42713</v>
      </c>
      <c r="C131" s="375">
        <v>200</v>
      </c>
      <c r="D131" s="376">
        <v>26.551449999999999</v>
      </c>
      <c r="E131" s="376">
        <v>34.78</v>
      </c>
      <c r="F131" s="376">
        <f t="shared" si="64"/>
        <v>1645.7100000000005</v>
      </c>
      <c r="G131" s="376">
        <f t="shared" si="65"/>
        <v>5310.29</v>
      </c>
      <c r="H131" s="377">
        <f t="shared" si="66"/>
        <v>0.30990962828772073</v>
      </c>
      <c r="I131" s="376"/>
    </row>
    <row r="132" spans="2:9" x14ac:dyDescent="0.25">
      <c r="B132" s="374">
        <v>42716</v>
      </c>
      <c r="C132" s="375">
        <v>300</v>
      </c>
      <c r="D132" s="376">
        <v>29.0943</v>
      </c>
      <c r="E132" s="376">
        <v>34.22</v>
      </c>
      <c r="F132" s="376">
        <f t="shared" si="64"/>
        <v>1537.7099999999996</v>
      </c>
      <c r="G132" s="376">
        <f t="shared" si="65"/>
        <v>8728.2900000000009</v>
      </c>
      <c r="H132" s="377">
        <f t="shared" si="66"/>
        <v>0.17617540205469795</v>
      </c>
      <c r="I132" s="376"/>
    </row>
    <row r="133" spans="2:9" x14ac:dyDescent="0.25">
      <c r="B133" s="374">
        <v>42718</v>
      </c>
      <c r="C133" s="375">
        <v>100</v>
      </c>
      <c r="D133" s="376">
        <v>17.179500000000001</v>
      </c>
      <c r="E133" s="376">
        <v>34.72</v>
      </c>
      <c r="F133" s="376">
        <f t="shared" si="64"/>
        <v>1754.0499999999997</v>
      </c>
      <c r="G133" s="376">
        <f t="shared" si="65"/>
        <v>1717.95</v>
      </c>
      <c r="H133" s="377">
        <f t="shared" si="66"/>
        <v>1.021013417154166</v>
      </c>
      <c r="I133" s="376"/>
    </row>
    <row r="134" spans="2:9" x14ac:dyDescent="0.25">
      <c r="B134" s="374">
        <v>42718</v>
      </c>
      <c r="C134" s="375">
        <v>300</v>
      </c>
      <c r="D134" s="376">
        <v>28.9132</v>
      </c>
      <c r="E134" s="376">
        <v>34.72</v>
      </c>
      <c r="F134" s="376">
        <f t="shared" si="64"/>
        <v>1742.0399999999997</v>
      </c>
      <c r="G134" s="376">
        <f t="shared" si="65"/>
        <v>8673.9599999999991</v>
      </c>
      <c r="H134" s="377">
        <f t="shared" si="66"/>
        <v>0.20083560449898313</v>
      </c>
      <c r="I134" s="376"/>
    </row>
    <row r="135" spans="2:9" x14ac:dyDescent="0.25">
      <c r="B135" s="374">
        <v>42729</v>
      </c>
      <c r="C135" s="375">
        <v>300</v>
      </c>
      <c r="D135" s="376">
        <v>28.9132</v>
      </c>
      <c r="E135" s="376">
        <v>35.08</v>
      </c>
      <c r="F135" s="376">
        <f>C135*(E135-D135)</f>
        <v>1850.0399999999995</v>
      </c>
      <c r="G135" s="376">
        <f>D135*C135</f>
        <v>8673.9599999999991</v>
      </c>
      <c r="H135" s="377">
        <f>(E135-D135)/D135</f>
        <v>0.21328666491429515</v>
      </c>
      <c r="I135" s="376"/>
    </row>
    <row r="136" spans="2:9" x14ac:dyDescent="0.25">
      <c r="B136" s="374">
        <v>42745</v>
      </c>
      <c r="C136" s="375">
        <v>400</v>
      </c>
      <c r="D136" s="376">
        <v>30.12988</v>
      </c>
      <c r="E136" s="376">
        <v>33.19</v>
      </c>
      <c r="F136" s="376">
        <f>C136*(E136-D136)</f>
        <v>1224.0479999999991</v>
      </c>
      <c r="G136" s="376">
        <f>D136*C136</f>
        <v>12051.951999999999</v>
      </c>
      <c r="H136" s="377">
        <f>(E136-D136)/D136</f>
        <v>0.1015642943151449</v>
      </c>
      <c r="I136" s="376"/>
    </row>
    <row r="137" spans="2:9" x14ac:dyDescent="0.25">
      <c r="B137" s="374">
        <v>42752</v>
      </c>
      <c r="C137" s="375">
        <v>300</v>
      </c>
      <c r="D137" s="376">
        <v>28.620100000000001</v>
      </c>
      <c r="E137" s="376">
        <v>34.840000000000003</v>
      </c>
      <c r="F137" s="376">
        <f>C137*(E137-D137)</f>
        <v>1865.9700000000007</v>
      </c>
      <c r="G137" s="376">
        <f>D137*C137</f>
        <v>8586.0300000000007</v>
      </c>
      <c r="H137" s="377">
        <f>(E137-D137)/D137</f>
        <v>0.21732628467405782</v>
      </c>
      <c r="I137" s="376">
        <v>28.25</v>
      </c>
    </row>
    <row r="138" spans="2:9" x14ac:dyDescent="0.25">
      <c r="B138" s="374">
        <v>42754</v>
      </c>
      <c r="C138" s="375">
        <v>400</v>
      </c>
      <c r="D138" s="376">
        <v>30.032579999999999</v>
      </c>
      <c r="E138" s="376">
        <v>34.26</v>
      </c>
      <c r="F138" s="376">
        <f>C138*(E138-D138)</f>
        <v>1690.9679999999994</v>
      </c>
      <c r="G138" s="376">
        <f>D138*C138</f>
        <v>12013.031999999999</v>
      </c>
      <c r="H138" s="377">
        <f>(E138-D138)/D138</f>
        <v>0.14076113340911767</v>
      </c>
      <c r="I138" s="376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59" t="s">
        <v>1</v>
      </c>
      <c r="B157" s="259" t="s">
        <v>2</v>
      </c>
      <c r="C157" s="259" t="s">
        <v>4</v>
      </c>
      <c r="D157" s="260" t="s">
        <v>5</v>
      </c>
      <c r="E157" s="260" t="s">
        <v>94</v>
      </c>
      <c r="F157" s="260" t="s">
        <v>60</v>
      </c>
      <c r="G157" s="259" t="s">
        <v>3</v>
      </c>
      <c r="H157" s="259" t="s">
        <v>6</v>
      </c>
      <c r="I157" s="260" t="s">
        <v>7</v>
      </c>
      <c r="J157" s="260" t="s">
        <v>95</v>
      </c>
      <c r="K157" s="260" t="s">
        <v>61</v>
      </c>
      <c r="L157" s="259" t="s">
        <v>37</v>
      </c>
      <c r="M157" s="259" t="s">
        <v>38</v>
      </c>
    </row>
    <row r="158" spans="1:13" x14ac:dyDescent="0.25">
      <c r="A158" s="261" t="s">
        <v>197</v>
      </c>
      <c r="B158" s="262">
        <v>42482</v>
      </c>
      <c r="C158" s="257">
        <v>80</v>
      </c>
      <c r="D158" s="258">
        <v>36.01</v>
      </c>
      <c r="E158" s="258">
        <v>0</v>
      </c>
      <c r="F158" s="258">
        <f t="shared" ref="F158:F178" si="67">D158*C158+E158</f>
        <v>2880.7999999999997</v>
      </c>
      <c r="G158" s="262">
        <v>42514</v>
      </c>
      <c r="H158" s="257">
        <v>40</v>
      </c>
      <c r="I158" s="258">
        <v>35.35</v>
      </c>
      <c r="J158" s="258">
        <v>0.03</v>
      </c>
      <c r="K158" s="258">
        <f>I158*H158-J158</f>
        <v>1413.97</v>
      </c>
      <c r="L158" s="262">
        <v>42522</v>
      </c>
      <c r="M158" s="258">
        <v>10.5</v>
      </c>
    </row>
    <row r="159" spans="1:13" x14ac:dyDescent="0.25">
      <c r="A159" s="264" t="s">
        <v>71</v>
      </c>
      <c r="B159" s="262">
        <v>42482</v>
      </c>
      <c r="C159" s="257">
        <v>20</v>
      </c>
      <c r="D159" s="258">
        <v>35.549999999999997</v>
      </c>
      <c r="E159" s="258">
        <v>0</v>
      </c>
      <c r="F159" s="258">
        <f t="shared" si="67"/>
        <v>711</v>
      </c>
      <c r="G159" s="257"/>
      <c r="H159" s="257"/>
      <c r="I159" s="258"/>
      <c r="J159" s="258"/>
      <c r="K159" s="258"/>
      <c r="L159" s="262">
        <v>42614</v>
      </c>
      <c r="M159" s="258">
        <v>48</v>
      </c>
    </row>
    <row r="160" spans="1:13" x14ac:dyDescent="0.25">
      <c r="A160" s="257"/>
      <c r="B160" s="262">
        <v>42508</v>
      </c>
      <c r="C160" s="257">
        <v>40</v>
      </c>
      <c r="D160" s="258">
        <v>34.19</v>
      </c>
      <c r="E160" s="258">
        <v>0</v>
      </c>
      <c r="F160" s="258">
        <f t="shared" si="67"/>
        <v>1367.6</v>
      </c>
      <c r="G160" s="262">
        <v>42521</v>
      </c>
      <c r="H160" s="263">
        <v>40</v>
      </c>
      <c r="I160" s="258">
        <v>35.99</v>
      </c>
      <c r="J160" s="258">
        <v>0.03</v>
      </c>
      <c r="K160" s="258">
        <f t="shared" ref="K160:K175" si="68">I160*H160-J160</f>
        <v>1439.5700000000002</v>
      </c>
      <c r="L160" s="262">
        <v>42706</v>
      </c>
      <c r="M160" s="258">
        <v>60</v>
      </c>
    </row>
    <row r="161" spans="1:13" x14ac:dyDescent="0.25">
      <c r="A161" s="257"/>
      <c r="B161" s="262">
        <v>42509</v>
      </c>
      <c r="C161" s="257">
        <v>100</v>
      </c>
      <c r="D161" s="258">
        <v>34.49</v>
      </c>
      <c r="E161" s="258">
        <v>0</v>
      </c>
      <c r="F161" s="258">
        <f t="shared" si="67"/>
        <v>3449</v>
      </c>
      <c r="G161" s="262">
        <v>42531</v>
      </c>
      <c r="H161" s="263">
        <v>100</v>
      </c>
      <c r="I161" s="258">
        <v>36.99</v>
      </c>
      <c r="J161" s="258">
        <v>0.08</v>
      </c>
      <c r="K161" s="258">
        <f t="shared" si="68"/>
        <v>3698.92</v>
      </c>
      <c r="L161" s="257"/>
      <c r="M161" s="257"/>
    </row>
    <row r="162" spans="1:13" x14ac:dyDescent="0.25">
      <c r="A162" s="257"/>
      <c r="B162" s="262">
        <v>42536</v>
      </c>
      <c r="C162" s="257">
        <v>100</v>
      </c>
      <c r="D162" s="258">
        <v>35.39</v>
      </c>
      <c r="E162" s="258">
        <v>0</v>
      </c>
      <c r="F162" s="258">
        <f t="shared" si="67"/>
        <v>3539</v>
      </c>
      <c r="G162" s="262">
        <v>42594</v>
      </c>
      <c r="H162" s="263">
        <v>100</v>
      </c>
      <c r="I162" s="258">
        <v>32.58</v>
      </c>
      <c r="J162" s="258">
        <v>7.0000000000000007E-2</v>
      </c>
      <c r="K162" s="258">
        <f t="shared" si="68"/>
        <v>3257.93</v>
      </c>
      <c r="L162" s="257"/>
      <c r="M162" s="257"/>
    </row>
    <row r="163" spans="1:13" x14ac:dyDescent="0.25">
      <c r="A163" s="257"/>
      <c r="B163" s="262">
        <v>42579</v>
      </c>
      <c r="C163" s="257">
        <v>40</v>
      </c>
      <c r="D163" s="258">
        <v>35</v>
      </c>
      <c r="E163" s="258">
        <v>0</v>
      </c>
      <c r="F163" s="258">
        <f t="shared" si="67"/>
        <v>1400</v>
      </c>
      <c r="G163" s="262">
        <v>42671</v>
      </c>
      <c r="H163" s="263">
        <v>100</v>
      </c>
      <c r="I163" s="258">
        <v>31.32</v>
      </c>
      <c r="J163" s="258">
        <v>7.0000000000000007E-2</v>
      </c>
      <c r="K163" s="258">
        <f t="shared" si="68"/>
        <v>3131.93</v>
      </c>
      <c r="L163" s="257"/>
      <c r="M163" s="257"/>
    </row>
    <row r="164" spans="1:13" x14ac:dyDescent="0.25">
      <c r="A164" s="257"/>
      <c r="B164" s="262">
        <v>42579</v>
      </c>
      <c r="C164" s="257">
        <v>30</v>
      </c>
      <c r="D164" s="258">
        <v>34.57</v>
      </c>
      <c r="E164" s="258">
        <v>-7.0000000000000007E-2</v>
      </c>
      <c r="F164" s="258">
        <f t="shared" si="67"/>
        <v>1037.03</v>
      </c>
      <c r="G164" s="262">
        <v>42676</v>
      </c>
      <c r="H164" s="263">
        <v>200</v>
      </c>
      <c r="I164" s="258">
        <v>31.83</v>
      </c>
      <c r="J164" s="258">
        <v>0.14000000000000001</v>
      </c>
      <c r="K164" s="258">
        <f t="shared" si="68"/>
        <v>6365.86</v>
      </c>
      <c r="L164" s="257"/>
      <c r="M164" s="257"/>
    </row>
    <row r="165" spans="1:13" x14ac:dyDescent="0.25">
      <c r="A165" s="257"/>
      <c r="B165" s="262">
        <v>42580</v>
      </c>
      <c r="C165" s="257">
        <v>30</v>
      </c>
      <c r="D165" s="258">
        <v>33.880000000000003</v>
      </c>
      <c r="E165" s="258">
        <v>0</v>
      </c>
      <c r="F165" s="258">
        <f t="shared" si="67"/>
        <v>1016.4000000000001</v>
      </c>
      <c r="G165" s="262">
        <v>42676</v>
      </c>
      <c r="H165" s="263">
        <v>100</v>
      </c>
      <c r="I165" s="258">
        <v>31.98</v>
      </c>
      <c r="J165" s="258">
        <v>7.0000000000000007E-2</v>
      </c>
      <c r="K165" s="258">
        <f t="shared" si="68"/>
        <v>3197.93</v>
      </c>
      <c r="L165" s="257"/>
      <c r="M165" s="257"/>
    </row>
    <row r="166" spans="1:13" x14ac:dyDescent="0.25">
      <c r="A166" s="257"/>
      <c r="B166" s="262">
        <v>42584</v>
      </c>
      <c r="C166" s="257">
        <v>40</v>
      </c>
      <c r="D166" s="258">
        <v>33.049999999999997</v>
      </c>
      <c r="E166" s="258">
        <v>0</v>
      </c>
      <c r="F166" s="258">
        <f t="shared" si="67"/>
        <v>1322</v>
      </c>
      <c r="G166" s="262">
        <v>42676</v>
      </c>
      <c r="H166" s="263">
        <v>100</v>
      </c>
      <c r="I166" s="258">
        <v>32.18</v>
      </c>
      <c r="J166" s="258">
        <v>7.0000000000000007E-2</v>
      </c>
      <c r="K166" s="258">
        <f t="shared" si="68"/>
        <v>3217.93</v>
      </c>
      <c r="L166" s="257"/>
      <c r="M166" s="257"/>
    </row>
    <row r="167" spans="1:13" x14ac:dyDescent="0.25">
      <c r="A167" s="257"/>
      <c r="B167" s="262">
        <v>42586</v>
      </c>
      <c r="C167" s="257">
        <v>100</v>
      </c>
      <c r="D167" s="258">
        <v>32.479999999999997</v>
      </c>
      <c r="E167" s="258">
        <v>0</v>
      </c>
      <c r="F167" s="258">
        <f t="shared" si="67"/>
        <v>3247.9999999999995</v>
      </c>
      <c r="G167" s="262">
        <v>42676</v>
      </c>
      <c r="H167" s="263">
        <v>100</v>
      </c>
      <c r="I167" s="258">
        <v>32.229999999999997</v>
      </c>
      <c r="J167" s="258">
        <v>7.0000000000000007E-2</v>
      </c>
      <c r="K167" s="258">
        <f t="shared" si="68"/>
        <v>3222.9299999999994</v>
      </c>
      <c r="L167" s="257"/>
      <c r="M167" s="257"/>
    </row>
    <row r="168" spans="1:13" x14ac:dyDescent="0.25">
      <c r="A168" s="257"/>
      <c r="B168" s="262">
        <v>42593</v>
      </c>
      <c r="C168" s="257">
        <v>100</v>
      </c>
      <c r="D168" s="258">
        <v>32.049999999999997</v>
      </c>
      <c r="E168" s="258">
        <v>0</v>
      </c>
      <c r="F168" s="258">
        <f t="shared" si="67"/>
        <v>3204.9999999999995</v>
      </c>
      <c r="G168" s="262">
        <v>42683</v>
      </c>
      <c r="H168" s="263">
        <v>100</v>
      </c>
      <c r="I168" s="258">
        <v>32.33</v>
      </c>
      <c r="J168" s="258">
        <v>7.0000000000000007E-2</v>
      </c>
      <c r="K168" s="258">
        <f t="shared" si="68"/>
        <v>3232.93</v>
      </c>
      <c r="L168" s="257"/>
      <c r="M168" s="257"/>
    </row>
    <row r="169" spans="1:13" x14ac:dyDescent="0.25">
      <c r="A169" s="257"/>
      <c r="B169" s="262">
        <v>42599</v>
      </c>
      <c r="C169" s="257">
        <v>100</v>
      </c>
      <c r="D169" s="258">
        <v>31.68</v>
      </c>
      <c r="E169" s="258">
        <v>0</v>
      </c>
      <c r="F169" s="258">
        <f t="shared" si="67"/>
        <v>3168</v>
      </c>
      <c r="G169" s="262">
        <v>42683</v>
      </c>
      <c r="H169" s="263">
        <v>200</v>
      </c>
      <c r="I169" s="258">
        <v>32.08</v>
      </c>
      <c r="J169" s="258">
        <v>0.14000000000000001</v>
      </c>
      <c r="K169" s="258">
        <f t="shared" si="68"/>
        <v>6415.86</v>
      </c>
      <c r="L169" s="257"/>
      <c r="M169" s="257"/>
    </row>
    <row r="170" spans="1:13" x14ac:dyDescent="0.25">
      <c r="A170" s="257"/>
      <c r="B170" s="262">
        <v>42620</v>
      </c>
      <c r="C170" s="257">
        <v>100</v>
      </c>
      <c r="D170" s="258">
        <v>31.65</v>
      </c>
      <c r="E170" s="258">
        <v>0</v>
      </c>
      <c r="F170" s="258">
        <f t="shared" si="67"/>
        <v>3165</v>
      </c>
      <c r="G170" s="262">
        <v>42684</v>
      </c>
      <c r="H170" s="263">
        <v>100</v>
      </c>
      <c r="I170" s="258">
        <v>32.950000000000003</v>
      </c>
      <c r="J170" s="258">
        <v>7.0000000000000007E-2</v>
      </c>
      <c r="K170" s="258">
        <f t="shared" si="68"/>
        <v>3294.9300000000003</v>
      </c>
      <c r="L170" s="257"/>
      <c r="M170" s="257"/>
    </row>
    <row r="171" spans="1:13" x14ac:dyDescent="0.25">
      <c r="A171" s="257"/>
      <c r="B171" s="262">
        <v>42620</v>
      </c>
      <c r="C171" s="257">
        <v>100</v>
      </c>
      <c r="D171" s="258">
        <v>31.18</v>
      </c>
      <c r="E171" s="258">
        <v>0</v>
      </c>
      <c r="F171" s="258">
        <f t="shared" si="67"/>
        <v>3118</v>
      </c>
      <c r="G171" s="262">
        <v>42712</v>
      </c>
      <c r="H171" s="263">
        <v>100</v>
      </c>
      <c r="I171" s="258">
        <v>34.22</v>
      </c>
      <c r="J171" s="258">
        <v>7.0000000000000007E-2</v>
      </c>
      <c r="K171" s="258">
        <f t="shared" si="68"/>
        <v>3421.93</v>
      </c>
      <c r="L171" s="257"/>
      <c r="M171" s="257"/>
    </row>
    <row r="172" spans="1:13" x14ac:dyDescent="0.25">
      <c r="A172" s="257"/>
      <c r="B172" s="262">
        <v>42625</v>
      </c>
      <c r="C172" s="257">
        <v>100</v>
      </c>
      <c r="D172" s="258">
        <v>30.8</v>
      </c>
      <c r="E172" s="258">
        <v>0</v>
      </c>
      <c r="F172" s="258">
        <f t="shared" si="67"/>
        <v>3080</v>
      </c>
      <c r="G172" s="262">
        <v>42713</v>
      </c>
      <c r="H172" s="263">
        <v>100</v>
      </c>
      <c r="I172" s="258">
        <v>34.79</v>
      </c>
      <c r="J172" s="258">
        <v>0.08</v>
      </c>
      <c r="K172" s="258">
        <f t="shared" si="68"/>
        <v>3478.92</v>
      </c>
      <c r="L172" s="257"/>
      <c r="M172" s="257"/>
    </row>
    <row r="173" spans="1:13" x14ac:dyDescent="0.25">
      <c r="A173" s="257"/>
      <c r="B173" s="262">
        <v>42639</v>
      </c>
      <c r="C173" s="257">
        <v>100</v>
      </c>
      <c r="D173" s="258">
        <v>30.08</v>
      </c>
      <c r="E173" s="258">
        <v>0</v>
      </c>
      <c r="F173" s="258">
        <f t="shared" si="67"/>
        <v>3008</v>
      </c>
      <c r="G173" s="262">
        <v>42718</v>
      </c>
      <c r="H173" s="263">
        <v>100</v>
      </c>
      <c r="I173" s="258">
        <v>35.21</v>
      </c>
      <c r="J173" s="258">
        <v>0.57999999999999996</v>
      </c>
      <c r="K173" s="258">
        <f t="shared" si="68"/>
        <v>3520.42</v>
      </c>
      <c r="L173" s="257"/>
      <c r="M173" s="257"/>
    </row>
    <row r="174" spans="1:13" x14ac:dyDescent="0.25">
      <c r="A174" s="257"/>
      <c r="B174" s="262">
        <v>42646</v>
      </c>
      <c r="C174" s="257">
        <v>100</v>
      </c>
      <c r="D174" s="258">
        <v>29.4</v>
      </c>
      <c r="E174" s="258">
        <v>0</v>
      </c>
      <c r="F174" s="258">
        <f t="shared" si="67"/>
        <v>2940</v>
      </c>
      <c r="G174" s="262">
        <v>42718</v>
      </c>
      <c r="H174" s="263">
        <v>100</v>
      </c>
      <c r="I174" s="258">
        <v>34.9</v>
      </c>
      <c r="J174" s="258">
        <v>0.08</v>
      </c>
      <c r="K174" s="258">
        <f t="shared" si="68"/>
        <v>3489.92</v>
      </c>
      <c r="L174" s="257"/>
      <c r="M174" s="257"/>
    </row>
    <row r="175" spans="1:13" x14ac:dyDescent="0.25">
      <c r="A175" s="257"/>
      <c r="B175" s="262">
        <v>42674</v>
      </c>
      <c r="C175" s="257">
        <v>100</v>
      </c>
      <c r="D175" s="258">
        <v>31.1</v>
      </c>
      <c r="E175" s="258">
        <v>0</v>
      </c>
      <c r="F175" s="258">
        <f t="shared" si="67"/>
        <v>3110</v>
      </c>
      <c r="G175" s="262">
        <v>42752</v>
      </c>
      <c r="H175" s="263">
        <v>100</v>
      </c>
      <c r="I175" s="258">
        <v>34.659999999999997</v>
      </c>
      <c r="J175" s="258">
        <v>0.08</v>
      </c>
      <c r="K175" s="258">
        <f t="shared" si="68"/>
        <v>3465.9199999999996</v>
      </c>
      <c r="L175" s="257"/>
      <c r="M175" s="257"/>
    </row>
    <row r="176" spans="1:13" x14ac:dyDescent="0.25">
      <c r="A176" s="257"/>
      <c r="B176" s="262">
        <v>42677</v>
      </c>
      <c r="C176" s="257">
        <v>200</v>
      </c>
      <c r="D176" s="258">
        <v>31.68</v>
      </c>
      <c r="E176" s="258">
        <v>0</v>
      </c>
      <c r="F176" s="258">
        <f t="shared" si="67"/>
        <v>6336</v>
      </c>
      <c r="G176" s="257"/>
      <c r="H176" s="257"/>
      <c r="I176" s="258"/>
      <c r="J176" s="258"/>
      <c r="K176" s="258"/>
      <c r="L176" s="257"/>
      <c r="M176" s="257"/>
    </row>
    <row r="177" spans="1:13" x14ac:dyDescent="0.25">
      <c r="A177" s="257"/>
      <c r="B177" s="262">
        <v>42677</v>
      </c>
      <c r="C177" s="257">
        <v>100</v>
      </c>
      <c r="D177" s="258">
        <v>31.2</v>
      </c>
      <c r="E177" s="258">
        <v>-0.5</v>
      </c>
      <c r="F177" s="258">
        <f t="shared" si="67"/>
        <v>3119.5</v>
      </c>
      <c r="G177" s="257"/>
      <c r="H177" s="257"/>
      <c r="I177" s="258"/>
      <c r="J177" s="258"/>
      <c r="K177" s="258"/>
      <c r="L177" s="257"/>
      <c r="M177" s="257"/>
    </row>
    <row r="178" spans="1:13" x14ac:dyDescent="0.25">
      <c r="A178" s="257"/>
      <c r="B178" s="262">
        <v>42716</v>
      </c>
      <c r="C178" s="257">
        <v>100</v>
      </c>
      <c r="D178" s="258">
        <v>34.18</v>
      </c>
      <c r="E178" s="258">
        <v>0</v>
      </c>
      <c r="F178" s="258">
        <f t="shared" si="67"/>
        <v>3418</v>
      </c>
      <c r="G178" s="257"/>
      <c r="H178" s="257"/>
      <c r="I178" s="258"/>
      <c r="J178" s="258"/>
      <c r="K178" s="258"/>
      <c r="L178" s="257"/>
      <c r="M178" s="257"/>
    </row>
    <row r="179" spans="1:13" x14ac:dyDescent="0.25">
      <c r="A179" s="257"/>
      <c r="B179" s="262"/>
      <c r="C179" s="257"/>
      <c r="D179" s="258"/>
      <c r="E179" s="258"/>
      <c r="F179" s="258"/>
      <c r="G179" s="257"/>
      <c r="H179" s="257"/>
      <c r="I179" s="258"/>
      <c r="J179" s="258"/>
      <c r="K179" s="258"/>
      <c r="L179" s="257"/>
      <c r="M179" s="257"/>
    </row>
    <row r="180" spans="1:13" x14ac:dyDescent="0.25">
      <c r="A180" s="257"/>
      <c r="B180" s="262"/>
      <c r="C180" s="257"/>
      <c r="D180" s="258"/>
      <c r="E180" s="258"/>
      <c r="F180" s="258"/>
      <c r="G180" s="257"/>
      <c r="H180" s="257"/>
      <c r="I180" s="258"/>
      <c r="J180" s="258"/>
      <c r="K180" s="258"/>
      <c r="L180" s="257"/>
      <c r="M180" s="257"/>
    </row>
    <row r="181" spans="1:13" x14ac:dyDescent="0.25">
      <c r="A181" s="257"/>
      <c r="B181" s="262"/>
      <c r="C181" s="257"/>
      <c r="D181" s="258"/>
      <c r="E181" s="258"/>
      <c r="F181" s="258"/>
      <c r="G181" s="257"/>
      <c r="H181" s="257"/>
      <c r="I181" s="258"/>
      <c r="J181" s="258"/>
      <c r="K181" s="258"/>
      <c r="L181" s="257"/>
      <c r="M181" s="257"/>
    </row>
    <row r="182" spans="1:13" x14ac:dyDescent="0.25">
      <c r="A182" s="257"/>
      <c r="B182" s="257"/>
      <c r="C182" s="257"/>
      <c r="D182" s="258"/>
      <c r="E182" s="258"/>
      <c r="F182" s="258"/>
      <c r="G182" s="257"/>
      <c r="H182" s="257"/>
      <c r="I182" s="258"/>
      <c r="J182" s="258"/>
      <c r="K182" s="258"/>
      <c r="L182" s="257"/>
      <c r="M182" s="257"/>
    </row>
    <row r="183" spans="1:13" x14ac:dyDescent="0.25">
      <c r="A183" s="257"/>
      <c r="B183" s="257"/>
      <c r="C183" s="257"/>
      <c r="D183" s="258"/>
      <c r="E183" s="258"/>
      <c r="F183" s="258"/>
      <c r="G183" s="257"/>
      <c r="H183" s="257"/>
      <c r="I183" s="258"/>
      <c r="J183" s="258"/>
      <c r="K183" s="258"/>
      <c r="L183" s="257"/>
      <c r="M183" s="257"/>
    </row>
    <row r="184" spans="1:13" x14ac:dyDescent="0.25">
      <c r="A184" s="31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111" priority="57">
      <formula>F69&gt;0</formula>
    </cfRule>
    <cfRule type="expression" dxfId="1110" priority="58">
      <formula>F69&lt;0</formula>
    </cfRule>
  </conditionalFormatting>
  <conditionalFormatting sqref="F74:F87 F90:F134 F137:F138">
    <cfRule type="expression" dxfId="1109" priority="53">
      <formula>F74&gt;0</formula>
    </cfRule>
    <cfRule type="expression" dxfId="1108" priority="54">
      <formula>F74&lt;0</formula>
    </cfRule>
  </conditionalFormatting>
  <conditionalFormatting sqref="F74:F87 F90:F134 F137:F138">
    <cfRule type="expression" dxfId="1107" priority="55">
      <formula>F74&gt;0</formula>
    </cfRule>
    <cfRule type="expression" dxfId="1106" priority="56">
      <formula>F74&lt;0</formula>
    </cfRule>
  </conditionalFormatting>
  <conditionalFormatting sqref="H69:H87 H90:H134 H137:H138">
    <cfRule type="expression" dxfId="1105" priority="51">
      <formula>H69&gt;0</formula>
    </cfRule>
    <cfRule type="expression" dxfId="1104" priority="52">
      <formula>H69&lt;0</formula>
    </cfRule>
  </conditionalFormatting>
  <conditionalFormatting sqref="F65:F68">
    <cfRule type="expression" dxfId="1103" priority="45">
      <formula>F65&gt;0</formula>
    </cfRule>
    <cfRule type="expression" dxfId="1102" priority="46">
      <formula>F65&lt;0</formula>
    </cfRule>
  </conditionalFormatting>
  <conditionalFormatting sqref="H65:H68">
    <cfRule type="expression" dxfId="1101" priority="43">
      <formula>H65&gt;0</formula>
    </cfRule>
    <cfRule type="expression" dxfId="1100" priority="44">
      <formula>H65&lt;0</formula>
    </cfRule>
  </conditionalFormatting>
  <conditionalFormatting sqref="Q8">
    <cfRule type="expression" dxfId="1099" priority="39">
      <formula>Q8&gt;0</formula>
    </cfRule>
    <cfRule type="expression" dxfId="1098" priority="40">
      <formula>Q8&lt;0</formula>
    </cfRule>
  </conditionalFormatting>
  <conditionalFormatting sqref="Q7">
    <cfRule type="expression" dxfId="1097" priority="41">
      <formula>Q7&gt;0</formula>
    </cfRule>
    <cfRule type="expression" dxfId="1096" priority="42">
      <formula>Q7&lt;0</formula>
    </cfRule>
  </conditionalFormatting>
  <conditionalFormatting sqref="F88">
    <cfRule type="expression" dxfId="1095" priority="35">
      <formula>F88&gt;0</formula>
    </cfRule>
    <cfRule type="expression" dxfId="1094" priority="36">
      <formula>F88&lt;0</formula>
    </cfRule>
  </conditionalFormatting>
  <conditionalFormatting sqref="F88">
    <cfRule type="expression" dxfId="1093" priority="37">
      <formula>F88&gt;0</formula>
    </cfRule>
    <cfRule type="expression" dxfId="1092" priority="38">
      <formula>F88&lt;0</formula>
    </cfRule>
  </conditionalFormatting>
  <conditionalFormatting sqref="H88">
    <cfRule type="expression" dxfId="1091" priority="33">
      <formula>H88&gt;0</formula>
    </cfRule>
    <cfRule type="expression" dxfId="1090" priority="34">
      <formula>H88&lt;0</formula>
    </cfRule>
  </conditionalFormatting>
  <conditionalFormatting sqref="F89">
    <cfRule type="expression" dxfId="1089" priority="29">
      <formula>F89&gt;0</formula>
    </cfRule>
    <cfRule type="expression" dxfId="1088" priority="30">
      <formula>F89&lt;0</formula>
    </cfRule>
  </conditionalFormatting>
  <conditionalFormatting sqref="F89">
    <cfRule type="expression" dxfId="1087" priority="31">
      <formula>F89&gt;0</formula>
    </cfRule>
    <cfRule type="expression" dxfId="1086" priority="32">
      <formula>F89&lt;0</formula>
    </cfRule>
  </conditionalFormatting>
  <conditionalFormatting sqref="H89">
    <cfRule type="expression" dxfId="1085" priority="27">
      <formula>H89&gt;0</formula>
    </cfRule>
    <cfRule type="expression" dxfId="1084" priority="28">
      <formula>H89&lt;0</formula>
    </cfRule>
  </conditionalFormatting>
  <conditionalFormatting sqref="F135:F136">
    <cfRule type="expression" dxfId="1083" priority="23">
      <formula>F135&gt;0</formula>
    </cfRule>
    <cfRule type="expression" dxfId="1082" priority="24">
      <formula>F135&lt;0</formula>
    </cfRule>
  </conditionalFormatting>
  <conditionalFormatting sqref="F135:F136">
    <cfRule type="expression" dxfId="1081" priority="25">
      <formula>F135&gt;0</formula>
    </cfRule>
    <cfRule type="expression" dxfId="1080" priority="26">
      <formula>F135&lt;0</formula>
    </cfRule>
  </conditionalFormatting>
  <conditionalFormatting sqref="H135:H136">
    <cfRule type="expression" dxfId="1079" priority="21">
      <formula>H135&gt;0</formula>
    </cfRule>
    <cfRule type="expression" dxfId="1078" priority="22">
      <formula>H135&lt;0</formula>
    </cfRule>
  </conditionalFormatting>
  <conditionalFormatting sqref="F35:F50">
    <cfRule type="expression" dxfId="1077" priority="19">
      <formula>F35&gt;0</formula>
    </cfRule>
    <cfRule type="expression" dxfId="1076" priority="20">
      <formula>F35&lt;0</formula>
    </cfRule>
  </conditionalFormatting>
  <conditionalFormatting sqref="H35:H50">
    <cfRule type="expression" dxfId="1075" priority="17">
      <formula>H35&gt;0</formula>
    </cfRule>
    <cfRule type="expression" dxfId="1074" priority="18">
      <formula>H35&lt;0</formula>
    </cfRule>
  </conditionalFormatting>
  <conditionalFormatting sqref="Q10">
    <cfRule type="expression" dxfId="1073" priority="15">
      <formula>Q10&gt;0</formula>
    </cfRule>
    <cfRule type="expression" dxfId="1072" priority="16">
      <formula>Q10&lt;0</formula>
    </cfRule>
  </conditionalFormatting>
  <conditionalFormatting sqref="J45:K45">
    <cfRule type="expression" dxfId="1071" priority="13">
      <formula>J45&gt;0</formula>
    </cfRule>
    <cfRule type="expression" dxfId="1070" priority="14">
      <formula>J45&lt;0</formula>
    </cfRule>
  </conditionalFormatting>
  <conditionalFormatting sqref="K46">
    <cfRule type="expression" dxfId="1069" priority="11">
      <formula>K46&gt;0</formula>
    </cfRule>
    <cfRule type="expression" dxfId="1068" priority="12">
      <formula>K46&lt;0</formula>
    </cfRule>
  </conditionalFormatting>
  <conditionalFormatting sqref="K47:K62">
    <cfRule type="expression" dxfId="1067" priority="9">
      <formula>K47&gt;0</formula>
    </cfRule>
    <cfRule type="expression" dxfId="1066" priority="10">
      <formula>K47&lt;0</formula>
    </cfRule>
  </conditionalFormatting>
  <conditionalFormatting sqref="F52:F58">
    <cfRule type="expression" dxfId="1065" priority="7">
      <formula>F52&gt;0</formula>
    </cfRule>
    <cfRule type="expression" dxfId="1064" priority="8">
      <formula>F52&lt;0</formula>
    </cfRule>
  </conditionalFormatting>
  <conditionalFormatting sqref="H52:H58">
    <cfRule type="expression" dxfId="1063" priority="5">
      <formula>H52&gt;0</formula>
    </cfRule>
    <cfRule type="expression" dxfId="1062" priority="6">
      <formula>H52&lt;0</formula>
    </cfRule>
  </conditionalFormatting>
  <conditionalFormatting sqref="R4">
    <cfRule type="expression" dxfId="1061" priority="3">
      <formula>R4&gt;0</formula>
    </cfRule>
    <cfRule type="expression" dxfId="1060" priority="4">
      <formula>R4&lt;0</formula>
    </cfRule>
  </conditionalFormatting>
  <conditionalFormatting sqref="Q9">
    <cfRule type="expression" dxfId="1059" priority="1">
      <formula>Q9&gt;0</formula>
    </cfRule>
    <cfRule type="expression" dxfId="1058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490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10.48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1">Y3-Z3</f>
        <v>0</v>
      </c>
      <c r="AE3" s="134" t="e">
        <f t="shared" ref="AE3:AE66" si="2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11.36</v>
      </c>
      <c r="R4" s="491">
        <v>-3.0999999999999999E-3</v>
      </c>
      <c r="T4" s="159"/>
      <c r="W4" s="130"/>
      <c r="X4" s="10"/>
      <c r="Y4" s="10"/>
      <c r="Z4" s="10"/>
      <c r="AA4" s="10"/>
      <c r="AB4" s="93"/>
      <c r="AC4" s="10"/>
      <c r="AD4" s="2">
        <f t="shared" si="1"/>
        <v>0</v>
      </c>
      <c r="AE4" s="134" t="e">
        <f t="shared" si="2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2272</v>
      </c>
      <c r="W5" s="130"/>
      <c r="X5" s="10"/>
      <c r="Y5" s="10"/>
      <c r="Z5" s="10"/>
      <c r="AA5" s="10"/>
      <c r="AB5" s="93"/>
      <c r="AC5" s="10"/>
      <c r="AD5" s="2">
        <f t="shared" si="1"/>
        <v>0</v>
      </c>
      <c r="AE5" s="134" t="e">
        <f t="shared" si="2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2096</v>
      </c>
      <c r="W6" s="130"/>
      <c r="X6" s="10"/>
      <c r="Y6" s="10"/>
      <c r="Z6" s="10"/>
      <c r="AA6" s="10"/>
      <c r="AB6" s="93"/>
      <c r="AC6" s="10"/>
      <c r="AD6" s="2">
        <f t="shared" si="1"/>
        <v>0</v>
      </c>
      <c r="AE6" s="134" t="e">
        <f t="shared" si="2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427.26000000000022</v>
      </c>
      <c r="R7" s="29">
        <v>42996</v>
      </c>
      <c r="W7" s="130"/>
      <c r="X7" s="10"/>
      <c r="Y7" s="10"/>
      <c r="Z7" s="10"/>
      <c r="AA7" s="10"/>
      <c r="AB7" s="93"/>
      <c r="AC7" s="10"/>
      <c r="AD7" s="2">
        <f t="shared" si="1"/>
        <v>0</v>
      </c>
      <c r="AE7" s="134" t="e">
        <f t="shared" si="2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176</v>
      </c>
      <c r="W8" s="130"/>
      <c r="X8" s="10"/>
      <c r="Y8" s="10"/>
      <c r="Z8" s="10"/>
      <c r="AA8" s="10"/>
      <c r="AB8" s="93"/>
      <c r="AC8" s="10"/>
      <c r="AD8" s="2">
        <f t="shared" si="1"/>
        <v>0</v>
      </c>
      <c r="AE8" s="134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8.3969465648854963E-2</v>
      </c>
      <c r="W9" s="130"/>
      <c r="X9" s="10"/>
      <c r="Y9" s="10"/>
      <c r="Z9" s="10"/>
      <c r="AA9" s="10"/>
      <c r="AB9" s="93"/>
      <c r="AC9" s="10"/>
      <c r="AD9" s="2">
        <f t="shared" si="1"/>
        <v>0</v>
      </c>
      <c r="AE9" s="134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251.26000000000022</v>
      </c>
      <c r="W10" s="130"/>
      <c r="X10" s="10"/>
      <c r="Y10" s="10"/>
      <c r="Z10" s="10"/>
      <c r="AA10" s="10"/>
      <c r="AB10" s="93"/>
      <c r="AC10" s="10"/>
      <c r="AD10" s="2">
        <f t="shared" si="1"/>
        <v>0</v>
      </c>
      <c r="AE10" s="134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1"/>
        <v>0</v>
      </c>
      <c r="AE11" s="134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1"/>
        <v>0</v>
      </c>
      <c r="AE12" s="134" t="e">
        <f t="shared" si="2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1"/>
        <v>0</v>
      </c>
      <c r="AE13" s="134" t="e">
        <f t="shared" si="2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1"/>
        <v>0</v>
      </c>
      <c r="AE14" s="134" t="e">
        <f t="shared" si="2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1"/>
        <v>0</v>
      </c>
      <c r="AE15" s="134" t="e">
        <f t="shared" si="2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1"/>
        <v>0</v>
      </c>
      <c r="AE16" s="134" t="e">
        <f t="shared" si="2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1"/>
        <v>0</v>
      </c>
      <c r="AE17" s="134" t="e">
        <f t="shared" si="2"/>
        <v>#DIV/0!</v>
      </c>
    </row>
    <row r="18" spans="1:31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1"/>
        <v>0</v>
      </c>
      <c r="AE18" s="134" t="e">
        <f t="shared" si="2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1"/>
        <v>0</v>
      </c>
      <c r="AE19" s="134" t="e">
        <f t="shared" si="2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1"/>
        <v>0</v>
      </c>
      <c r="AE20" s="134" t="e">
        <f t="shared" si="2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1"/>
        <v>0</v>
      </c>
      <c r="AE21" s="134" t="e">
        <f t="shared" si="2"/>
        <v>#DIV/0!</v>
      </c>
    </row>
    <row r="22" spans="1:31" x14ac:dyDescent="0.25">
      <c r="B22" s="189">
        <v>42967</v>
      </c>
      <c r="C22" s="10">
        <v>200</v>
      </c>
      <c r="D22" s="39">
        <v>10.48</v>
      </c>
      <c r="E22" s="39">
        <v>10.56</v>
      </c>
      <c r="F22" s="39">
        <f>(E22-D22)*C22</f>
        <v>16.000000000000014</v>
      </c>
      <c r="G22" s="10">
        <f>D22*C22</f>
        <v>2096</v>
      </c>
      <c r="H22" s="158">
        <f>(E22-D22)/D22</f>
        <v>7.6335877862595486E-3</v>
      </c>
      <c r="I22" s="39"/>
      <c r="W22" s="130"/>
      <c r="X22" s="10"/>
      <c r="Y22" s="10"/>
      <c r="Z22" s="10"/>
      <c r="AA22" s="10"/>
      <c r="AB22" s="93"/>
      <c r="AC22" s="10"/>
      <c r="AD22" s="2">
        <f t="shared" si="1"/>
        <v>0</v>
      </c>
      <c r="AE22" s="134" t="e">
        <f t="shared" si="2"/>
        <v>#DIV/0!</v>
      </c>
    </row>
    <row r="23" spans="1:31" x14ac:dyDescent="0.25">
      <c r="B23" s="189">
        <v>42983</v>
      </c>
      <c r="C23" s="10">
        <v>200</v>
      </c>
      <c r="D23" s="39">
        <v>10.48</v>
      </c>
      <c r="E23" s="39">
        <v>11.36</v>
      </c>
      <c r="F23" s="39">
        <f>(E23-D23)*C23</f>
        <v>175.9999999999998</v>
      </c>
      <c r="G23" s="10">
        <f>D23*C23</f>
        <v>2096</v>
      </c>
      <c r="H23" s="158">
        <f>(E23-D23)/D23</f>
        <v>8.3969465648854866E-2</v>
      </c>
      <c r="I23" s="39">
        <v>10</v>
      </c>
      <c r="W23" s="130"/>
      <c r="X23" s="10"/>
      <c r="Y23" s="10"/>
      <c r="Z23" s="10"/>
      <c r="AA23" s="10"/>
      <c r="AB23" s="93"/>
      <c r="AC23" s="10"/>
      <c r="AD23" s="2">
        <f t="shared" si="1"/>
        <v>0</v>
      </c>
      <c r="AE23" s="134" t="e">
        <f t="shared" si="2"/>
        <v>#DIV/0!</v>
      </c>
    </row>
    <row r="24" spans="1:31" x14ac:dyDescent="0.25">
      <c r="B24" s="10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1"/>
        <v>0</v>
      </c>
      <c r="AE24" s="134" t="e">
        <f t="shared" si="2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1"/>
        <v>0</v>
      </c>
      <c r="AE25" s="134" t="e">
        <f t="shared" si="2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1"/>
        <v>0</v>
      </c>
      <c r="AE26" s="134" t="e">
        <f t="shared" si="2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1"/>
        <v>0</v>
      </c>
      <c r="AE27" s="134" t="e">
        <f t="shared" si="2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1"/>
        <v>0</v>
      </c>
      <c r="AE28" s="134" t="e">
        <f t="shared" si="2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1"/>
        <v>0</v>
      </c>
      <c r="AE29" s="134" t="e">
        <f t="shared" si="2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1"/>
        <v>0</v>
      </c>
      <c r="AE30" s="134" t="e">
        <f t="shared" si="2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1"/>
        <v>0</v>
      </c>
      <c r="AE31" s="134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0"/>
      <c r="X32" s="10"/>
      <c r="Y32" s="10"/>
      <c r="Z32" s="10"/>
      <c r="AA32" s="10"/>
      <c r="AB32" s="93"/>
      <c r="AC32" s="10"/>
      <c r="AD32" s="2">
        <f t="shared" si="1"/>
        <v>0</v>
      </c>
      <c r="AE32" s="134" t="e">
        <f t="shared" si="2"/>
        <v>#DIV/0!</v>
      </c>
    </row>
    <row r="33" spans="1:31" x14ac:dyDescent="0.25">
      <c r="A33" s="530" t="s">
        <v>1</v>
      </c>
      <c r="B33" s="530" t="s">
        <v>2</v>
      </c>
      <c r="C33" s="530" t="s">
        <v>4</v>
      </c>
      <c r="D33" s="531" t="s">
        <v>5</v>
      </c>
      <c r="E33" s="531" t="s">
        <v>94</v>
      </c>
      <c r="F33" s="531" t="s">
        <v>60</v>
      </c>
      <c r="G33" s="530" t="s">
        <v>3</v>
      </c>
      <c r="H33" s="530" t="s">
        <v>6</v>
      </c>
      <c r="I33" s="531" t="s">
        <v>7</v>
      </c>
      <c r="J33" s="531" t="s">
        <v>95</v>
      </c>
      <c r="K33" s="531" t="s">
        <v>61</v>
      </c>
      <c r="L33" s="530" t="s">
        <v>37</v>
      </c>
      <c r="M33" s="530" t="s">
        <v>38</v>
      </c>
      <c r="W33" s="130"/>
      <c r="X33" s="10"/>
      <c r="Y33" s="10"/>
      <c r="Z33" s="10"/>
      <c r="AA33" s="10"/>
      <c r="AB33" s="93"/>
      <c r="AC33" s="10"/>
      <c r="AD33" s="2">
        <f t="shared" si="1"/>
        <v>0</v>
      </c>
      <c r="AE33" s="134" t="e">
        <f t="shared" si="2"/>
        <v>#DIV/0!</v>
      </c>
    </row>
    <row r="34" spans="1:31" x14ac:dyDescent="0.25">
      <c r="A34" s="532" t="s">
        <v>198</v>
      </c>
      <c r="B34" s="514">
        <v>42488</v>
      </c>
      <c r="C34" s="515">
        <v>100</v>
      </c>
      <c r="D34" s="517">
        <v>13.8</v>
      </c>
      <c r="E34" s="517">
        <v>0</v>
      </c>
      <c r="F34" s="517">
        <f t="shared" ref="F34:F40" si="3">D34*C34+E34</f>
        <v>1380</v>
      </c>
      <c r="G34" s="514">
        <v>42515</v>
      </c>
      <c r="H34" s="515">
        <v>100</v>
      </c>
      <c r="I34" s="517">
        <v>13.59</v>
      </c>
      <c r="J34" s="517">
        <v>0.03</v>
      </c>
      <c r="K34" s="517">
        <f t="shared" ref="K34:K39" si="4">I34*H34-J34</f>
        <v>1358.97</v>
      </c>
      <c r="L34" s="514">
        <v>42614</v>
      </c>
      <c r="M34" s="517">
        <v>45</v>
      </c>
      <c r="W34" s="130"/>
      <c r="X34" s="10"/>
      <c r="Y34" s="10"/>
      <c r="Z34" s="10"/>
      <c r="AA34" s="10"/>
      <c r="AB34" s="93"/>
      <c r="AC34" s="10"/>
      <c r="AD34" s="2">
        <f t="shared" si="1"/>
        <v>0</v>
      </c>
      <c r="AE34" s="134" t="e">
        <f t="shared" si="2"/>
        <v>#DIV/0!</v>
      </c>
    </row>
    <row r="35" spans="1:31" x14ac:dyDescent="0.25">
      <c r="A35" s="534" t="s">
        <v>71</v>
      </c>
      <c r="B35" s="514">
        <v>42507</v>
      </c>
      <c r="C35" s="515">
        <v>100</v>
      </c>
      <c r="D35" s="517">
        <v>13.08</v>
      </c>
      <c r="E35" s="517">
        <v>0</v>
      </c>
      <c r="F35" s="517">
        <f t="shared" si="3"/>
        <v>1308</v>
      </c>
      <c r="G35" s="514">
        <v>42559</v>
      </c>
      <c r="H35" s="533">
        <v>100</v>
      </c>
      <c r="I35" s="517">
        <v>13.08</v>
      </c>
      <c r="J35" s="517">
        <v>0.03</v>
      </c>
      <c r="K35" s="517">
        <f t="shared" si="4"/>
        <v>1307.97</v>
      </c>
      <c r="L35" s="514">
        <v>42705</v>
      </c>
      <c r="M35" s="517">
        <v>37.5</v>
      </c>
      <c r="W35" s="130"/>
      <c r="X35" s="10"/>
      <c r="Y35" s="10"/>
      <c r="Z35" s="10"/>
      <c r="AA35" s="10"/>
      <c r="AB35" s="93"/>
      <c r="AC35" s="10"/>
      <c r="AD35" s="2">
        <f t="shared" si="1"/>
        <v>0</v>
      </c>
      <c r="AE35" s="134" t="e">
        <f t="shared" si="2"/>
        <v>#DIV/0!</v>
      </c>
    </row>
    <row r="36" spans="1:31" x14ac:dyDescent="0.25">
      <c r="A36" s="515"/>
      <c r="B36" s="514">
        <v>42545</v>
      </c>
      <c r="C36" s="515">
        <v>50</v>
      </c>
      <c r="D36" s="517">
        <v>12.75</v>
      </c>
      <c r="E36" s="517">
        <v>0</v>
      </c>
      <c r="F36" s="517">
        <f t="shared" si="3"/>
        <v>637.5</v>
      </c>
      <c r="G36" s="514">
        <v>42577</v>
      </c>
      <c r="H36" s="533">
        <v>50</v>
      </c>
      <c r="I36" s="517">
        <v>13.78</v>
      </c>
      <c r="J36" s="517">
        <v>0.02</v>
      </c>
      <c r="K36" s="517">
        <f t="shared" si="4"/>
        <v>688.98</v>
      </c>
      <c r="L36" s="515"/>
      <c r="M36" s="515"/>
      <c r="W36" s="130"/>
      <c r="X36" s="10"/>
      <c r="Y36" s="10"/>
      <c r="Z36" s="10"/>
      <c r="AA36" s="10"/>
      <c r="AB36" s="93"/>
      <c r="AC36" s="10"/>
      <c r="AD36" s="2">
        <f t="shared" si="1"/>
        <v>0</v>
      </c>
      <c r="AE36" s="134" t="e">
        <f t="shared" si="2"/>
        <v>#DIV/0!</v>
      </c>
    </row>
    <row r="37" spans="1:31" x14ac:dyDescent="0.25">
      <c r="A37" s="515"/>
      <c r="B37" s="514">
        <v>42545</v>
      </c>
      <c r="C37" s="515">
        <v>100</v>
      </c>
      <c r="D37" s="517">
        <v>12.75</v>
      </c>
      <c r="E37" s="517">
        <v>0</v>
      </c>
      <c r="F37" s="517">
        <f t="shared" si="3"/>
        <v>1275</v>
      </c>
      <c r="G37" s="514">
        <v>42620</v>
      </c>
      <c r="H37" s="533">
        <v>100</v>
      </c>
      <c r="I37" s="517">
        <v>12.7</v>
      </c>
      <c r="J37" s="517">
        <v>0.53</v>
      </c>
      <c r="K37" s="517">
        <f t="shared" si="4"/>
        <v>1269.47</v>
      </c>
      <c r="L37" s="515"/>
      <c r="M37" s="515"/>
      <c r="W37" s="130"/>
      <c r="X37" s="10"/>
      <c r="Y37" s="10"/>
      <c r="Z37" s="10"/>
      <c r="AA37" s="10"/>
      <c r="AB37" s="93"/>
      <c r="AC37" s="10"/>
      <c r="AD37" s="2">
        <f t="shared" si="1"/>
        <v>0</v>
      </c>
      <c r="AE37" s="134" t="e">
        <f t="shared" si="2"/>
        <v>#DIV/0!</v>
      </c>
    </row>
    <row r="38" spans="1:31" x14ac:dyDescent="0.25">
      <c r="A38" s="515"/>
      <c r="B38" s="514">
        <v>42548</v>
      </c>
      <c r="C38" s="515">
        <v>150</v>
      </c>
      <c r="D38" s="517">
        <v>12.18</v>
      </c>
      <c r="E38" s="517">
        <v>0</v>
      </c>
      <c r="F38" s="517">
        <f t="shared" si="3"/>
        <v>1827</v>
      </c>
      <c r="G38" s="514">
        <v>42684</v>
      </c>
      <c r="H38" s="533">
        <v>250</v>
      </c>
      <c r="I38" s="517">
        <v>11.94</v>
      </c>
      <c r="J38" s="517">
        <v>7.0000000000000007E-2</v>
      </c>
      <c r="K38" s="517">
        <f t="shared" si="4"/>
        <v>2984.93</v>
      </c>
      <c r="L38" s="515"/>
      <c r="M38" s="515"/>
      <c r="W38" s="130"/>
      <c r="X38" s="10"/>
      <c r="Y38" s="10"/>
      <c r="Z38" s="10"/>
      <c r="AA38" s="10"/>
      <c r="AB38" s="93"/>
      <c r="AC38" s="10"/>
      <c r="AD38" s="2">
        <f t="shared" si="1"/>
        <v>0</v>
      </c>
      <c r="AE38" s="134" t="e">
        <f t="shared" si="2"/>
        <v>#DIV/0!</v>
      </c>
    </row>
    <row r="39" spans="1:31" x14ac:dyDescent="0.25">
      <c r="A39" s="515"/>
      <c r="B39" s="514">
        <v>42627</v>
      </c>
      <c r="C39" s="515">
        <v>100</v>
      </c>
      <c r="D39" s="517">
        <v>12.14</v>
      </c>
      <c r="E39" s="517">
        <v>0</v>
      </c>
      <c r="F39" s="517">
        <f t="shared" si="3"/>
        <v>1214</v>
      </c>
      <c r="G39" s="514">
        <v>42711</v>
      </c>
      <c r="H39" s="533">
        <v>200</v>
      </c>
      <c r="I39" s="517">
        <v>12.68</v>
      </c>
      <c r="J39" s="517">
        <v>0.06</v>
      </c>
      <c r="K39" s="517">
        <f t="shared" si="4"/>
        <v>2535.94</v>
      </c>
      <c r="L39" s="515"/>
      <c r="M39" s="515"/>
      <c r="W39" s="130"/>
      <c r="X39" s="10"/>
      <c r="Y39" s="10"/>
      <c r="Z39" s="10"/>
      <c r="AA39" s="10"/>
      <c r="AB39" s="93"/>
      <c r="AC39" s="10"/>
      <c r="AD39" s="2">
        <f t="shared" si="1"/>
        <v>0</v>
      </c>
      <c r="AE39" s="134" t="e">
        <f t="shared" si="2"/>
        <v>#DIV/0!</v>
      </c>
    </row>
    <row r="40" spans="1:31" ht="20.25" thickBot="1" x14ac:dyDescent="0.35">
      <c r="A40" s="515"/>
      <c r="B40" s="514">
        <v>42670</v>
      </c>
      <c r="C40" s="515">
        <v>200</v>
      </c>
      <c r="D40" s="517">
        <v>11.68</v>
      </c>
      <c r="E40" s="517">
        <v>0</v>
      </c>
      <c r="F40" s="517">
        <f t="shared" si="3"/>
        <v>2336</v>
      </c>
      <c r="G40" s="515"/>
      <c r="H40" s="533"/>
      <c r="I40" s="517"/>
      <c r="J40" s="517"/>
      <c r="K40" s="517"/>
      <c r="L40" s="515"/>
      <c r="M40" s="515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1"/>
        <v>0</v>
      </c>
      <c r="AE40" s="134" t="e">
        <f t="shared" si="2"/>
        <v>#DIV/0!</v>
      </c>
    </row>
    <row r="41" spans="1:31" ht="15.75" thickTop="1" x14ac:dyDescent="0.25">
      <c r="A41" s="515"/>
      <c r="B41" s="515"/>
      <c r="C41" s="515"/>
      <c r="D41" s="517"/>
      <c r="E41" s="517"/>
      <c r="F41" s="517"/>
      <c r="G41" s="515"/>
      <c r="H41" s="533"/>
      <c r="I41" s="517"/>
      <c r="J41" s="517"/>
      <c r="K41" s="517"/>
      <c r="L41" s="515"/>
      <c r="M41" s="515"/>
      <c r="O41" s="81">
        <v>1.1000000000000001</v>
      </c>
      <c r="P41" s="81">
        <f>O41*$Q$4</f>
        <v>12.496</v>
      </c>
      <c r="Q41" s="2"/>
      <c r="W41" s="130"/>
      <c r="X41" s="10"/>
      <c r="Y41" s="10"/>
      <c r="Z41" s="10"/>
      <c r="AA41" s="10"/>
      <c r="AB41" s="93"/>
      <c r="AC41" s="10"/>
      <c r="AD41" s="2">
        <f t="shared" si="1"/>
        <v>0</v>
      </c>
      <c r="AE41" s="134" t="e">
        <f t="shared" si="2"/>
        <v>#DIV/0!</v>
      </c>
    </row>
    <row r="42" spans="1:31" ht="20.25" thickBot="1" x14ac:dyDescent="0.35">
      <c r="A42" s="515"/>
      <c r="B42" s="515"/>
      <c r="C42" s="515"/>
      <c r="D42" s="517"/>
      <c r="E42" s="517"/>
      <c r="F42" s="517"/>
      <c r="G42" s="515"/>
      <c r="H42" s="533"/>
      <c r="I42" s="517"/>
      <c r="J42" s="517"/>
      <c r="K42" s="517"/>
      <c r="L42" s="515"/>
      <c r="M42" s="515"/>
      <c r="O42" s="81">
        <v>1.0900000000000001</v>
      </c>
      <c r="P42" s="81">
        <f t="shared" ref="P42:P61" si="5">O42*$Q$4</f>
        <v>12.382400000000001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1"/>
        <v>0</v>
      </c>
      <c r="AE42" s="134" t="e">
        <f t="shared" si="2"/>
        <v>#DIV/0!</v>
      </c>
    </row>
    <row r="43" spans="1:31" ht="15.75" thickTop="1" x14ac:dyDescent="0.25">
      <c r="A43" s="515"/>
      <c r="B43" s="515"/>
      <c r="C43" s="515"/>
      <c r="D43" s="517"/>
      <c r="E43" s="517"/>
      <c r="F43" s="517"/>
      <c r="G43" s="515"/>
      <c r="H43" s="533"/>
      <c r="I43" s="517"/>
      <c r="J43" s="517"/>
      <c r="K43" s="517"/>
      <c r="L43" s="515"/>
      <c r="M43" s="515"/>
      <c r="O43" s="81">
        <v>1.08</v>
      </c>
      <c r="P43" s="81">
        <f t="shared" si="5"/>
        <v>12.268800000000001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1"/>
        <v>0</v>
      </c>
      <c r="AE43" s="134" t="e">
        <f t="shared" si="2"/>
        <v>#DIV/0!</v>
      </c>
    </row>
    <row r="44" spans="1:31" x14ac:dyDescent="0.25">
      <c r="A44" s="515"/>
      <c r="B44" s="515"/>
      <c r="C44" s="515"/>
      <c r="D44" s="517"/>
      <c r="E44" s="517"/>
      <c r="F44" s="517"/>
      <c r="G44" s="515"/>
      <c r="H44" s="533"/>
      <c r="I44" s="517"/>
      <c r="J44" s="517"/>
      <c r="K44" s="517"/>
      <c r="L44" s="515"/>
      <c r="M44" s="515"/>
      <c r="O44" s="81">
        <v>1.07</v>
      </c>
      <c r="P44" s="81">
        <f t="shared" si="5"/>
        <v>12.155200000000001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1"/>
        <v>0</v>
      </c>
      <c r="AE44" s="134" t="e">
        <f t="shared" si="2"/>
        <v>#DIV/0!</v>
      </c>
    </row>
    <row r="45" spans="1:31" x14ac:dyDescent="0.25">
      <c r="A45" s="515"/>
      <c r="B45" s="515"/>
      <c r="C45" s="515"/>
      <c r="D45" s="517"/>
      <c r="E45" s="517"/>
      <c r="F45" s="517"/>
      <c r="G45" s="515"/>
      <c r="H45" s="533"/>
      <c r="I45" s="517"/>
      <c r="J45" s="517"/>
      <c r="K45" s="517"/>
      <c r="L45" s="515"/>
      <c r="M45" s="515"/>
      <c r="O45" s="81">
        <v>1.06</v>
      </c>
      <c r="P45" s="81">
        <f t="shared" si="5"/>
        <v>12.041600000000001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1"/>
        <v>0</v>
      </c>
      <c r="AE45" s="134" t="e">
        <f t="shared" si="2"/>
        <v>#DIV/0!</v>
      </c>
    </row>
    <row r="46" spans="1:31" x14ac:dyDescent="0.25">
      <c r="A46" s="515"/>
      <c r="B46" s="515"/>
      <c r="C46" s="515"/>
      <c r="D46" s="517"/>
      <c r="E46" s="517"/>
      <c r="F46" s="517"/>
      <c r="G46" s="515"/>
      <c r="H46" s="533"/>
      <c r="I46" s="517"/>
      <c r="J46" s="517"/>
      <c r="K46" s="517"/>
      <c r="L46" s="515"/>
      <c r="M46" s="515"/>
      <c r="O46" s="81">
        <v>1.05</v>
      </c>
      <c r="P46" s="81">
        <f t="shared" si="5"/>
        <v>11.927999999999999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1"/>
        <v>0</v>
      </c>
      <c r="AE46" s="134" t="e">
        <f t="shared" si="2"/>
        <v>#DIV/0!</v>
      </c>
    </row>
    <row r="47" spans="1:31" x14ac:dyDescent="0.25">
      <c r="A47" s="515"/>
      <c r="B47" s="515"/>
      <c r="C47" s="515"/>
      <c r="D47" s="517"/>
      <c r="E47" s="517"/>
      <c r="F47" s="517"/>
      <c r="G47" s="515"/>
      <c r="H47" s="533"/>
      <c r="I47" s="517"/>
      <c r="J47" s="517"/>
      <c r="K47" s="517"/>
      <c r="L47" s="515"/>
      <c r="M47" s="515"/>
      <c r="O47" s="81">
        <v>1.04</v>
      </c>
      <c r="P47" s="81">
        <f t="shared" si="5"/>
        <v>11.814399999999999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1"/>
        <v>0</v>
      </c>
      <c r="AE47" s="134" t="e">
        <f t="shared" si="2"/>
        <v>#DIV/0!</v>
      </c>
    </row>
    <row r="48" spans="1:31" x14ac:dyDescent="0.25">
      <c r="A48" s="515"/>
      <c r="B48" s="515"/>
      <c r="C48" s="515"/>
      <c r="D48" s="517"/>
      <c r="E48" s="517"/>
      <c r="F48" s="517"/>
      <c r="G48" s="515"/>
      <c r="H48" s="533"/>
      <c r="I48" s="517"/>
      <c r="J48" s="517"/>
      <c r="K48" s="517"/>
      <c r="L48" s="515"/>
      <c r="M48" s="515"/>
      <c r="O48" s="81">
        <v>1.03</v>
      </c>
      <c r="P48" s="81">
        <f t="shared" si="5"/>
        <v>11.700799999999999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1"/>
        <v>0</v>
      </c>
      <c r="AE48" s="134" t="e">
        <f t="shared" si="2"/>
        <v>#DIV/0!</v>
      </c>
    </row>
    <row r="49" spans="1:31" x14ac:dyDescent="0.25">
      <c r="A49" s="515"/>
      <c r="B49" s="515"/>
      <c r="C49" s="515"/>
      <c r="D49" s="517"/>
      <c r="E49" s="517"/>
      <c r="F49" s="517"/>
      <c r="G49" s="515"/>
      <c r="H49" s="533"/>
      <c r="I49" s="517"/>
      <c r="J49" s="517"/>
      <c r="K49" s="517"/>
      <c r="L49" s="515"/>
      <c r="M49" s="515"/>
      <c r="O49" s="81">
        <v>1.02</v>
      </c>
      <c r="P49" s="81">
        <f t="shared" si="5"/>
        <v>11.587199999999999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1"/>
        <v>0</v>
      </c>
      <c r="AE49" s="134" t="e">
        <f t="shared" si="2"/>
        <v>#DIV/0!</v>
      </c>
    </row>
    <row r="50" spans="1:31" x14ac:dyDescent="0.25">
      <c r="A50" s="535" t="s">
        <v>81</v>
      </c>
      <c r="B50" s="536"/>
      <c r="C50" s="536">
        <f>SUM(C34:C40)</f>
        <v>800</v>
      </c>
      <c r="D50" s="537"/>
      <c r="E50" s="537"/>
      <c r="F50" s="537">
        <f>SUM(F34:F40)</f>
        <v>9977.5</v>
      </c>
      <c r="G50" s="536"/>
      <c r="H50" s="536">
        <f>SUM(H34:H49)</f>
        <v>800</v>
      </c>
      <c r="I50" s="537"/>
      <c r="J50" s="537"/>
      <c r="K50" s="537">
        <f>SUM(K34:K49)</f>
        <v>10146.26</v>
      </c>
      <c r="L50" s="536"/>
      <c r="M50" s="537">
        <f>SUM(M34:M49)</f>
        <v>82.5</v>
      </c>
      <c r="O50" s="81">
        <v>1.01</v>
      </c>
      <c r="P50" s="81">
        <f t="shared" si="5"/>
        <v>11.473599999999999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1"/>
        <v>0</v>
      </c>
      <c r="AE50" s="134" t="e">
        <f t="shared" si="2"/>
        <v>#DIV/0!</v>
      </c>
    </row>
    <row r="51" spans="1:31" ht="15.75" thickBot="1" x14ac:dyDescent="0.3">
      <c r="A51" s="538" t="s">
        <v>195</v>
      </c>
      <c r="B51" s="539"/>
      <c r="C51" s="540">
        <f>SumByColor($A$19,C34:C49)</f>
        <v>0</v>
      </c>
      <c r="D51" s="540"/>
      <c r="E51" s="540"/>
      <c r="F51" s="541">
        <f>SumByColor($A$19,F34:F49)</f>
        <v>0</v>
      </c>
      <c r="G51" s="540"/>
      <c r="H51" s="540">
        <f>SumByColor($A$19,H34:H49)</f>
        <v>0</v>
      </c>
      <c r="I51" s="540"/>
      <c r="J51" s="540"/>
      <c r="K51" s="541">
        <f>SumByColor($A$19,K34:K49)</f>
        <v>0</v>
      </c>
      <c r="L51" s="540"/>
      <c r="M51" s="541">
        <f>SumByColor($A$19,M34:M49)</f>
        <v>0</v>
      </c>
      <c r="O51" s="81">
        <v>1</v>
      </c>
      <c r="P51" s="81">
        <f t="shared" si="5"/>
        <v>11.36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1"/>
        <v>0</v>
      </c>
      <c r="AE51" s="134" t="e">
        <f t="shared" si="2"/>
        <v>#DIV/0!</v>
      </c>
    </row>
    <row r="52" spans="1:31" x14ac:dyDescent="0.25">
      <c r="O52" s="81">
        <v>0.99</v>
      </c>
      <c r="P52" s="81">
        <f t="shared" si="5"/>
        <v>11.2464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1"/>
        <v>0</v>
      </c>
      <c r="AE52" s="134" t="e">
        <f t="shared" si="2"/>
        <v>#DIV/0!</v>
      </c>
    </row>
    <row r="53" spans="1:31" x14ac:dyDescent="0.25">
      <c r="O53" s="81">
        <v>0.98</v>
      </c>
      <c r="P53" s="81">
        <f t="shared" si="5"/>
        <v>11.1328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1"/>
        <v>0</v>
      </c>
      <c r="AE53" s="134" t="e">
        <f t="shared" si="2"/>
        <v>#DIV/0!</v>
      </c>
    </row>
    <row r="54" spans="1:31" x14ac:dyDescent="0.25">
      <c r="O54" s="81">
        <v>0.97</v>
      </c>
      <c r="P54" s="81">
        <f t="shared" si="5"/>
        <v>11.0192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1"/>
        <v>0</v>
      </c>
      <c r="AE54" s="134" t="e">
        <f t="shared" si="2"/>
        <v>#DIV/0!</v>
      </c>
    </row>
    <row r="55" spans="1:31" x14ac:dyDescent="0.25">
      <c r="O55" s="81">
        <v>0.96</v>
      </c>
      <c r="P55" s="81">
        <f t="shared" si="5"/>
        <v>10.9056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1"/>
        <v>0</v>
      </c>
      <c r="AE55" s="134" t="e">
        <f t="shared" si="2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10.792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1"/>
        <v>0</v>
      </c>
      <c r="AE56" s="134" t="e">
        <f t="shared" si="2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10.678399999999998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1"/>
        <v>0</v>
      </c>
      <c r="AE57" s="134" t="e">
        <f t="shared" si="2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10.5648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1"/>
        <v>0</v>
      </c>
      <c r="AE58" s="134" t="e">
        <f t="shared" si="2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10.4512</v>
      </c>
      <c r="W59" s="130"/>
      <c r="X59" s="10"/>
      <c r="Y59" s="10"/>
      <c r="Z59" s="10"/>
      <c r="AA59" s="10"/>
      <c r="AB59" s="93"/>
      <c r="AC59" s="10"/>
      <c r="AD59" s="2">
        <f t="shared" si="1"/>
        <v>0</v>
      </c>
      <c r="AE59" s="134" t="e">
        <f t="shared" si="2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10.3376</v>
      </c>
      <c r="W60" s="130"/>
      <c r="X60" s="10"/>
      <c r="Y60" s="10"/>
      <c r="Z60" s="10"/>
      <c r="AA60" s="10"/>
      <c r="AB60" s="93"/>
      <c r="AC60" s="10"/>
      <c r="AD60" s="2">
        <f t="shared" si="1"/>
        <v>0</v>
      </c>
      <c r="AE60" s="134" t="e">
        <f t="shared" si="2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10.224</v>
      </c>
      <c r="W61" s="130"/>
      <c r="X61" s="10"/>
      <c r="Y61" s="10"/>
      <c r="Z61" s="10"/>
      <c r="AA61" s="10"/>
      <c r="AB61" s="93"/>
      <c r="AC61" s="10"/>
      <c r="AD61" s="2">
        <f t="shared" si="1"/>
        <v>0</v>
      </c>
      <c r="AE61" s="134" t="e">
        <f t="shared" si="2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1"/>
        <v>0</v>
      </c>
      <c r="AE62" s="134" t="e">
        <f t="shared" si="2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1"/>
        <v>0</v>
      </c>
      <c r="AE63" s="134" t="e">
        <f t="shared" si="2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1"/>
        <v>0</v>
      </c>
      <c r="AE64" s="134" t="e">
        <f t="shared" si="2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1"/>
        <v>0</v>
      </c>
      <c r="AE65" s="134" t="e">
        <f t="shared" si="2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1"/>
        <v>0</v>
      </c>
      <c r="AE66" s="134" t="e">
        <f t="shared" si="2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70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7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7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46" priority="29">
      <formula>Q7&gt;0</formula>
    </cfRule>
    <cfRule type="expression" dxfId="1045" priority="30">
      <formula>Q7&lt;0</formula>
    </cfRule>
  </conditionalFormatting>
  <conditionalFormatting sqref="Q8">
    <cfRule type="expression" dxfId="1044" priority="27">
      <formula>Q8&gt;0</formula>
    </cfRule>
    <cfRule type="expression" dxfId="1043" priority="28">
      <formula>Q8&lt;0</formula>
    </cfRule>
  </conditionalFormatting>
  <conditionalFormatting sqref="F62:F65">
    <cfRule type="expression" dxfId="1042" priority="19">
      <formula>F62&gt;0</formula>
    </cfRule>
    <cfRule type="expression" dxfId="1041" priority="20">
      <formula>F62&lt;0</formula>
    </cfRule>
  </conditionalFormatting>
  <conditionalFormatting sqref="F66:F74 F78:F106">
    <cfRule type="expression" dxfId="1040" priority="15">
      <formula>F66&gt;0</formula>
    </cfRule>
    <cfRule type="expression" dxfId="1039" priority="16">
      <formula>F66&lt;0</formula>
    </cfRule>
  </conditionalFormatting>
  <conditionalFormatting sqref="F66:F74 F78:F106">
    <cfRule type="expression" dxfId="1038" priority="17">
      <formula>F66&gt;0</formula>
    </cfRule>
    <cfRule type="expression" dxfId="1037" priority="18">
      <formula>F66&lt;0</formula>
    </cfRule>
  </conditionalFormatting>
  <conditionalFormatting sqref="H62:H74 H78:H106">
    <cfRule type="expression" dxfId="1036" priority="13">
      <formula>H62&gt;0</formula>
    </cfRule>
    <cfRule type="expression" dxfId="1035" priority="14">
      <formula>H62&lt;0</formula>
    </cfRule>
  </conditionalFormatting>
  <conditionalFormatting sqref="F57:F61">
    <cfRule type="expression" dxfId="1034" priority="11">
      <formula>F57&gt;0</formula>
    </cfRule>
    <cfRule type="expression" dxfId="1033" priority="12">
      <formula>F57&lt;0</formula>
    </cfRule>
  </conditionalFormatting>
  <conditionalFormatting sqref="H57:H61">
    <cfRule type="expression" dxfId="1032" priority="9">
      <formula>H57&gt;0</formula>
    </cfRule>
    <cfRule type="expression" dxfId="1031" priority="10">
      <formula>H57&lt;0</formula>
    </cfRule>
  </conditionalFormatting>
  <conditionalFormatting sqref="F75:F77">
    <cfRule type="expression" dxfId="1030" priority="5">
      <formula>F75&gt;0</formula>
    </cfRule>
    <cfRule type="expression" dxfId="1029" priority="6">
      <formula>F75&lt;0</formula>
    </cfRule>
  </conditionalFormatting>
  <conditionalFormatting sqref="F75:F77">
    <cfRule type="expression" dxfId="1028" priority="7">
      <formula>F75&gt;0</formula>
    </cfRule>
    <cfRule type="expression" dxfId="1027" priority="8">
      <formula>F75&lt;0</formula>
    </cfRule>
  </conditionalFormatting>
  <conditionalFormatting sqref="H75:H77">
    <cfRule type="expression" dxfId="1026" priority="3">
      <formula>H75&gt;0</formula>
    </cfRule>
    <cfRule type="expression" dxfId="1025" priority="4">
      <formula>H75&lt;0</formula>
    </cfRule>
  </conditionalFormatting>
  <conditionalFormatting sqref="F22:F30">
    <cfRule type="expression" dxfId="1024" priority="1">
      <formula>F22&gt;0</formula>
    </cfRule>
    <cfRule type="expression" dxfId="1023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3"/>
      <c r="C2" s="4"/>
      <c r="D2" s="3"/>
      <c r="E2" s="3"/>
      <c r="F2" s="3"/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130.99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130.99</v>
      </c>
      <c r="R4" s="491">
        <v>-9.1000000000000004E-3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144.08900000000003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142.77910000000003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141.46920000000003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140.15930000000003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138.8494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137.5395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136.2296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134.91970000000001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133.60980000000001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132.29990000000001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130.99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129.68010000000001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128.37020000000001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127.06030000000001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125.7504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124.4405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123.1306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121.82070000000002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120.51080000000002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119.20090000000002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117.89100000000001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1" t="s">
        <v>1</v>
      </c>
      <c r="B75" s="645" t="s">
        <v>2</v>
      </c>
      <c r="C75" s="381" t="s">
        <v>4</v>
      </c>
      <c r="D75" s="383" t="s">
        <v>5</v>
      </c>
      <c r="E75" s="383" t="s">
        <v>94</v>
      </c>
      <c r="F75" s="383" t="s">
        <v>60</v>
      </c>
      <c r="G75" s="381" t="s">
        <v>3</v>
      </c>
      <c r="H75" s="381" t="s">
        <v>6</v>
      </c>
      <c r="I75" s="383" t="s">
        <v>7</v>
      </c>
      <c r="J75" s="383" t="s">
        <v>95</v>
      </c>
      <c r="K75" s="383" t="s">
        <v>61</v>
      </c>
      <c r="L75" s="381" t="s">
        <v>37</v>
      </c>
      <c r="M75" s="381" t="s">
        <v>38</v>
      </c>
    </row>
    <row r="76" spans="1:31" x14ac:dyDescent="0.25">
      <c r="A76" s="384" t="s">
        <v>276</v>
      </c>
      <c r="B76" s="640">
        <v>42622</v>
      </c>
      <c r="C76" s="375">
        <v>15</v>
      </c>
      <c r="D76" s="376">
        <v>118.5</v>
      </c>
      <c r="E76" s="376">
        <v>0</v>
      </c>
      <c r="F76" s="376">
        <f>C76*D76+E76</f>
        <v>1777.5</v>
      </c>
      <c r="G76" s="640">
        <v>42760</v>
      </c>
      <c r="H76" s="379">
        <v>15</v>
      </c>
      <c r="I76" s="376">
        <v>112.7</v>
      </c>
      <c r="J76" s="376">
        <v>0.04</v>
      </c>
      <c r="K76" s="376">
        <f>H76*I76-J76</f>
        <v>1690.46</v>
      </c>
      <c r="L76" s="374">
        <v>42710</v>
      </c>
      <c r="M76" s="376">
        <v>16</v>
      </c>
    </row>
    <row r="77" spans="1:31" x14ac:dyDescent="0.25">
      <c r="A77" s="385" t="s">
        <v>71</v>
      </c>
      <c r="B77" s="640">
        <v>42622</v>
      </c>
      <c r="C77" s="375">
        <v>5</v>
      </c>
      <c r="D77" s="376">
        <v>118.5</v>
      </c>
      <c r="E77" s="376">
        <v>0</v>
      </c>
      <c r="F77" s="376">
        <f>C77*D77+E77</f>
        <v>592.5</v>
      </c>
      <c r="G77" s="640">
        <v>42776</v>
      </c>
      <c r="H77" s="379">
        <v>15</v>
      </c>
      <c r="I77" s="376">
        <v>115.18</v>
      </c>
      <c r="J77" s="376">
        <v>0.04</v>
      </c>
      <c r="K77" s="376">
        <f>H77*I77-J77</f>
        <v>1727.66</v>
      </c>
      <c r="L77" s="375"/>
      <c r="M77" s="375"/>
    </row>
    <row r="78" spans="1:31" x14ac:dyDescent="0.25">
      <c r="A78" s="375"/>
      <c r="B78" s="640">
        <v>42704</v>
      </c>
      <c r="C78" s="375">
        <v>10</v>
      </c>
      <c r="D78" s="376">
        <v>111.48</v>
      </c>
      <c r="E78" s="376">
        <v>0</v>
      </c>
      <c r="F78" s="376">
        <f>C78*D78+E78</f>
        <v>1114.8</v>
      </c>
      <c r="G78" s="640">
        <v>42796</v>
      </c>
      <c r="H78" s="379">
        <v>15</v>
      </c>
      <c r="I78" s="376">
        <v>124.08</v>
      </c>
      <c r="J78" s="376">
        <v>0.04</v>
      </c>
      <c r="K78" s="376">
        <f>H78*I78-J78</f>
        <v>1861.16</v>
      </c>
      <c r="L78" s="375"/>
      <c r="M78" s="375"/>
    </row>
    <row r="79" spans="1:31" x14ac:dyDescent="0.25">
      <c r="A79" s="375"/>
      <c r="B79" s="640">
        <v>42759</v>
      </c>
      <c r="C79" s="375">
        <v>15</v>
      </c>
      <c r="D79" s="376">
        <v>111.18</v>
      </c>
      <c r="E79" s="376">
        <v>0</v>
      </c>
      <c r="F79" s="376">
        <f>C79*D79+E79</f>
        <v>1667.7</v>
      </c>
      <c r="G79" s="640"/>
      <c r="H79" s="379"/>
      <c r="I79" s="376"/>
      <c r="J79" s="376"/>
      <c r="K79" s="376"/>
      <c r="L79" s="374">
        <v>42808</v>
      </c>
      <c r="M79" s="375">
        <v>12</v>
      </c>
    </row>
    <row r="80" spans="1:31" x14ac:dyDescent="0.25">
      <c r="A80" s="375"/>
      <c r="B80" s="640"/>
      <c r="C80" s="375"/>
      <c r="D80" s="376"/>
      <c r="E80" s="376"/>
      <c r="F80" s="376"/>
      <c r="G80" s="640"/>
      <c r="H80" s="379"/>
      <c r="I80" s="376"/>
      <c r="J80" s="376"/>
      <c r="K80" s="376"/>
      <c r="L80" s="375"/>
      <c r="M80" s="375"/>
    </row>
    <row r="81" spans="1:13" x14ac:dyDescent="0.25">
      <c r="A81" s="375"/>
      <c r="B81" s="640"/>
      <c r="C81" s="375"/>
      <c r="D81" s="376"/>
      <c r="E81" s="376"/>
      <c r="F81" s="376"/>
      <c r="G81" s="640"/>
      <c r="H81" s="379"/>
      <c r="I81" s="376"/>
      <c r="J81" s="376"/>
      <c r="K81" s="376"/>
      <c r="L81" s="375"/>
      <c r="M81" s="375"/>
    </row>
    <row r="82" spans="1:13" x14ac:dyDescent="0.25">
      <c r="A82" s="375"/>
      <c r="B82" s="640"/>
      <c r="C82" s="375"/>
      <c r="D82" s="376"/>
      <c r="E82" s="376"/>
      <c r="F82" s="376"/>
      <c r="G82" s="640"/>
      <c r="H82" s="379"/>
      <c r="I82" s="376"/>
      <c r="J82" s="376"/>
      <c r="K82" s="376"/>
      <c r="L82" s="375"/>
      <c r="M82" s="375"/>
    </row>
    <row r="83" spans="1:13" x14ac:dyDescent="0.25">
      <c r="A83" s="375"/>
      <c r="B83" s="640"/>
      <c r="C83" s="375"/>
      <c r="D83" s="376"/>
      <c r="E83" s="376"/>
      <c r="F83" s="376"/>
      <c r="G83" s="640"/>
      <c r="H83" s="379"/>
      <c r="I83" s="376"/>
      <c r="J83" s="376"/>
      <c r="K83" s="376"/>
      <c r="L83" s="375"/>
      <c r="M83" s="375"/>
    </row>
    <row r="84" spans="1:13" x14ac:dyDescent="0.25">
      <c r="A84" s="375"/>
      <c r="B84" s="640"/>
      <c r="C84" s="375"/>
      <c r="D84" s="376"/>
      <c r="E84" s="376"/>
      <c r="F84" s="376"/>
      <c r="G84" s="640"/>
      <c r="H84" s="379"/>
      <c r="I84" s="376"/>
      <c r="J84" s="376"/>
      <c r="K84" s="376"/>
      <c r="L84" s="375"/>
      <c r="M84" s="375"/>
    </row>
    <row r="85" spans="1:13" x14ac:dyDescent="0.25">
      <c r="A85" s="375"/>
      <c r="B85" s="640"/>
      <c r="C85" s="375"/>
      <c r="D85" s="376"/>
      <c r="E85" s="376"/>
      <c r="F85" s="376"/>
      <c r="G85" s="640"/>
      <c r="H85" s="379"/>
      <c r="I85" s="376"/>
      <c r="J85" s="376"/>
      <c r="K85" s="376"/>
      <c r="L85" s="375"/>
      <c r="M85" s="375"/>
    </row>
    <row r="86" spans="1:13" x14ac:dyDescent="0.25">
      <c r="A86" s="375"/>
      <c r="B86" s="640"/>
      <c r="C86" s="375"/>
      <c r="D86" s="376"/>
      <c r="E86" s="376"/>
      <c r="F86" s="376"/>
      <c r="G86" s="640"/>
      <c r="H86" s="379"/>
      <c r="I86" s="376"/>
      <c r="J86" s="376"/>
      <c r="K86" s="376"/>
      <c r="L86" s="375"/>
      <c r="M86" s="375"/>
    </row>
    <row r="87" spans="1:13" x14ac:dyDescent="0.25">
      <c r="A87" s="375"/>
      <c r="B87" s="640"/>
      <c r="C87" s="375"/>
      <c r="D87" s="376"/>
      <c r="E87" s="376"/>
      <c r="F87" s="376"/>
      <c r="G87" s="640"/>
      <c r="H87" s="379"/>
      <c r="I87" s="376"/>
      <c r="J87" s="376"/>
      <c r="K87" s="376"/>
      <c r="L87" s="375"/>
      <c r="M87" s="375"/>
    </row>
    <row r="88" spans="1:13" x14ac:dyDescent="0.25">
      <c r="A88" s="375"/>
      <c r="B88" s="640"/>
      <c r="C88" s="375"/>
      <c r="D88" s="376"/>
      <c r="E88" s="376"/>
      <c r="F88" s="376"/>
      <c r="G88" s="640"/>
      <c r="H88" s="379"/>
      <c r="I88" s="376"/>
      <c r="J88" s="376"/>
      <c r="K88" s="376"/>
      <c r="L88" s="375"/>
      <c r="M88" s="375"/>
    </row>
    <row r="89" spans="1:13" x14ac:dyDescent="0.25">
      <c r="A89" s="375"/>
      <c r="B89" s="640"/>
      <c r="C89" s="375"/>
      <c r="D89" s="376"/>
      <c r="E89" s="376"/>
      <c r="F89" s="376"/>
      <c r="G89" s="640"/>
      <c r="H89" s="379"/>
      <c r="I89" s="376"/>
      <c r="J89" s="376"/>
      <c r="K89" s="376"/>
      <c r="L89" s="375"/>
      <c r="M89" s="375"/>
    </row>
    <row r="90" spans="1:13" x14ac:dyDescent="0.25">
      <c r="A90" s="375"/>
      <c r="B90" s="640"/>
      <c r="C90" s="375"/>
      <c r="D90" s="376"/>
      <c r="E90" s="376"/>
      <c r="F90" s="376"/>
      <c r="G90" s="640"/>
      <c r="H90" s="379"/>
      <c r="I90" s="376"/>
      <c r="J90" s="376"/>
      <c r="K90" s="376"/>
      <c r="L90" s="375"/>
      <c r="M90" s="375"/>
    </row>
    <row r="91" spans="1:13" x14ac:dyDescent="0.25">
      <c r="A91" s="375"/>
      <c r="B91" s="640"/>
      <c r="C91" s="375"/>
      <c r="D91" s="376"/>
      <c r="E91" s="376"/>
      <c r="F91" s="376"/>
      <c r="G91" s="640"/>
      <c r="H91" s="375"/>
      <c r="I91" s="376"/>
      <c r="J91" s="376"/>
      <c r="K91" s="376"/>
      <c r="L91" s="375"/>
      <c r="M91" s="375"/>
    </row>
    <row r="92" spans="1:13" x14ac:dyDescent="0.25">
      <c r="A92" s="21" t="s">
        <v>81</v>
      </c>
      <c r="B92" s="64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9" t="s">
        <v>195</v>
      </c>
      <c r="B93" s="647"/>
      <c r="C93" s="461">
        <f>SumByColor($A$19,C76:C91)</f>
        <v>0</v>
      </c>
      <c r="D93" s="461"/>
      <c r="E93" s="461"/>
      <c r="F93" s="462">
        <f>SumByColor($A$19,F76:F91)</f>
        <v>0</v>
      </c>
      <c r="G93" s="461"/>
      <c r="H93" s="461">
        <f>SumByColor($A$19,H76:H91)</f>
        <v>0</v>
      </c>
      <c r="I93" s="461"/>
      <c r="J93" s="461"/>
      <c r="K93" s="462">
        <f>SumByColor($A$19,K76:K91)</f>
        <v>0</v>
      </c>
      <c r="L93" s="461"/>
      <c r="M93" s="462">
        <f>SumByColor($A$19,M76:M91)</f>
        <v>0</v>
      </c>
    </row>
    <row r="102" spans="1:12" x14ac:dyDescent="0.25">
      <c r="A102" s="375"/>
      <c r="B102" s="640"/>
      <c r="C102" s="375"/>
      <c r="D102" s="376"/>
      <c r="E102" s="376"/>
      <c r="F102" s="376"/>
      <c r="G102" s="375"/>
      <c r="H102" s="375"/>
      <c r="I102" s="376"/>
      <c r="J102" s="376"/>
      <c r="K102" s="376"/>
      <c r="L102" s="375"/>
    </row>
    <row r="103" spans="1:12" x14ac:dyDescent="0.25">
      <c r="A103" s="375"/>
      <c r="B103" s="640"/>
      <c r="C103" s="375"/>
      <c r="D103" s="376"/>
      <c r="E103" s="376"/>
      <c r="F103" s="376"/>
      <c r="G103" s="375"/>
      <c r="H103" s="375"/>
      <c r="I103" s="376"/>
      <c r="J103" s="376"/>
      <c r="K103" s="376"/>
      <c r="L103" s="375"/>
    </row>
    <row r="104" spans="1:12" x14ac:dyDescent="0.25">
      <c r="A104" s="375"/>
      <c r="B104" s="638" t="s">
        <v>113</v>
      </c>
      <c r="C104" s="502" t="s">
        <v>146</v>
      </c>
      <c r="D104" s="503" t="s">
        <v>145</v>
      </c>
      <c r="E104" s="504" t="s">
        <v>147</v>
      </c>
      <c r="F104" s="504" t="s">
        <v>65</v>
      </c>
      <c r="G104" s="506" t="s">
        <v>151</v>
      </c>
      <c r="H104" s="506" t="s">
        <v>88</v>
      </c>
      <c r="I104" s="506" t="s">
        <v>154</v>
      </c>
      <c r="J104" s="376"/>
      <c r="K104" s="376"/>
      <c r="L104" s="375"/>
    </row>
    <row r="105" spans="1:12" x14ac:dyDescent="0.25">
      <c r="A105" s="375"/>
      <c r="B105" s="640">
        <v>42622</v>
      </c>
      <c r="C105" s="375">
        <v>20</v>
      </c>
      <c r="D105" s="376">
        <v>118.5</v>
      </c>
      <c r="E105" s="376">
        <v>118.23</v>
      </c>
      <c r="F105" s="376">
        <f t="shared" ref="F105:F117" si="3">C105*(E105-D105)</f>
        <v>-5.3999999999999204</v>
      </c>
      <c r="G105" s="376">
        <f t="shared" ref="G105:G117" si="4">D105*C105</f>
        <v>2370</v>
      </c>
      <c r="H105" s="377">
        <f t="shared" ref="H105:H117" si="5">(E105-D105)/D105</f>
        <v>-2.2784810126581941E-3</v>
      </c>
      <c r="I105" s="376"/>
      <c r="J105" s="376"/>
      <c r="K105" s="376"/>
      <c r="L105" s="375"/>
    </row>
    <row r="106" spans="1:12" x14ac:dyDescent="0.25">
      <c r="A106" s="375"/>
      <c r="B106" s="640">
        <v>42627</v>
      </c>
      <c r="C106" s="375">
        <v>20</v>
      </c>
      <c r="D106" s="376">
        <v>118.5</v>
      </c>
      <c r="E106" s="376">
        <v>117.86</v>
      </c>
      <c r="F106" s="376">
        <f t="shared" si="3"/>
        <v>-12.800000000000011</v>
      </c>
      <c r="G106" s="376">
        <f t="shared" si="4"/>
        <v>2370</v>
      </c>
      <c r="H106" s="377">
        <f t="shared" si="5"/>
        <v>-5.400843881856545E-3</v>
      </c>
      <c r="I106" s="376"/>
      <c r="J106" s="376"/>
      <c r="K106" s="376"/>
      <c r="L106" s="375"/>
    </row>
    <row r="107" spans="1:12" x14ac:dyDescent="0.25">
      <c r="A107" s="375"/>
      <c r="B107" s="640">
        <v>42634</v>
      </c>
      <c r="C107" s="375">
        <v>20</v>
      </c>
      <c r="D107" s="376">
        <v>118.5</v>
      </c>
      <c r="E107" s="376">
        <v>118.91</v>
      </c>
      <c r="F107" s="376">
        <f t="shared" si="3"/>
        <v>8.1999999999999318</v>
      </c>
      <c r="G107" s="376">
        <f t="shared" si="4"/>
        <v>2370</v>
      </c>
      <c r="H107" s="377">
        <f t="shared" si="5"/>
        <v>3.4599156118143171E-3</v>
      </c>
      <c r="I107" s="376"/>
      <c r="J107" s="376"/>
      <c r="K107" s="376"/>
      <c r="L107" s="375"/>
    </row>
    <row r="108" spans="1:12" x14ac:dyDescent="0.25">
      <c r="A108" s="375"/>
      <c r="B108" s="640">
        <v>42651</v>
      </c>
      <c r="C108" s="375">
        <v>20</v>
      </c>
      <c r="D108" s="376">
        <v>118.5</v>
      </c>
      <c r="E108" s="376">
        <v>119.24</v>
      </c>
      <c r="F108" s="376">
        <f t="shared" si="3"/>
        <v>14.799999999999898</v>
      </c>
      <c r="G108" s="376">
        <f t="shared" si="4"/>
        <v>2370</v>
      </c>
      <c r="H108" s="377">
        <f t="shared" si="5"/>
        <v>6.2447257383965813E-3</v>
      </c>
      <c r="I108" s="376"/>
      <c r="J108" s="376"/>
      <c r="K108" s="376"/>
      <c r="L108" s="375"/>
    </row>
    <row r="109" spans="1:12" x14ac:dyDescent="0.25">
      <c r="A109" s="375"/>
      <c r="B109" s="640">
        <v>42664</v>
      </c>
      <c r="C109" s="375">
        <v>20</v>
      </c>
      <c r="D109" s="376">
        <v>118.5</v>
      </c>
      <c r="E109" s="376">
        <v>113.44</v>
      </c>
      <c r="F109" s="376">
        <f t="shared" si="3"/>
        <v>-101.20000000000005</v>
      </c>
      <c r="G109" s="376">
        <f t="shared" si="4"/>
        <v>2370</v>
      </c>
      <c r="H109" s="377">
        <f t="shared" si="5"/>
        <v>-4.2700421940928289E-2</v>
      </c>
      <c r="I109" s="376"/>
      <c r="J109" s="376"/>
      <c r="K109" s="376"/>
      <c r="L109" s="375"/>
    </row>
    <row r="110" spans="1:12" x14ac:dyDescent="0.25">
      <c r="A110" s="375"/>
      <c r="B110" s="640">
        <v>42674</v>
      </c>
      <c r="C110" s="375">
        <v>20</v>
      </c>
      <c r="D110" s="376">
        <v>118.5</v>
      </c>
      <c r="E110" s="376">
        <v>115.99</v>
      </c>
      <c r="F110" s="376">
        <f t="shared" si="3"/>
        <v>-50.200000000000102</v>
      </c>
      <c r="G110" s="376">
        <f t="shared" si="4"/>
        <v>2370</v>
      </c>
      <c r="H110" s="377">
        <f t="shared" si="5"/>
        <v>-2.1181434599156161E-2</v>
      </c>
      <c r="I110" s="376"/>
      <c r="J110" s="376"/>
      <c r="K110" s="376"/>
      <c r="L110" s="375"/>
    </row>
    <row r="111" spans="1:12" x14ac:dyDescent="0.25">
      <c r="A111" s="375"/>
      <c r="B111" s="640">
        <v>42702</v>
      </c>
      <c r="C111" s="375">
        <v>20</v>
      </c>
      <c r="D111" s="376">
        <v>118.5</v>
      </c>
      <c r="E111" s="376">
        <v>114.13</v>
      </c>
      <c r="F111" s="376">
        <f t="shared" si="3"/>
        <v>-87.400000000000091</v>
      </c>
      <c r="G111" s="376">
        <f t="shared" si="4"/>
        <v>2370</v>
      </c>
      <c r="H111" s="377">
        <f t="shared" si="5"/>
        <v>-3.6877637130801728E-2</v>
      </c>
      <c r="I111" s="376"/>
      <c r="J111" s="376"/>
      <c r="K111" s="376"/>
      <c r="L111" s="375"/>
    </row>
    <row r="112" spans="1:12" x14ac:dyDescent="0.25">
      <c r="A112" s="375"/>
      <c r="B112" s="640">
        <v>42704</v>
      </c>
      <c r="C112" s="375">
        <v>30</v>
      </c>
      <c r="D112" s="376">
        <v>116.16</v>
      </c>
      <c r="E112" s="376">
        <v>111.3</v>
      </c>
      <c r="F112" s="376">
        <f t="shared" si="3"/>
        <v>-145.79999999999998</v>
      </c>
      <c r="G112" s="376">
        <f t="shared" si="4"/>
        <v>3484.7999999999997</v>
      </c>
      <c r="H112" s="377">
        <f t="shared" si="5"/>
        <v>-4.1838842975206611E-2</v>
      </c>
      <c r="I112" s="376"/>
      <c r="J112" s="376"/>
      <c r="K112" s="376"/>
      <c r="L112" s="375"/>
    </row>
    <row r="113" spans="1:12" x14ac:dyDescent="0.25">
      <c r="A113" s="375"/>
      <c r="B113" s="640">
        <v>42711</v>
      </c>
      <c r="C113" s="375">
        <v>30</v>
      </c>
      <c r="D113" s="376">
        <v>115.6267</v>
      </c>
      <c r="E113" s="376">
        <v>111.1</v>
      </c>
      <c r="F113" s="376">
        <f t="shared" si="3"/>
        <v>-135.80100000000016</v>
      </c>
      <c r="G113" s="376">
        <f t="shared" si="4"/>
        <v>3468.8009999999999</v>
      </c>
      <c r="H113" s="377">
        <f t="shared" si="5"/>
        <v>-3.9149262237874169E-2</v>
      </c>
      <c r="I113" s="458"/>
      <c r="J113" s="376"/>
      <c r="K113" s="376"/>
      <c r="L113" s="375"/>
    </row>
    <row r="114" spans="1:12" x14ac:dyDescent="0.25">
      <c r="A114" s="375"/>
      <c r="B114" s="640">
        <v>42759</v>
      </c>
      <c r="C114" s="375">
        <v>45</v>
      </c>
      <c r="D114" s="376">
        <v>114.14530000000001</v>
      </c>
      <c r="E114" s="376">
        <v>111.89</v>
      </c>
      <c r="F114" s="376">
        <f t="shared" si="3"/>
        <v>-101.48850000000024</v>
      </c>
      <c r="G114" s="376">
        <f t="shared" si="4"/>
        <v>5136.5385000000006</v>
      </c>
      <c r="H114" s="377">
        <f t="shared" si="5"/>
        <v>-1.9758150357483011E-2</v>
      </c>
      <c r="I114" s="376">
        <v>110</v>
      </c>
      <c r="J114" s="376"/>
      <c r="K114" s="376"/>
      <c r="L114" s="375"/>
    </row>
    <row r="115" spans="1:12" x14ac:dyDescent="0.25">
      <c r="A115" s="375" t="s">
        <v>377</v>
      </c>
      <c r="B115" s="640">
        <v>42760</v>
      </c>
      <c r="C115" s="375">
        <v>30</v>
      </c>
      <c r="D115" s="376">
        <v>114.86799999999999</v>
      </c>
      <c r="E115" s="376">
        <v>112.8</v>
      </c>
      <c r="F115" s="376">
        <f t="shared" si="3"/>
        <v>-62.039999999999935</v>
      </c>
      <c r="G115" s="376">
        <f t="shared" si="4"/>
        <v>3446.04</v>
      </c>
      <c r="H115" s="377">
        <f t="shared" si="5"/>
        <v>-1.8003273322422242E-2</v>
      </c>
      <c r="I115" s="376"/>
      <c r="J115" s="376"/>
      <c r="K115" s="376"/>
      <c r="L115" s="375"/>
    </row>
    <row r="116" spans="1:12" x14ac:dyDescent="0.25">
      <c r="A116" s="375" t="s">
        <v>419</v>
      </c>
      <c r="B116" s="640">
        <v>42761</v>
      </c>
      <c r="C116" s="375">
        <v>30</v>
      </c>
      <c r="D116" s="376">
        <v>114.86799999999999</v>
      </c>
      <c r="E116" s="376">
        <v>113.64</v>
      </c>
      <c r="F116" s="376">
        <f t="shared" si="3"/>
        <v>-36.839999999999833</v>
      </c>
      <c r="G116" s="376">
        <f t="shared" si="4"/>
        <v>3446.04</v>
      </c>
      <c r="H116" s="377">
        <f t="shared" si="5"/>
        <v>-1.0690531740780674E-2</v>
      </c>
      <c r="I116" s="376"/>
      <c r="J116" s="376"/>
      <c r="K116" s="376"/>
      <c r="L116" s="375"/>
    </row>
    <row r="117" spans="1:12" x14ac:dyDescent="0.25">
      <c r="A117" s="375" t="s">
        <v>436</v>
      </c>
      <c r="B117" s="640">
        <v>42776</v>
      </c>
      <c r="C117" s="375">
        <v>15</v>
      </c>
      <c r="D117" s="376">
        <v>114.5587</v>
      </c>
      <c r="E117" s="376">
        <v>115.24</v>
      </c>
      <c r="F117" s="376">
        <f t="shared" si="3"/>
        <v>10.219499999999897</v>
      </c>
      <c r="G117" s="376">
        <f t="shared" si="4"/>
        <v>1718.3805</v>
      </c>
      <c r="H117" s="377">
        <f t="shared" si="5"/>
        <v>5.9471694423906098E-3</v>
      </c>
      <c r="I117" s="376"/>
      <c r="J117" s="376"/>
      <c r="K117" s="376"/>
      <c r="L117" s="375"/>
    </row>
    <row r="118" spans="1:12" x14ac:dyDescent="0.25">
      <c r="A118" s="375"/>
      <c r="B118" s="640">
        <v>42796</v>
      </c>
      <c r="C118" s="375">
        <v>0</v>
      </c>
      <c r="D118" s="376"/>
      <c r="E118" s="376"/>
      <c r="F118" s="376">
        <v>142.78</v>
      </c>
      <c r="G118" s="376"/>
      <c r="H118" s="377"/>
      <c r="I118" s="376"/>
      <c r="J118" s="376"/>
      <c r="K118" s="376"/>
      <c r="L118" s="375"/>
    </row>
    <row r="119" spans="1:12" x14ac:dyDescent="0.25">
      <c r="A119" s="375"/>
      <c r="B119" s="640"/>
      <c r="C119" s="375"/>
      <c r="D119" s="376"/>
      <c r="E119" s="376"/>
      <c r="F119" s="376"/>
      <c r="G119" s="376"/>
      <c r="H119" s="377"/>
      <c r="I119" s="376"/>
      <c r="J119" s="376"/>
      <c r="K119" s="376"/>
      <c r="L119" s="375"/>
    </row>
    <row r="120" spans="1:12" x14ac:dyDescent="0.25">
      <c r="A120" s="375"/>
      <c r="B120" s="640"/>
      <c r="C120" s="375"/>
      <c r="D120" s="376"/>
      <c r="E120" s="376"/>
      <c r="F120" s="376"/>
      <c r="G120" s="376"/>
      <c r="H120" s="377"/>
      <c r="I120" s="376"/>
      <c r="J120" s="376"/>
      <c r="K120" s="376"/>
      <c r="L120" s="375"/>
    </row>
    <row r="121" spans="1:12" x14ac:dyDescent="0.25">
      <c r="A121" s="375"/>
      <c r="B121" s="640"/>
      <c r="C121" s="375"/>
      <c r="D121" s="376"/>
      <c r="E121" s="376"/>
      <c r="F121" s="376"/>
      <c r="G121" s="376"/>
      <c r="H121" s="377"/>
      <c r="I121" s="376"/>
      <c r="J121" s="376"/>
      <c r="K121" s="376"/>
      <c r="L121" s="375"/>
    </row>
    <row r="122" spans="1:12" x14ac:dyDescent="0.25">
      <c r="A122" s="375"/>
      <c r="B122" s="640"/>
      <c r="C122" s="375"/>
      <c r="D122" s="376"/>
      <c r="E122" s="376"/>
      <c r="F122" s="376"/>
      <c r="G122" s="376"/>
      <c r="H122" s="377"/>
      <c r="I122" s="376"/>
      <c r="J122" s="376"/>
      <c r="K122" s="376"/>
      <c r="L122" s="375"/>
    </row>
    <row r="123" spans="1:12" x14ac:dyDescent="0.25">
      <c r="A123" s="375"/>
      <c r="B123" s="640"/>
      <c r="C123" s="375"/>
      <c r="D123" s="376"/>
      <c r="E123" s="376"/>
      <c r="F123" s="376"/>
      <c r="G123" s="376"/>
      <c r="H123" s="377"/>
      <c r="I123" s="376"/>
      <c r="J123" s="376"/>
      <c r="K123" s="376"/>
      <c r="L123" s="375"/>
    </row>
    <row r="124" spans="1:12" x14ac:dyDescent="0.25">
      <c r="A124" s="375"/>
      <c r="B124" s="640"/>
      <c r="C124" s="375"/>
      <c r="D124" s="376"/>
      <c r="E124" s="376"/>
      <c r="F124" s="376"/>
      <c r="G124" s="376"/>
      <c r="H124" s="377"/>
      <c r="I124" s="376"/>
      <c r="J124" s="376"/>
      <c r="K124" s="376"/>
      <c r="L124" s="375"/>
    </row>
    <row r="125" spans="1:12" x14ac:dyDescent="0.25">
      <c r="A125" s="375"/>
      <c r="B125" s="640"/>
      <c r="C125" s="375"/>
      <c r="D125" s="376"/>
      <c r="E125" s="376"/>
      <c r="F125" s="376"/>
      <c r="G125" s="376"/>
      <c r="H125" s="377"/>
      <c r="I125" s="376"/>
      <c r="J125" s="376"/>
      <c r="K125" s="376"/>
      <c r="L125" s="375"/>
    </row>
    <row r="126" spans="1:12" x14ac:dyDescent="0.25">
      <c r="A126" s="375"/>
      <c r="B126" s="640"/>
      <c r="C126" s="375"/>
      <c r="D126" s="376"/>
      <c r="E126" s="376"/>
      <c r="F126" s="376"/>
      <c r="G126" s="376"/>
      <c r="H126" s="377"/>
      <c r="I126" s="376"/>
      <c r="J126" s="376"/>
      <c r="K126" s="376"/>
      <c r="L126" s="375"/>
    </row>
    <row r="127" spans="1:12" x14ac:dyDescent="0.25">
      <c r="A127" s="375"/>
      <c r="B127" s="640"/>
      <c r="C127" s="375"/>
      <c r="D127" s="376"/>
      <c r="E127" s="376"/>
      <c r="F127" s="376"/>
      <c r="G127" s="376"/>
      <c r="H127" s="377"/>
      <c r="I127" s="458"/>
      <c r="J127" s="376"/>
      <c r="K127" s="376"/>
      <c r="L127" s="375"/>
    </row>
    <row r="128" spans="1:12" x14ac:dyDescent="0.25">
      <c r="A128" s="375"/>
      <c r="B128" s="640"/>
      <c r="C128" s="375"/>
      <c r="D128" s="376"/>
      <c r="E128" s="376"/>
      <c r="F128" s="376"/>
      <c r="G128" s="376"/>
      <c r="H128" s="377"/>
      <c r="I128" s="376"/>
      <c r="J128" s="376"/>
      <c r="K128" s="376"/>
      <c r="L128" s="375"/>
    </row>
    <row r="129" spans="1:12" x14ac:dyDescent="0.25">
      <c r="A129" s="375"/>
      <c r="B129" s="640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</row>
    <row r="130" spans="1:12" x14ac:dyDescent="0.25">
      <c r="A130" s="375"/>
      <c r="B130" s="640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</row>
    <row r="131" spans="1:12" x14ac:dyDescent="0.25">
      <c r="A131" s="375"/>
      <c r="B131" s="640"/>
      <c r="C131" s="375"/>
      <c r="D131" s="376"/>
      <c r="E131" s="376"/>
      <c r="F131" s="376"/>
      <c r="G131" s="376"/>
      <c r="H131" s="377"/>
      <c r="I131" s="376"/>
      <c r="J131" s="376"/>
      <c r="K131" s="376"/>
      <c r="L131" s="375"/>
    </row>
    <row r="132" spans="1:12" x14ac:dyDescent="0.25">
      <c r="A132" s="375"/>
      <c r="B132" s="640"/>
      <c r="C132" s="375"/>
      <c r="D132" s="376"/>
      <c r="E132" s="376"/>
      <c r="F132" s="376"/>
      <c r="G132" s="376"/>
      <c r="H132" s="377"/>
      <c r="I132" s="376"/>
      <c r="J132" s="376"/>
      <c r="K132" s="376"/>
      <c r="L132" s="375"/>
    </row>
    <row r="133" spans="1:12" x14ac:dyDescent="0.25">
      <c r="A133" s="375"/>
      <c r="B133" s="640"/>
      <c r="C133" s="375"/>
      <c r="D133" s="376"/>
      <c r="E133" s="376"/>
      <c r="F133" s="376"/>
      <c r="G133" s="376"/>
      <c r="H133" s="377"/>
      <c r="I133" s="376"/>
      <c r="J133" s="376"/>
      <c r="K133" s="376"/>
      <c r="L133" s="375"/>
    </row>
    <row r="134" spans="1:12" x14ac:dyDescent="0.25">
      <c r="A134" s="375"/>
      <c r="B134" s="640"/>
      <c r="C134" s="375"/>
      <c r="D134" s="376"/>
      <c r="E134" s="376"/>
      <c r="F134" s="376"/>
      <c r="G134" s="376"/>
      <c r="H134" s="377"/>
      <c r="I134" s="376"/>
      <c r="J134" s="376"/>
      <c r="K134" s="376"/>
      <c r="L134" s="375"/>
    </row>
    <row r="135" spans="1:12" x14ac:dyDescent="0.25">
      <c r="A135" s="375"/>
      <c r="B135" s="640"/>
      <c r="C135" s="375"/>
      <c r="D135" s="376"/>
      <c r="E135" s="376"/>
      <c r="F135" s="376"/>
      <c r="G135" s="376"/>
      <c r="H135" s="377"/>
      <c r="I135" s="376"/>
      <c r="J135" s="376"/>
      <c r="K135" s="376"/>
      <c r="L135" s="375"/>
    </row>
    <row r="136" spans="1:12" x14ac:dyDescent="0.25">
      <c r="A136" s="375"/>
      <c r="B136" s="640"/>
      <c r="C136" s="375"/>
      <c r="D136" s="376"/>
      <c r="E136" s="376"/>
      <c r="F136" s="376"/>
      <c r="G136" s="376"/>
      <c r="H136" s="377"/>
      <c r="I136" s="376"/>
      <c r="J136" s="376"/>
      <c r="K136" s="376"/>
      <c r="L136" s="375"/>
    </row>
    <row r="137" spans="1:12" x14ac:dyDescent="0.25">
      <c r="A137" s="375"/>
      <c r="B137" s="640"/>
      <c r="C137" s="375"/>
      <c r="D137" s="376"/>
      <c r="E137" s="376"/>
      <c r="F137" s="376"/>
      <c r="G137" s="376"/>
      <c r="H137" s="377"/>
      <c r="I137" s="376"/>
      <c r="J137" s="376"/>
      <c r="K137" s="376"/>
      <c r="L137" s="375"/>
    </row>
    <row r="138" spans="1:12" x14ac:dyDescent="0.25">
      <c r="A138" s="375"/>
      <c r="B138" s="640"/>
      <c r="C138" s="375"/>
      <c r="D138" s="376"/>
      <c r="E138" s="376"/>
      <c r="F138" s="376"/>
      <c r="G138" s="376"/>
      <c r="H138" s="377"/>
      <c r="I138" s="376"/>
      <c r="J138" s="376"/>
      <c r="K138" s="376"/>
      <c r="L138" s="375"/>
    </row>
    <row r="139" spans="1:12" x14ac:dyDescent="0.25">
      <c r="A139" s="375"/>
      <c r="B139" s="640"/>
      <c r="C139" s="375"/>
      <c r="D139" s="376"/>
      <c r="E139" s="376"/>
      <c r="F139" s="376"/>
      <c r="G139" s="376"/>
      <c r="H139" s="377"/>
      <c r="I139" s="376"/>
      <c r="J139" s="376"/>
      <c r="K139" s="376"/>
      <c r="L139" s="375"/>
    </row>
    <row r="140" spans="1:12" x14ac:dyDescent="0.25">
      <c r="A140" s="375"/>
      <c r="B140" s="640"/>
      <c r="C140" s="375"/>
      <c r="D140" s="376"/>
      <c r="E140" s="376"/>
      <c r="F140" s="376"/>
      <c r="G140" s="376"/>
      <c r="H140" s="377"/>
      <c r="I140" s="376"/>
      <c r="J140" s="376"/>
      <c r="K140" s="376"/>
      <c r="L140" s="375"/>
    </row>
    <row r="141" spans="1:12" x14ac:dyDescent="0.25">
      <c r="A141" s="375"/>
      <c r="B141" s="640"/>
      <c r="C141" s="375"/>
      <c r="D141" s="376"/>
      <c r="E141" s="376"/>
      <c r="F141" s="376"/>
      <c r="G141" s="376"/>
      <c r="H141" s="377"/>
      <c r="I141" s="376"/>
      <c r="J141" s="376"/>
      <c r="K141" s="376"/>
      <c r="L141" s="375"/>
    </row>
    <row r="142" spans="1:12" x14ac:dyDescent="0.25">
      <c r="A142" s="375"/>
      <c r="B142" s="640"/>
      <c r="C142" s="375"/>
      <c r="D142" s="376"/>
      <c r="E142" s="376"/>
      <c r="F142" s="376"/>
      <c r="G142" s="376"/>
      <c r="H142" s="377"/>
      <c r="I142" s="376"/>
      <c r="J142" s="376"/>
      <c r="K142" s="376"/>
      <c r="L142" s="375"/>
    </row>
    <row r="143" spans="1:12" x14ac:dyDescent="0.25">
      <c r="A143" s="375"/>
      <c r="B143" s="640"/>
      <c r="C143" s="375"/>
      <c r="D143" s="376"/>
      <c r="E143" s="376"/>
      <c r="F143" s="376"/>
      <c r="G143" s="376"/>
      <c r="H143" s="377"/>
      <c r="I143" s="376"/>
      <c r="J143" s="376"/>
      <c r="K143" s="376"/>
      <c r="L143" s="375"/>
    </row>
    <row r="144" spans="1:12" x14ac:dyDescent="0.25">
      <c r="A144" s="375"/>
      <c r="B144" s="640"/>
      <c r="C144" s="375"/>
      <c r="D144" s="376"/>
      <c r="E144" s="376"/>
      <c r="F144" s="376"/>
      <c r="G144" s="376"/>
      <c r="H144" s="377"/>
      <c r="I144" s="376"/>
      <c r="J144" s="376"/>
      <c r="K144" s="376"/>
      <c r="L144" s="375"/>
    </row>
    <row r="145" spans="1:12" x14ac:dyDescent="0.25">
      <c r="A145" s="375"/>
      <c r="B145" s="640"/>
      <c r="C145" s="375"/>
      <c r="D145" s="376"/>
      <c r="E145" s="376"/>
      <c r="F145" s="376"/>
      <c r="G145" s="376"/>
      <c r="H145" s="377"/>
      <c r="I145" s="376"/>
      <c r="J145" s="376"/>
      <c r="K145" s="376"/>
      <c r="L145" s="375"/>
    </row>
    <row r="146" spans="1:12" x14ac:dyDescent="0.25">
      <c r="A146" s="375"/>
      <c r="B146" s="640"/>
      <c r="C146" s="375"/>
      <c r="D146" s="376"/>
      <c r="E146" s="376"/>
      <c r="F146" s="376"/>
      <c r="G146" s="376"/>
      <c r="H146" s="377"/>
      <c r="I146" s="376"/>
      <c r="J146" s="376"/>
      <c r="K146" s="376"/>
      <c r="L146" s="375"/>
    </row>
    <row r="147" spans="1:12" x14ac:dyDescent="0.25">
      <c r="A147" s="375"/>
      <c r="B147" s="640"/>
      <c r="C147" s="375"/>
      <c r="D147" s="376"/>
      <c r="E147" s="376"/>
      <c r="F147" s="376"/>
      <c r="G147" s="376"/>
      <c r="H147" s="377"/>
      <c r="I147" s="376"/>
      <c r="J147" s="376"/>
      <c r="K147" s="376"/>
      <c r="L147" s="375"/>
    </row>
    <row r="148" spans="1:12" x14ac:dyDescent="0.25">
      <c r="A148" s="375"/>
      <c r="B148" s="640"/>
      <c r="C148" s="375"/>
      <c r="D148" s="376"/>
      <c r="E148" s="376"/>
      <c r="F148" s="376"/>
      <c r="G148" s="376"/>
      <c r="H148" s="377"/>
      <c r="I148" s="376"/>
      <c r="J148" s="376"/>
      <c r="K148" s="376"/>
      <c r="L148" s="375"/>
    </row>
    <row r="149" spans="1:12" x14ac:dyDescent="0.25">
      <c r="A149" s="375"/>
      <c r="B149" s="640"/>
      <c r="C149" s="375"/>
      <c r="D149" s="376"/>
      <c r="E149" s="376"/>
      <c r="F149" s="376"/>
      <c r="G149" s="376"/>
      <c r="H149" s="377"/>
      <c r="I149" s="376"/>
      <c r="J149" s="376"/>
      <c r="K149" s="376"/>
      <c r="L149" s="375"/>
    </row>
    <row r="150" spans="1:12" x14ac:dyDescent="0.25">
      <c r="A150" s="375"/>
      <c r="B150" s="640"/>
      <c r="C150" s="375"/>
      <c r="D150" s="376"/>
      <c r="E150" s="376"/>
      <c r="F150" s="376"/>
      <c r="G150" s="375"/>
      <c r="H150" s="375"/>
      <c r="I150" s="376"/>
      <c r="J150" s="376"/>
      <c r="K150" s="376"/>
      <c r="L150" s="375"/>
    </row>
    <row r="151" spans="1:12" x14ac:dyDescent="0.25">
      <c r="A151" s="375"/>
      <c r="B151" s="640"/>
      <c r="C151" s="375"/>
      <c r="D151" s="376"/>
      <c r="E151" s="376"/>
      <c r="F151" s="376"/>
      <c r="G151" s="375"/>
      <c r="H151" s="375"/>
      <c r="I151" s="376"/>
      <c r="J151" s="376"/>
      <c r="K151" s="376"/>
      <c r="L151" s="3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22" priority="19">
      <formula>F25&gt;0</formula>
    </cfRule>
    <cfRule type="expression" dxfId="1021" priority="20">
      <formula>F25&lt;0</formula>
    </cfRule>
  </conditionalFormatting>
  <conditionalFormatting sqref="Q7">
    <cfRule type="expression" dxfId="1020" priority="17">
      <formula>Q7&gt;0</formula>
    </cfRule>
    <cfRule type="expression" dxfId="1019" priority="18">
      <formula>Q7&lt;0</formula>
    </cfRule>
  </conditionalFormatting>
  <conditionalFormatting sqref="Q8">
    <cfRule type="expression" dxfId="1018" priority="15">
      <formula>Q8&gt;0</formula>
    </cfRule>
    <cfRule type="expression" dxfId="1017" priority="16">
      <formula>Q8&lt;0</formula>
    </cfRule>
  </conditionalFormatting>
  <conditionalFormatting sqref="M74">
    <cfRule type="expression" dxfId="1016" priority="9">
      <formula>M74&gt;0</formula>
    </cfRule>
    <cfRule type="expression" dxfId="1015" priority="10">
      <formula>M74&lt;0</formula>
    </cfRule>
  </conditionalFormatting>
  <conditionalFormatting sqref="F113:F149 H113:H149">
    <cfRule type="expression" dxfId="1014" priority="7">
      <formula>F113&gt;0</formula>
    </cfRule>
    <cfRule type="expression" dxfId="1013" priority="8">
      <formula>F113&lt;0</formula>
    </cfRule>
  </conditionalFormatting>
  <conditionalFormatting sqref="F105:F112">
    <cfRule type="expression" dxfId="1012" priority="5">
      <formula>F105&gt;0</formula>
    </cfRule>
    <cfRule type="expression" dxfId="1011" priority="6">
      <formula>F105&lt;0</formula>
    </cfRule>
  </conditionalFormatting>
  <conditionalFormatting sqref="H105:H112">
    <cfRule type="expression" dxfId="1010" priority="3">
      <formula>H105&gt;0</formula>
    </cfRule>
    <cfRule type="expression" dxfId="1009" priority="4">
      <formula>H105&lt;0</formula>
    </cfRule>
  </conditionalFormatting>
  <conditionalFormatting sqref="Q10">
    <cfRule type="expression" dxfId="1008" priority="1">
      <formula>Q10&gt;0</formula>
    </cfRule>
    <cfRule type="expression" dxfId="100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90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226.98</v>
      </c>
      <c r="R4" s="513">
        <v>-1.54E-2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3404.7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254.55000000000018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254.55000000000018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8.0805675920194345E-2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249.678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247.40819999999999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245.13840000000002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242.86860000000001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240.59880000000001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238.32900000000001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236.0592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233.7894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231.5196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229.24979999999999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226.98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224.71019999999999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222.44039999999998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220.17059999999998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217.90079999999998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215.63099999999997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213.36119999999997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211.09139999999999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208.82159999999999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206.55179999999999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204.28199999999998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06" priority="21">
      <formula>F47&gt;0</formula>
    </cfRule>
    <cfRule type="expression" dxfId="1005" priority="22">
      <formula>F47&lt;0</formula>
    </cfRule>
  </conditionalFormatting>
  <conditionalFormatting sqref="Q7">
    <cfRule type="expression" dxfId="1004" priority="19">
      <formula>Q7&gt;0</formula>
    </cfRule>
    <cfRule type="expression" dxfId="1003" priority="20">
      <formula>Q7&lt;0</formula>
    </cfRule>
  </conditionalFormatting>
  <conditionalFormatting sqref="Q8">
    <cfRule type="expression" dxfId="1002" priority="17">
      <formula>Q8&gt;0</formula>
    </cfRule>
    <cfRule type="expression" dxfId="1001" priority="18">
      <formula>Q8&lt;0</formula>
    </cfRule>
  </conditionalFormatting>
  <conditionalFormatting sqref="F25:F46">
    <cfRule type="expression" dxfId="1000" priority="15">
      <formula>F25&gt;0</formula>
    </cfRule>
    <cfRule type="expression" dxfId="999" priority="16">
      <formula>F25&lt;0</formula>
    </cfRule>
  </conditionalFormatting>
  <conditionalFormatting sqref="H25:H46">
    <cfRule type="expression" dxfId="998" priority="13">
      <formula>H25&gt;0</formula>
    </cfRule>
    <cfRule type="expression" dxfId="997" priority="14">
      <formula>H25&lt;0</formula>
    </cfRule>
  </conditionalFormatting>
  <conditionalFormatting sqref="F89:F110">
    <cfRule type="expression" dxfId="996" priority="11">
      <formula>F89&gt;0</formula>
    </cfRule>
    <cfRule type="expression" dxfId="995" priority="12">
      <formula>F89&lt;0</formula>
    </cfRule>
  </conditionalFormatting>
  <conditionalFormatting sqref="H89:H110">
    <cfRule type="expression" dxfId="994" priority="9">
      <formula>H89&gt;0</formula>
    </cfRule>
    <cfRule type="expression" dxfId="993" priority="10">
      <formula>H89&lt;0</formula>
    </cfRule>
  </conditionalFormatting>
  <conditionalFormatting sqref="Q10">
    <cfRule type="expression" dxfId="992" priority="7">
      <formula>Q10&gt;0</formula>
    </cfRule>
    <cfRule type="expression" dxfId="991" priority="8">
      <formula>Q10&lt;0</formula>
    </cfRule>
  </conditionalFormatting>
  <conditionalFormatting sqref="J25:J38">
    <cfRule type="expression" dxfId="990" priority="5">
      <formula>J25&gt;0</formula>
    </cfRule>
    <cfRule type="expression" dxfId="989" priority="6">
      <formula>J25&lt;0</formula>
    </cfRule>
  </conditionalFormatting>
  <conditionalFormatting sqref="K25:K38">
    <cfRule type="expression" dxfId="988" priority="3">
      <formula>K25&gt;0</formula>
    </cfRule>
    <cfRule type="expression" dxfId="987" priority="4">
      <formula>K25&lt;0</formula>
    </cfRule>
  </conditionalFormatting>
  <conditionalFormatting sqref="L25:L38">
    <cfRule type="expression" dxfId="986" priority="1">
      <formula>L25&gt;0</formula>
    </cfRule>
    <cfRule type="expression" dxfId="98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9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9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9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94.03</v>
      </c>
      <c r="R4" s="513">
        <v>5.1999999999999998E-3</v>
      </c>
      <c r="T4" s="159"/>
      <c r="U4" s="1"/>
    </row>
    <row r="5" spans="1:21" x14ac:dyDescent="0.25">
      <c r="B5" s="490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7052.25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-1495.4599999999991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-1495.4599999999991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-0.17495446148734564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103.43300000000001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102.49270000000001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101.55240000000001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100.61210000000001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99.671800000000005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98.731500000000011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97.791200000000003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96.85090000000001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95.910600000000002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94.970300000000009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94.03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93.089699999999993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92.1494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91.209099999999992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90.268799999999999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89.328499999999991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88.388199999999998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87.447900000000004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86.507600000000011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85.567300000000003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84.62700000000001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84" priority="21">
      <formula>F47&gt;0</formula>
    </cfRule>
    <cfRule type="expression" dxfId="983" priority="22">
      <formula>F47&lt;0</formula>
    </cfRule>
  </conditionalFormatting>
  <conditionalFormatting sqref="Q7">
    <cfRule type="expression" dxfId="982" priority="19">
      <formula>Q7&gt;0</formula>
    </cfRule>
    <cfRule type="expression" dxfId="981" priority="20">
      <formula>Q7&lt;0</formula>
    </cfRule>
  </conditionalFormatting>
  <conditionalFormatting sqref="Q8">
    <cfRule type="expression" dxfId="980" priority="17">
      <formula>Q8&gt;0</formula>
    </cfRule>
    <cfRule type="expression" dxfId="979" priority="18">
      <formula>Q8&lt;0</formula>
    </cfRule>
  </conditionalFormatting>
  <conditionalFormatting sqref="F25:F46">
    <cfRule type="expression" dxfId="978" priority="15">
      <formula>F25&gt;0</formula>
    </cfRule>
    <cfRule type="expression" dxfId="977" priority="16">
      <formula>F25&lt;0</formula>
    </cfRule>
  </conditionalFormatting>
  <conditionalFormatting sqref="H25:H46">
    <cfRule type="expression" dxfId="976" priority="13">
      <formula>H25&gt;0</formula>
    </cfRule>
    <cfRule type="expression" dxfId="975" priority="14">
      <formula>H25&lt;0</formula>
    </cfRule>
  </conditionalFormatting>
  <conditionalFormatting sqref="F89:F110">
    <cfRule type="expression" dxfId="974" priority="11">
      <formula>F89&gt;0</formula>
    </cfRule>
    <cfRule type="expression" dxfId="973" priority="12">
      <formula>F89&lt;0</formula>
    </cfRule>
  </conditionalFormatting>
  <conditionalFormatting sqref="H89:H110">
    <cfRule type="expression" dxfId="972" priority="9">
      <formula>H89&gt;0</formula>
    </cfRule>
    <cfRule type="expression" dxfId="971" priority="10">
      <formula>H89&lt;0</formula>
    </cfRule>
  </conditionalFormatting>
  <conditionalFormatting sqref="Q10">
    <cfRule type="expression" dxfId="970" priority="7">
      <formula>Q10&gt;0</formula>
    </cfRule>
    <cfRule type="expression" dxfId="969" priority="8">
      <formula>Q10&lt;0</formula>
    </cfRule>
  </conditionalFormatting>
  <conditionalFormatting sqref="J25:J38">
    <cfRule type="expression" dxfId="968" priority="5">
      <formula>J25&gt;0</formula>
    </cfRule>
    <cfRule type="expression" dxfId="967" priority="6">
      <formula>J25&lt;0</formula>
    </cfRule>
  </conditionalFormatting>
  <conditionalFormatting sqref="K25:K38">
    <cfRule type="expression" dxfId="966" priority="3">
      <formula>K25&gt;0</formula>
    </cfRule>
    <cfRule type="expression" dxfId="965" priority="4">
      <formula>K25&lt;0</formula>
    </cfRule>
  </conditionalFormatting>
  <conditionalFormatting sqref="L25:L38">
    <cfRule type="expression" dxfId="964" priority="1">
      <formula>L25&gt;0</formula>
    </cfRule>
    <cfRule type="expression" dxfId="9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9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9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157.31</v>
      </c>
      <c r="R4" s="513">
        <v>-1.24E-2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4719.3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197.33000000000084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197.33000000000084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4.3638060402877696E-2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3.1784374801347658E-3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173.04100000000003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171.46790000000001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169.8948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168.32170000000002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166.74860000000001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165.1755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163.60240000000002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162.02930000000001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160.4562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158.88310000000001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157.31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155.73689999999999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154.16380000000001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152.5907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151.01759999999999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149.44450000000001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147.87139999999999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146.29830000000001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144.7252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143.15210000000002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141.57900000000001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2" priority="21">
      <formula>F47&gt;0</formula>
    </cfRule>
    <cfRule type="expression" dxfId="961" priority="22">
      <formula>F47&lt;0</formula>
    </cfRule>
  </conditionalFormatting>
  <conditionalFormatting sqref="Q7">
    <cfRule type="expression" dxfId="960" priority="19">
      <formula>Q7&gt;0</formula>
    </cfRule>
    <cfRule type="expression" dxfId="959" priority="20">
      <formula>Q7&lt;0</formula>
    </cfRule>
  </conditionalFormatting>
  <conditionalFormatting sqref="Q8">
    <cfRule type="expression" dxfId="958" priority="17">
      <formula>Q8&gt;0</formula>
    </cfRule>
    <cfRule type="expression" dxfId="957" priority="18">
      <formula>Q8&lt;0</formula>
    </cfRule>
  </conditionalFormatting>
  <conditionalFormatting sqref="F25:F46">
    <cfRule type="expression" dxfId="956" priority="15">
      <formula>F25&gt;0</formula>
    </cfRule>
    <cfRule type="expression" dxfId="955" priority="16">
      <formula>F25&lt;0</formula>
    </cfRule>
  </conditionalFormatting>
  <conditionalFormatting sqref="H25:H46">
    <cfRule type="expression" dxfId="954" priority="13">
      <formula>H25&gt;0</formula>
    </cfRule>
    <cfRule type="expression" dxfId="953" priority="14">
      <formula>H25&lt;0</formula>
    </cfRule>
  </conditionalFormatting>
  <conditionalFormatting sqref="F89:F110">
    <cfRule type="expression" dxfId="952" priority="11">
      <formula>F89&gt;0</formula>
    </cfRule>
    <cfRule type="expression" dxfId="951" priority="12">
      <formula>F89&lt;0</formula>
    </cfRule>
  </conditionalFormatting>
  <conditionalFormatting sqref="H89:H110">
    <cfRule type="expression" dxfId="950" priority="9">
      <formula>H89&gt;0</formula>
    </cfRule>
    <cfRule type="expression" dxfId="949" priority="10">
      <formula>H89&lt;0</formula>
    </cfRule>
  </conditionalFormatting>
  <conditionalFormatting sqref="Q10">
    <cfRule type="expression" dxfId="948" priority="7">
      <formula>Q10&gt;0</formula>
    </cfRule>
    <cfRule type="expression" dxfId="947" priority="8">
      <formula>Q10&lt;0</formula>
    </cfRule>
  </conditionalFormatting>
  <conditionalFormatting sqref="J25:J38">
    <cfRule type="expression" dxfId="946" priority="5">
      <formula>J25&gt;0</formula>
    </cfRule>
    <cfRule type="expression" dxfId="945" priority="6">
      <formula>J25&lt;0</formula>
    </cfRule>
  </conditionalFormatting>
  <conditionalFormatting sqref="K25:K38">
    <cfRule type="expression" dxfId="944" priority="3">
      <formula>K25&gt;0</formula>
    </cfRule>
    <cfRule type="expression" dxfId="943" priority="4">
      <formula>K25&lt;0</formula>
    </cfRule>
  </conditionalFormatting>
  <conditionalFormatting sqref="L25:L38">
    <cfRule type="expression" dxfId="942" priority="1">
      <formula>L25&gt;0</formula>
    </cfRule>
    <cfRule type="expression" dxfId="9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9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9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9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9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2">
        <f>IF(Q2=0, Q4, (F118-K118)/Q2)</f>
        <v>27.47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9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9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27.47</v>
      </c>
      <c r="R4" s="491">
        <v>6.7999999999999996E-3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9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9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9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9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9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9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9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9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9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9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9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9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9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9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9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9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9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8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9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8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9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8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9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8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9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8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9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8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9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8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9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8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9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8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9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8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9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8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9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8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9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8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9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8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9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8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9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8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9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8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9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8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9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8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9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8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9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8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9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8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9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8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9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8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9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8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9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8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9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8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9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8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9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8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9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8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8" t="s">
        <v>78</v>
      </c>
      <c r="P42" s="36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9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8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30.217000000000002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9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8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29.942299999999999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9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8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29.6676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9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8">
        <v>42361</v>
      </c>
      <c r="H46" s="80"/>
      <c r="I46" s="77"/>
      <c r="J46" s="43"/>
      <c r="K46" s="43"/>
      <c r="O46" s="81">
        <v>1.07</v>
      </c>
      <c r="P46" s="81">
        <f t="shared" si="7"/>
        <v>29.392900000000001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8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29.118200000000002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9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28.843499999999999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9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9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28.5688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9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9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28.2941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9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9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28.019400000000001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9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9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27.744699999999998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9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9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27.47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9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9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27.1953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9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9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26.920599999999997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9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9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26.645899999999997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9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9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26.371199999999998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9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9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26.096499999999999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9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8"/>
      <c r="H59" s="7"/>
      <c r="I59" s="77"/>
      <c r="J59" s="43"/>
      <c r="K59" s="43"/>
      <c r="O59" s="81">
        <v>0.94</v>
      </c>
      <c r="P59" s="81">
        <f t="shared" si="7"/>
        <v>25.821799999999996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9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9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25.5471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9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9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25.272400000000001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9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9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24.997699999999998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9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9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24.722999999999999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9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9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1"/>
      <c r="B65" s="449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9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1"/>
      <c r="B66" s="449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9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1"/>
      <c r="B67" s="449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9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80"/>
      <c r="B68" s="449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9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80"/>
      <c r="B69" s="449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9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80"/>
      <c r="B70" s="449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9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80"/>
      <c r="B71" s="449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9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80"/>
      <c r="B72" s="449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9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80"/>
      <c r="B73" s="449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9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9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9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9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9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9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9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9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9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9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9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9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9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9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9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9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9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9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9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9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9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9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9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9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9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1"/>
    </row>
    <row r="86" spans="2:21" ht="15" customHeight="1" x14ac:dyDescent="0.25">
      <c r="B86" s="449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9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1"/>
      <c r="Q86" s="1"/>
      <c r="R86" s="2"/>
    </row>
    <row r="87" spans="2:21" x14ac:dyDescent="0.25">
      <c r="B87" s="449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9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1"/>
    </row>
    <row r="88" spans="2:21" x14ac:dyDescent="0.25">
      <c r="B88" s="449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9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1"/>
    </row>
    <row r="89" spans="2:21" ht="15" customHeight="1" x14ac:dyDescent="0.25">
      <c r="B89" s="449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9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9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9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9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9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9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9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9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9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9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9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9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9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9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9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9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9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9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9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9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9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9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9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9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9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9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9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9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9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9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9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9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9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20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4">
        <v>1500</v>
      </c>
      <c r="D151" s="57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20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20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5">
        <v>3000</v>
      </c>
      <c r="D177" s="489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5">
        <v>3000</v>
      </c>
      <c r="D195" s="489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5">
        <v>3000</v>
      </c>
      <c r="D218" s="489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5">
        <v>3000</v>
      </c>
      <c r="D231" s="489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5">
        <v>3000</v>
      </c>
      <c r="D233" s="489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20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6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20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20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6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5">
        <v>3000</v>
      </c>
      <c r="D243" s="489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20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6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5">
        <v>3000</v>
      </c>
      <c r="D246" s="489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9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20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4">
        <v>1500</v>
      </c>
      <c r="D265" s="57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40" priority="74">
      <formula>F12&gt;0</formula>
    </cfRule>
    <cfRule type="expression" dxfId="93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38" priority="67">
      <formula>F124&gt;0</formula>
    </cfRule>
    <cfRule type="expression" dxfId="937" priority="68">
      <formula>F124&lt;0</formula>
    </cfRule>
  </conditionalFormatting>
  <conditionalFormatting sqref="H124:H130">
    <cfRule type="expression" dxfId="936" priority="55">
      <formula>H124&gt;0</formula>
    </cfRule>
    <cfRule type="expression" dxfId="935" priority="56">
      <formula>H124&lt;0</formula>
    </cfRule>
  </conditionalFormatting>
  <conditionalFormatting sqref="H131">
    <cfRule type="expression" dxfId="934" priority="53">
      <formula>H131&gt;0</formula>
    </cfRule>
    <cfRule type="expression" dxfId="933" priority="54">
      <formula>H131&lt;0</formula>
    </cfRule>
  </conditionalFormatting>
  <conditionalFormatting sqref="H132">
    <cfRule type="expression" dxfId="932" priority="51">
      <formula>H132&gt;0</formula>
    </cfRule>
    <cfRule type="expression" dxfId="931" priority="52">
      <formula>H132&lt;0</formula>
    </cfRule>
  </conditionalFormatting>
  <conditionalFormatting sqref="H133:H135">
    <cfRule type="expression" dxfId="930" priority="49">
      <formula>H133&gt;0</formula>
    </cfRule>
    <cfRule type="expression" dxfId="929" priority="50">
      <formula>H133&lt;0</formula>
    </cfRule>
  </conditionalFormatting>
  <conditionalFormatting sqref="H136">
    <cfRule type="expression" dxfId="928" priority="45">
      <formula>H136&gt;0</formula>
    </cfRule>
    <cfRule type="expression" dxfId="927" priority="46">
      <formula>H136&lt;0</formula>
    </cfRule>
  </conditionalFormatting>
  <conditionalFormatting sqref="Q7">
    <cfRule type="expression" dxfId="926" priority="39">
      <formula>Q7&gt;0</formula>
    </cfRule>
    <cfRule type="expression" dxfId="925" priority="40">
      <formula>Q7&lt;0</formula>
    </cfRule>
  </conditionalFormatting>
  <conditionalFormatting sqref="Q8">
    <cfRule type="expression" dxfId="924" priority="37">
      <formula>Q8&gt;0</formula>
    </cfRule>
    <cfRule type="expression" dxfId="923" priority="38">
      <formula>Q8&lt;0</formula>
    </cfRule>
  </conditionalFormatting>
  <conditionalFormatting sqref="F167:F178 H167:H178">
    <cfRule type="expression" dxfId="922" priority="35">
      <formula>F167&gt;0</formula>
    </cfRule>
    <cfRule type="expression" dxfId="921" priority="36">
      <formula>F167&lt;0</formula>
    </cfRule>
  </conditionalFormatting>
  <conditionalFormatting sqref="F183:F197 H183:H197">
    <cfRule type="expression" dxfId="920" priority="33">
      <formula>F183&gt;0</formula>
    </cfRule>
    <cfRule type="expression" dxfId="919" priority="34">
      <formula>F183&lt;0</formula>
    </cfRule>
  </conditionalFormatting>
  <conditionalFormatting sqref="F198:F206 H198:H206">
    <cfRule type="expression" dxfId="918" priority="31">
      <formula>F198&gt;0</formula>
    </cfRule>
    <cfRule type="expression" dxfId="917" priority="32">
      <formula>F198&lt;0</formula>
    </cfRule>
  </conditionalFormatting>
  <conditionalFormatting sqref="F141:F147 H141:H147">
    <cfRule type="expression" dxfId="916" priority="29">
      <formula>F141&gt;0</formula>
    </cfRule>
    <cfRule type="expression" dxfId="915" priority="30">
      <formula>F141&lt;0</formula>
    </cfRule>
  </conditionalFormatting>
  <conditionalFormatting sqref="H149:H152 F149:F152">
    <cfRule type="expression" dxfId="914" priority="27">
      <formula>F149&gt;0</formula>
    </cfRule>
    <cfRule type="expression" dxfId="913" priority="28">
      <formula>F149&lt;0</formula>
    </cfRule>
  </conditionalFormatting>
  <conditionalFormatting sqref="F226 H215:H218 H257:H260 F257:F260 H226 H231:H233 F231:F233 F235:F244 H235:H244">
    <cfRule type="expression" dxfId="912" priority="25">
      <formula>F215&gt;0</formula>
    </cfRule>
    <cfRule type="expression" dxfId="911" priority="26">
      <formula>F215&lt;0</formula>
    </cfRule>
  </conditionalFormatting>
  <conditionalFormatting sqref="F207:F218">
    <cfRule type="expression" dxfId="910" priority="23">
      <formula>F207&gt;0</formula>
    </cfRule>
    <cfRule type="expression" dxfId="909" priority="24">
      <formula>F207&lt;0</formula>
    </cfRule>
  </conditionalFormatting>
  <conditionalFormatting sqref="H207:H208">
    <cfRule type="expression" dxfId="908" priority="21">
      <formula>H207&gt;0</formula>
    </cfRule>
    <cfRule type="expression" dxfId="907" priority="22">
      <formula>H207&lt;0</formula>
    </cfRule>
  </conditionalFormatting>
  <conditionalFormatting sqref="H209">
    <cfRule type="expression" dxfId="906" priority="19">
      <formula>H209&gt;0</formula>
    </cfRule>
    <cfRule type="expression" dxfId="905" priority="20">
      <formula>H209&lt;0</formula>
    </cfRule>
  </conditionalFormatting>
  <conditionalFormatting sqref="H210">
    <cfRule type="expression" dxfId="904" priority="17">
      <formula>H210&gt;0</formula>
    </cfRule>
    <cfRule type="expression" dxfId="903" priority="18">
      <formula>H210&lt;0</formula>
    </cfRule>
  </conditionalFormatting>
  <conditionalFormatting sqref="H211:H213">
    <cfRule type="expression" dxfId="902" priority="15">
      <formula>H211&gt;0</formula>
    </cfRule>
    <cfRule type="expression" dxfId="901" priority="16">
      <formula>H211&lt;0</formula>
    </cfRule>
  </conditionalFormatting>
  <conditionalFormatting sqref="H214">
    <cfRule type="expression" dxfId="900" priority="13">
      <formula>H214&gt;0</formula>
    </cfRule>
    <cfRule type="expression" dxfId="899" priority="14">
      <formula>H214&lt;0</formula>
    </cfRule>
  </conditionalFormatting>
  <conditionalFormatting sqref="F245:F256 H245:H256">
    <cfRule type="expression" dxfId="898" priority="11">
      <formula>F245&gt;0</formula>
    </cfRule>
    <cfRule type="expression" dxfId="897" priority="12">
      <formula>F245&lt;0</formula>
    </cfRule>
  </conditionalFormatting>
  <conditionalFormatting sqref="F261:F275 H261:H275">
    <cfRule type="expression" dxfId="896" priority="9">
      <formula>F261&gt;0</formula>
    </cfRule>
    <cfRule type="expression" dxfId="895" priority="10">
      <formula>F261&lt;0</formula>
    </cfRule>
  </conditionalFormatting>
  <conditionalFormatting sqref="F276:F283 H276:H283">
    <cfRule type="expression" dxfId="894" priority="7">
      <formula>F276&gt;0</formula>
    </cfRule>
    <cfRule type="expression" dxfId="893" priority="8">
      <formula>F276&lt;0</formula>
    </cfRule>
  </conditionalFormatting>
  <conditionalFormatting sqref="F219:F225 H219:H225">
    <cfRule type="expression" dxfId="892" priority="5">
      <formula>F219&gt;0</formula>
    </cfRule>
    <cfRule type="expression" dxfId="891" priority="6">
      <formula>F219&lt;0</formula>
    </cfRule>
  </conditionalFormatting>
  <conditionalFormatting sqref="H227:H230 F227:F230">
    <cfRule type="expression" dxfId="890" priority="3">
      <formula>F227&gt;0</formula>
    </cfRule>
    <cfRule type="expression" dxfId="889" priority="4">
      <formula>F227&lt;0</formula>
    </cfRule>
  </conditionalFormatting>
  <conditionalFormatting sqref="H234 F234">
    <cfRule type="expression" dxfId="888" priority="1">
      <formula>F234&gt;0</formula>
    </cfRule>
    <cfRule type="expression" dxfId="88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113.19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113.19</v>
      </c>
      <c r="R4" s="491">
        <v>7.1000000000000004E-3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124.50900000000001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123.37710000000001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122.24520000000001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121.11330000000001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119.98140000000001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118.84950000000001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117.7176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116.5857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115.4538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114.3219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113.19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112.0581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110.92619999999999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109.79429999999999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108.66239999999999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107.53049999999999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106.39859999999999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105.2667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104.1348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103.0029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101.871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6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7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7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2">
        <v>42768</v>
      </c>
      <c r="C74" s="650">
        <v>40</v>
      </c>
      <c r="D74" s="648">
        <v>91.52</v>
      </c>
      <c r="E74" s="648">
        <v>0</v>
      </c>
      <c r="F74" s="648">
        <f>D74*C74+E74</f>
        <v>3660.7999999999997</v>
      </c>
      <c r="G74" s="662">
        <v>42803</v>
      </c>
      <c r="H74" s="650">
        <v>20</v>
      </c>
      <c r="I74" s="648">
        <v>91.58</v>
      </c>
      <c r="J74" s="648">
        <v>0.04</v>
      </c>
      <c r="K74" s="648">
        <f>I74*H74-J74</f>
        <v>1831.56</v>
      </c>
      <c r="L74" s="649"/>
      <c r="M74" s="648"/>
    </row>
    <row r="75" spans="1:31" x14ac:dyDescent="0.25">
      <c r="A75" s="257"/>
      <c r="B75" s="662">
        <v>42768</v>
      </c>
      <c r="C75" s="650">
        <v>40</v>
      </c>
      <c r="D75" s="648">
        <v>88.8</v>
      </c>
      <c r="E75" s="648">
        <v>0</v>
      </c>
      <c r="F75" s="648">
        <f>D75*C75+E75</f>
        <v>3552</v>
      </c>
      <c r="G75" s="662">
        <v>42803</v>
      </c>
      <c r="H75" s="660">
        <v>20</v>
      </c>
      <c r="I75" s="648">
        <v>92.2</v>
      </c>
      <c r="J75" s="648">
        <v>0.04</v>
      </c>
      <c r="K75" s="648">
        <f t="shared" ref="K75:K76" si="3">I75*H75-J75</f>
        <v>1843.96</v>
      </c>
      <c r="L75" s="650"/>
      <c r="M75" s="650"/>
    </row>
    <row r="76" spans="1:31" x14ac:dyDescent="0.25">
      <c r="A76" s="257"/>
      <c r="B76" s="662"/>
      <c r="C76" s="650"/>
      <c r="D76" s="648"/>
      <c r="E76" s="648"/>
      <c r="F76" s="648"/>
      <c r="G76" s="662">
        <v>42803</v>
      </c>
      <c r="H76" s="660">
        <v>40</v>
      </c>
      <c r="I76" s="648">
        <v>93</v>
      </c>
      <c r="J76" s="648">
        <v>0.08</v>
      </c>
      <c r="K76" s="648">
        <f t="shared" si="3"/>
        <v>3719.92</v>
      </c>
      <c r="L76" s="650"/>
      <c r="M76" s="650"/>
    </row>
    <row r="77" spans="1:31" x14ac:dyDescent="0.25">
      <c r="A77" s="257"/>
      <c r="B77" s="567"/>
      <c r="C77" s="257"/>
      <c r="D77" s="258"/>
      <c r="E77" s="258"/>
      <c r="F77" s="258"/>
      <c r="G77" s="567"/>
      <c r="H77" s="263"/>
      <c r="I77" s="258"/>
      <c r="J77" s="258"/>
      <c r="K77" s="258"/>
      <c r="L77" s="257"/>
      <c r="M77" s="257"/>
    </row>
    <row r="78" spans="1:31" x14ac:dyDescent="0.25">
      <c r="A78" s="257"/>
      <c r="B78" s="567"/>
      <c r="C78" s="257"/>
      <c r="D78" s="258"/>
      <c r="E78" s="258"/>
      <c r="F78" s="258"/>
      <c r="G78" s="567"/>
      <c r="H78" s="263"/>
      <c r="I78" s="258"/>
      <c r="J78" s="258"/>
      <c r="K78" s="258"/>
      <c r="L78" s="257"/>
      <c r="M78" s="257"/>
    </row>
    <row r="79" spans="1:31" x14ac:dyDescent="0.25">
      <c r="A79" s="257"/>
      <c r="B79" s="567"/>
      <c r="C79" s="257"/>
      <c r="D79" s="258"/>
      <c r="E79" s="258"/>
      <c r="F79" s="258"/>
      <c r="G79" s="567"/>
      <c r="H79" s="263"/>
      <c r="I79" s="258"/>
      <c r="J79" s="258"/>
      <c r="K79" s="258"/>
      <c r="L79" s="257"/>
      <c r="M79" s="257"/>
    </row>
    <row r="80" spans="1:31" x14ac:dyDescent="0.25">
      <c r="A80" s="257"/>
      <c r="B80" s="567"/>
      <c r="C80" s="257"/>
      <c r="D80" s="258"/>
      <c r="E80" s="258"/>
      <c r="F80" s="258"/>
      <c r="G80" s="567"/>
      <c r="H80" s="263"/>
      <c r="I80" s="258"/>
      <c r="J80" s="258"/>
      <c r="K80" s="258"/>
      <c r="L80" s="257"/>
      <c r="M80" s="257"/>
    </row>
    <row r="81" spans="1:13" x14ac:dyDescent="0.25">
      <c r="A81" s="257"/>
      <c r="B81" s="567"/>
      <c r="C81" s="257"/>
      <c r="D81" s="258"/>
      <c r="E81" s="258"/>
      <c r="F81" s="258"/>
      <c r="G81" s="567"/>
      <c r="H81" s="263"/>
      <c r="I81" s="258"/>
      <c r="J81" s="258"/>
      <c r="K81" s="258"/>
      <c r="L81" s="257"/>
      <c r="M81" s="257"/>
    </row>
    <row r="82" spans="1:13" x14ac:dyDescent="0.25">
      <c r="A82" s="257"/>
      <c r="B82" s="567"/>
      <c r="C82" s="257"/>
      <c r="D82" s="258"/>
      <c r="E82" s="258"/>
      <c r="F82" s="258"/>
      <c r="G82" s="567"/>
      <c r="H82" s="263"/>
      <c r="I82" s="258"/>
      <c r="J82" s="258"/>
      <c r="K82" s="258"/>
      <c r="L82" s="257"/>
      <c r="M82" s="257"/>
    </row>
    <row r="83" spans="1:13" x14ac:dyDescent="0.25">
      <c r="A83" s="257"/>
      <c r="B83" s="567"/>
      <c r="C83" s="257"/>
      <c r="D83" s="258"/>
      <c r="E83" s="258"/>
      <c r="F83" s="258"/>
      <c r="G83" s="567"/>
      <c r="H83" s="263"/>
      <c r="I83" s="258"/>
      <c r="J83" s="258"/>
      <c r="K83" s="258"/>
      <c r="L83" s="257"/>
      <c r="M83" s="257"/>
    </row>
    <row r="84" spans="1:13" x14ac:dyDescent="0.25">
      <c r="A84" s="257"/>
      <c r="B84" s="567"/>
      <c r="C84" s="257"/>
      <c r="D84" s="258"/>
      <c r="E84" s="258"/>
      <c r="F84" s="258"/>
      <c r="G84" s="567"/>
      <c r="H84" s="263"/>
      <c r="I84" s="258"/>
      <c r="J84" s="258"/>
      <c r="K84" s="258"/>
      <c r="L84" s="257"/>
      <c r="M84" s="257"/>
    </row>
    <row r="85" spans="1:13" x14ac:dyDescent="0.25">
      <c r="A85" s="257"/>
      <c r="B85" s="567"/>
      <c r="C85" s="257"/>
      <c r="D85" s="258"/>
      <c r="E85" s="258"/>
      <c r="F85" s="258"/>
      <c r="G85" s="567"/>
      <c r="H85" s="263"/>
      <c r="I85" s="258"/>
      <c r="J85" s="258"/>
      <c r="K85" s="258"/>
      <c r="L85" s="257"/>
      <c r="M85" s="257"/>
    </row>
    <row r="86" spans="1:13" x14ac:dyDescent="0.25">
      <c r="A86" s="257"/>
      <c r="B86" s="567"/>
      <c r="C86" s="257"/>
      <c r="D86" s="258"/>
      <c r="E86" s="258"/>
      <c r="F86" s="258"/>
      <c r="G86" s="567"/>
      <c r="H86" s="263"/>
      <c r="I86" s="258"/>
      <c r="J86" s="258"/>
      <c r="K86" s="258"/>
      <c r="L86" s="257"/>
      <c r="M86" s="257"/>
    </row>
    <row r="87" spans="1:13" x14ac:dyDescent="0.25">
      <c r="A87" s="257"/>
      <c r="B87" s="567"/>
      <c r="C87" s="257"/>
      <c r="D87" s="258"/>
      <c r="E87" s="258"/>
      <c r="F87" s="258"/>
      <c r="G87" s="567"/>
      <c r="H87" s="263"/>
      <c r="I87" s="258"/>
      <c r="J87" s="258"/>
      <c r="K87" s="258"/>
      <c r="L87" s="257"/>
      <c r="M87" s="257"/>
    </row>
    <row r="88" spans="1:13" x14ac:dyDescent="0.25">
      <c r="A88" s="257"/>
      <c r="B88" s="567"/>
      <c r="C88" s="257"/>
      <c r="D88" s="258"/>
      <c r="E88" s="258"/>
      <c r="F88" s="258"/>
      <c r="G88" s="567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4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4" t="s">
        <v>195</v>
      </c>
      <c r="B90" s="568"/>
      <c r="C90" s="456">
        <f>SumByColor($A$19,C73:C88)</f>
        <v>0</v>
      </c>
      <c r="D90" s="456"/>
      <c r="E90" s="456"/>
      <c r="F90" s="457">
        <f>SumByColor($A$19,F73:F88)</f>
        <v>0</v>
      </c>
      <c r="G90" s="456"/>
      <c r="H90" s="456">
        <f>SumByColor($A$19,H73:H88)</f>
        <v>0</v>
      </c>
      <c r="I90" s="456"/>
      <c r="J90" s="456"/>
      <c r="K90" s="457">
        <f>SumByColor($A$19,K73:K88)</f>
        <v>0</v>
      </c>
      <c r="L90" s="456"/>
      <c r="M90" s="457">
        <f>SumByColor($A$19,M73:M88)</f>
        <v>0</v>
      </c>
    </row>
    <row r="95" spans="1:13" x14ac:dyDescent="0.25">
      <c r="B95" s="496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40">
        <v>42704</v>
      </c>
      <c r="C96" s="375">
        <v>40</v>
      </c>
      <c r="D96" s="376">
        <v>83.05</v>
      </c>
      <c r="E96" s="376">
        <v>82.85</v>
      </c>
      <c r="F96" s="376">
        <f>C96*(E96-D96)</f>
        <v>-8.0000000000001137</v>
      </c>
      <c r="G96" s="376">
        <f>D96*C96</f>
        <v>3322</v>
      </c>
      <c r="H96" s="377">
        <f>(E96-D96)/D96</f>
        <v>-2.4081878386514491E-3</v>
      </c>
      <c r="I96" s="376"/>
    </row>
    <row r="97" spans="1:10" x14ac:dyDescent="0.25">
      <c r="B97" s="640">
        <v>42708</v>
      </c>
      <c r="C97" s="375">
        <v>40</v>
      </c>
      <c r="D97" s="376">
        <v>83.05</v>
      </c>
      <c r="E97" s="376">
        <v>83.35</v>
      </c>
      <c r="F97" s="376">
        <f>C97*(E97-D97)</f>
        <v>11.999999999999886</v>
      </c>
      <c r="G97" s="376">
        <f>D97*C97</f>
        <v>3322</v>
      </c>
      <c r="H97" s="377">
        <f>(E97-D97)/D97</f>
        <v>3.612281757977088E-3</v>
      </c>
      <c r="I97" s="376"/>
    </row>
    <row r="98" spans="1:10" x14ac:dyDescent="0.25">
      <c r="B98" s="640">
        <v>42729</v>
      </c>
      <c r="C98" s="375">
        <v>40</v>
      </c>
      <c r="D98" s="376">
        <v>83.05</v>
      </c>
      <c r="E98" s="376">
        <v>93</v>
      </c>
      <c r="F98" s="376">
        <f>C98*(E98-D98)</f>
        <v>398.00000000000011</v>
      </c>
      <c r="G98" s="376">
        <f>D98*C98</f>
        <v>3322</v>
      </c>
      <c r="H98" s="377">
        <f>(E98-D98)/D98</f>
        <v>0.11980734497290793</v>
      </c>
      <c r="I98" s="376"/>
    </row>
    <row r="99" spans="1:10" x14ac:dyDescent="0.25">
      <c r="B99" s="640">
        <v>42739</v>
      </c>
      <c r="C99" s="375">
        <v>0</v>
      </c>
      <c r="D99" s="376"/>
      <c r="E99" s="376"/>
      <c r="F99" s="376">
        <v>537.91999999999996</v>
      </c>
      <c r="G99" s="376"/>
      <c r="H99" s="377"/>
      <c r="I99" s="376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40"/>
      <c r="C105" s="375"/>
      <c r="D105" s="376"/>
      <c r="E105" s="376"/>
      <c r="F105" s="376"/>
      <c r="G105" s="376"/>
      <c r="H105" s="377"/>
      <c r="I105" s="376"/>
    </row>
    <row r="106" spans="1:10" x14ac:dyDescent="0.25">
      <c r="B106" s="640"/>
      <c r="C106" s="375"/>
      <c r="D106" s="376"/>
      <c r="E106" s="376"/>
      <c r="F106" s="376"/>
      <c r="G106" s="376"/>
      <c r="H106" s="377"/>
      <c r="I106" s="376"/>
    </row>
    <row r="107" spans="1:10" x14ac:dyDescent="0.25">
      <c r="B107" s="640"/>
      <c r="C107" s="375"/>
      <c r="D107" s="376"/>
      <c r="E107" s="376"/>
      <c r="F107" s="376"/>
      <c r="G107" s="376"/>
      <c r="H107" s="377"/>
      <c r="I107" s="376"/>
    </row>
    <row r="108" spans="1:10" x14ac:dyDescent="0.25">
      <c r="B108" s="640"/>
      <c r="C108" s="375"/>
      <c r="D108" s="376"/>
      <c r="E108" s="376"/>
      <c r="F108" s="376"/>
      <c r="G108" s="376"/>
      <c r="H108" s="377"/>
      <c r="I108" s="376"/>
    </row>
    <row r="109" spans="1:10" x14ac:dyDescent="0.25">
      <c r="B109" s="640"/>
      <c r="C109" s="375"/>
      <c r="D109" s="376"/>
      <c r="E109" s="376"/>
      <c r="F109" s="376"/>
      <c r="G109" s="376"/>
      <c r="H109" s="377"/>
      <c r="I109" s="376"/>
    </row>
    <row r="110" spans="1:10" x14ac:dyDescent="0.25">
      <c r="B110" s="640"/>
      <c r="C110" s="375"/>
      <c r="D110" s="376"/>
      <c r="E110" s="376"/>
      <c r="F110" s="376"/>
      <c r="G110" s="376"/>
      <c r="H110" s="377"/>
      <c r="I110" s="376"/>
    </row>
    <row r="111" spans="1:10" x14ac:dyDescent="0.25">
      <c r="B111" s="640"/>
      <c r="C111" s="375"/>
      <c r="D111" s="376"/>
      <c r="E111" s="376"/>
      <c r="F111" s="376"/>
      <c r="G111" s="376"/>
      <c r="H111" s="377"/>
      <c r="I111" s="376"/>
    </row>
    <row r="112" spans="1:10" x14ac:dyDescent="0.25">
      <c r="B112" s="640"/>
      <c r="C112" s="375"/>
      <c r="D112" s="376"/>
      <c r="E112" s="376"/>
      <c r="F112" s="376"/>
      <c r="G112" s="376"/>
      <c r="H112" s="377"/>
      <c r="I112" s="376"/>
    </row>
    <row r="113" spans="2:9" x14ac:dyDescent="0.25">
      <c r="B113" s="640"/>
      <c r="C113" s="375"/>
      <c r="D113" s="376"/>
      <c r="E113" s="376"/>
      <c r="F113" s="376"/>
      <c r="G113" s="376"/>
      <c r="H113" s="377"/>
      <c r="I113" s="376"/>
    </row>
    <row r="114" spans="2:9" x14ac:dyDescent="0.25">
      <c r="B114" s="640"/>
      <c r="C114" s="375"/>
      <c r="D114" s="376"/>
      <c r="E114" s="376"/>
      <c r="F114" s="376"/>
      <c r="G114" s="376"/>
      <c r="H114" s="377"/>
      <c r="I114" s="376"/>
    </row>
    <row r="115" spans="2:9" x14ac:dyDescent="0.25">
      <c r="B115" s="640"/>
      <c r="C115" s="375"/>
      <c r="D115" s="376"/>
      <c r="E115" s="376"/>
      <c r="F115" s="376"/>
      <c r="G115" s="376"/>
      <c r="H115" s="377"/>
      <c r="I115" s="376"/>
    </row>
    <row r="116" spans="2:9" x14ac:dyDescent="0.25">
      <c r="B116" s="640"/>
      <c r="C116" s="375"/>
      <c r="D116" s="376"/>
      <c r="E116" s="376"/>
      <c r="F116" s="376"/>
      <c r="G116" s="376"/>
      <c r="H116" s="377"/>
      <c r="I116" s="376"/>
    </row>
    <row r="117" spans="2:9" x14ac:dyDescent="0.25">
      <c r="B117" s="640"/>
      <c r="C117" s="375"/>
      <c r="D117" s="376"/>
      <c r="E117" s="376"/>
      <c r="F117" s="376"/>
      <c r="G117" s="376"/>
      <c r="H117" s="377"/>
      <c r="I117" s="376"/>
    </row>
    <row r="118" spans="2:9" x14ac:dyDescent="0.25">
      <c r="B118" s="640"/>
      <c r="C118" s="375"/>
      <c r="D118" s="376"/>
      <c r="E118" s="376"/>
      <c r="F118" s="376"/>
      <c r="G118" s="376"/>
      <c r="H118" s="377"/>
      <c r="I118" s="458"/>
    </row>
    <row r="119" spans="2:9" x14ac:dyDescent="0.25">
      <c r="B119" s="640"/>
      <c r="C119" s="375"/>
      <c r="D119" s="376"/>
      <c r="E119" s="376"/>
      <c r="F119" s="376"/>
      <c r="G119" s="376"/>
      <c r="H119" s="377"/>
      <c r="I119" s="376"/>
    </row>
    <row r="120" spans="2:9" x14ac:dyDescent="0.25">
      <c r="B120" s="640"/>
      <c r="C120" s="375"/>
      <c r="D120" s="376"/>
      <c r="E120" s="376"/>
      <c r="F120" s="376"/>
      <c r="G120" s="376"/>
      <c r="H120" s="377"/>
      <c r="I120" s="376"/>
    </row>
    <row r="121" spans="2:9" x14ac:dyDescent="0.25">
      <c r="B121" s="640"/>
      <c r="C121" s="375"/>
      <c r="D121" s="376"/>
      <c r="E121" s="376"/>
      <c r="F121" s="376"/>
      <c r="G121" s="376"/>
      <c r="H121" s="377"/>
      <c r="I121" s="376"/>
    </row>
    <row r="122" spans="2:9" x14ac:dyDescent="0.25">
      <c r="B122" s="640"/>
      <c r="C122" s="375"/>
      <c r="D122" s="376"/>
      <c r="E122" s="376"/>
      <c r="F122" s="376"/>
      <c r="G122" s="376"/>
      <c r="H122" s="377"/>
      <c r="I122" s="376"/>
    </row>
    <row r="123" spans="2:9" x14ac:dyDescent="0.25">
      <c r="B123" s="640"/>
      <c r="C123" s="375"/>
      <c r="D123" s="376"/>
      <c r="E123" s="376"/>
      <c r="F123" s="376"/>
      <c r="G123" s="376"/>
      <c r="H123" s="377"/>
      <c r="I123" s="376"/>
    </row>
    <row r="124" spans="2:9" x14ac:dyDescent="0.25">
      <c r="B124" s="640"/>
      <c r="C124" s="375"/>
      <c r="D124" s="376"/>
      <c r="E124" s="376"/>
      <c r="F124" s="376"/>
      <c r="G124" s="376"/>
      <c r="H124" s="377"/>
      <c r="I124" s="376"/>
    </row>
    <row r="125" spans="2:9" x14ac:dyDescent="0.25">
      <c r="B125" s="640"/>
      <c r="C125" s="375"/>
      <c r="D125" s="376"/>
      <c r="E125" s="376"/>
      <c r="F125" s="376"/>
      <c r="G125" s="376"/>
      <c r="H125" s="377"/>
      <c r="I125" s="376"/>
    </row>
    <row r="126" spans="2:9" x14ac:dyDescent="0.25">
      <c r="B126" s="640"/>
      <c r="C126" s="375"/>
      <c r="D126" s="376"/>
      <c r="E126" s="376"/>
      <c r="F126" s="376"/>
      <c r="G126" s="376"/>
      <c r="H126" s="377"/>
      <c r="I126" s="376"/>
    </row>
    <row r="127" spans="2:9" x14ac:dyDescent="0.25">
      <c r="B127" s="640"/>
      <c r="C127" s="375"/>
      <c r="D127" s="376"/>
      <c r="E127" s="376"/>
      <c r="F127" s="376"/>
      <c r="G127" s="376"/>
      <c r="H127" s="377"/>
      <c r="I127" s="376"/>
    </row>
    <row r="128" spans="2:9" x14ac:dyDescent="0.25">
      <c r="B128" s="640"/>
      <c r="C128" s="375"/>
      <c r="D128" s="376"/>
      <c r="E128" s="376"/>
      <c r="F128" s="376"/>
      <c r="G128" s="376"/>
      <c r="H128" s="377"/>
      <c r="I128" s="376"/>
    </row>
    <row r="129" spans="2:9" x14ac:dyDescent="0.25">
      <c r="B129" s="640"/>
      <c r="C129" s="375"/>
      <c r="D129" s="376"/>
      <c r="E129" s="376"/>
      <c r="F129" s="376"/>
      <c r="G129" s="376"/>
      <c r="H129" s="377"/>
      <c r="I129" s="376"/>
    </row>
    <row r="130" spans="2:9" x14ac:dyDescent="0.25">
      <c r="B130" s="640"/>
      <c r="C130" s="375"/>
      <c r="D130" s="376"/>
      <c r="E130" s="376"/>
      <c r="F130" s="376"/>
      <c r="G130" s="376"/>
      <c r="H130" s="377"/>
      <c r="I130" s="376"/>
    </row>
    <row r="131" spans="2:9" x14ac:dyDescent="0.25">
      <c r="B131" s="640"/>
      <c r="C131" s="375"/>
      <c r="D131" s="376"/>
      <c r="E131" s="376"/>
      <c r="F131" s="376"/>
      <c r="G131" s="376"/>
      <c r="H131" s="377"/>
      <c r="I131" s="376"/>
    </row>
    <row r="132" spans="2:9" x14ac:dyDescent="0.25">
      <c r="B132" s="640"/>
      <c r="C132" s="375"/>
      <c r="D132" s="376"/>
      <c r="E132" s="376"/>
      <c r="F132" s="376"/>
      <c r="G132" s="376"/>
      <c r="H132" s="377"/>
      <c r="I132" s="376"/>
    </row>
    <row r="133" spans="2:9" x14ac:dyDescent="0.25">
      <c r="B133" s="640"/>
      <c r="C133" s="375"/>
      <c r="D133" s="376"/>
      <c r="E133" s="376"/>
      <c r="F133" s="376"/>
      <c r="G133" s="376"/>
      <c r="H133" s="377"/>
      <c r="I133" s="376"/>
    </row>
    <row r="134" spans="2:9" x14ac:dyDescent="0.25">
      <c r="B134" s="640"/>
      <c r="C134" s="375"/>
      <c r="D134" s="376"/>
      <c r="E134" s="376"/>
      <c r="F134" s="376"/>
      <c r="G134" s="376"/>
      <c r="H134" s="377"/>
      <c r="I134" s="376"/>
    </row>
    <row r="135" spans="2:9" x14ac:dyDescent="0.25">
      <c r="B135" s="640"/>
      <c r="C135" s="375"/>
      <c r="D135" s="376"/>
      <c r="E135" s="376"/>
      <c r="F135" s="376"/>
      <c r="G135" s="376"/>
      <c r="H135" s="377"/>
      <c r="I135" s="376"/>
    </row>
    <row r="136" spans="2:9" x14ac:dyDescent="0.25">
      <c r="B136" s="640"/>
      <c r="C136" s="375"/>
      <c r="D136" s="376"/>
      <c r="E136" s="376"/>
      <c r="F136" s="376"/>
      <c r="G136" s="376"/>
      <c r="H136" s="377"/>
      <c r="I136" s="376"/>
    </row>
    <row r="137" spans="2:9" x14ac:dyDescent="0.25">
      <c r="B137" s="640"/>
      <c r="C137" s="375"/>
      <c r="D137" s="376"/>
      <c r="E137" s="376"/>
      <c r="F137" s="376"/>
      <c r="G137" s="376"/>
      <c r="H137" s="377"/>
      <c r="I137" s="376"/>
    </row>
    <row r="138" spans="2:9" x14ac:dyDescent="0.25">
      <c r="B138" s="640"/>
      <c r="C138" s="375"/>
      <c r="D138" s="376"/>
      <c r="E138" s="376"/>
      <c r="F138" s="376"/>
      <c r="G138" s="376"/>
      <c r="H138" s="377"/>
      <c r="I138" s="376"/>
    </row>
    <row r="139" spans="2:9" x14ac:dyDescent="0.25">
      <c r="B139" s="640"/>
      <c r="C139" s="375"/>
      <c r="D139" s="376"/>
      <c r="E139" s="376"/>
      <c r="F139" s="376"/>
      <c r="G139" s="376"/>
      <c r="H139" s="377"/>
      <c r="I139" s="376"/>
    </row>
    <row r="140" spans="2:9" x14ac:dyDescent="0.25">
      <c r="B140" s="640"/>
      <c r="C140" s="375"/>
      <c r="D140" s="376"/>
      <c r="E140" s="376"/>
      <c r="F140" s="376"/>
      <c r="G140" s="376"/>
      <c r="H140" s="377"/>
      <c r="I140" s="37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86" priority="43">
      <formula>F33&gt;0</formula>
    </cfRule>
    <cfRule type="expression" dxfId="885" priority="44">
      <formula>F33&lt;0</formula>
    </cfRule>
  </conditionalFormatting>
  <conditionalFormatting sqref="Q7">
    <cfRule type="expression" dxfId="884" priority="41">
      <formula>Q7&gt;0</formula>
    </cfRule>
    <cfRule type="expression" dxfId="883" priority="42">
      <formula>Q7&lt;0</formula>
    </cfRule>
  </conditionalFormatting>
  <conditionalFormatting sqref="Q8">
    <cfRule type="expression" dxfId="882" priority="39">
      <formula>Q8&gt;0</formula>
    </cfRule>
    <cfRule type="expression" dxfId="881" priority="40">
      <formula>Q8&lt;0</formula>
    </cfRule>
  </conditionalFormatting>
  <conditionalFormatting sqref="F29 F32">
    <cfRule type="expression" dxfId="880" priority="37">
      <formula>F29&gt;0</formula>
    </cfRule>
    <cfRule type="expression" dxfId="879" priority="38">
      <formula>F29&lt;0</formula>
    </cfRule>
  </conditionalFormatting>
  <conditionalFormatting sqref="H29 H32">
    <cfRule type="expression" dxfId="878" priority="35">
      <formula>H29&gt;0</formula>
    </cfRule>
    <cfRule type="expression" dxfId="877" priority="36">
      <formula>H29&lt;0</formula>
    </cfRule>
  </conditionalFormatting>
  <conditionalFormatting sqref="F30:F31">
    <cfRule type="expression" dxfId="876" priority="33">
      <formula>F30&gt;0</formula>
    </cfRule>
    <cfRule type="expression" dxfId="875" priority="34">
      <formula>F30&lt;0</formula>
    </cfRule>
  </conditionalFormatting>
  <conditionalFormatting sqref="H30:H31">
    <cfRule type="expression" dxfId="874" priority="31">
      <formula>H30&gt;0</formula>
    </cfRule>
    <cfRule type="expression" dxfId="873" priority="32">
      <formula>H30&lt;0</formula>
    </cfRule>
  </conditionalFormatting>
  <conditionalFormatting sqref="F105:F140 H105:H140">
    <cfRule type="expression" dxfId="872" priority="29">
      <formula>F105&gt;0</formula>
    </cfRule>
    <cfRule type="expression" dxfId="871" priority="30">
      <formula>F105&lt;0</formula>
    </cfRule>
  </conditionalFormatting>
  <conditionalFormatting sqref="F96:F99">
    <cfRule type="expression" dxfId="870" priority="27">
      <formula>F96&gt;0</formula>
    </cfRule>
    <cfRule type="expression" dxfId="869" priority="28">
      <formula>F96&lt;0</formula>
    </cfRule>
  </conditionalFormatting>
  <conditionalFormatting sqref="H96:H99">
    <cfRule type="expression" dxfId="868" priority="25">
      <formula>H96&gt;0</formula>
    </cfRule>
    <cfRule type="expression" dxfId="867" priority="26">
      <formula>H96&lt;0</formula>
    </cfRule>
  </conditionalFormatting>
  <conditionalFormatting sqref="F25:F28">
    <cfRule type="expression" dxfId="866" priority="19">
      <formula>F25&gt;0</formula>
    </cfRule>
    <cfRule type="expression" dxfId="865" priority="20">
      <formula>F25&lt;0</formula>
    </cfRule>
  </conditionalFormatting>
  <conditionalFormatting sqref="H25:H28">
    <cfRule type="expression" dxfId="864" priority="17">
      <formula>H25&gt;0</formula>
    </cfRule>
    <cfRule type="expression" dxfId="863" priority="18">
      <formula>H25&lt;0</formula>
    </cfRule>
  </conditionalFormatting>
  <conditionalFormatting sqref="J27">
    <cfRule type="expression" dxfId="862" priority="15">
      <formula>J27&gt;0</formula>
    </cfRule>
    <cfRule type="expression" dxfId="861" priority="16">
      <formula>J27&lt;0</formula>
    </cfRule>
  </conditionalFormatting>
  <conditionalFormatting sqref="F104">
    <cfRule type="expression" dxfId="860" priority="13">
      <formula>F104&gt;0</formula>
    </cfRule>
    <cfRule type="expression" dxfId="859" priority="14">
      <formula>F104&lt;0</formula>
    </cfRule>
  </conditionalFormatting>
  <conditionalFormatting sqref="H104">
    <cfRule type="expression" dxfId="858" priority="11">
      <formula>H104&gt;0</formula>
    </cfRule>
    <cfRule type="expression" dxfId="857" priority="12">
      <formula>H104&lt;0</formula>
    </cfRule>
  </conditionalFormatting>
  <conditionalFormatting sqref="F100:F103">
    <cfRule type="expression" dxfId="856" priority="9">
      <formula>F100&gt;0</formula>
    </cfRule>
    <cfRule type="expression" dxfId="855" priority="10">
      <formula>F100&lt;0</formula>
    </cfRule>
  </conditionalFormatting>
  <conditionalFormatting sqref="H100:H103">
    <cfRule type="expression" dxfId="854" priority="7">
      <formula>H100&gt;0</formula>
    </cfRule>
    <cfRule type="expression" dxfId="853" priority="8">
      <formula>H100&lt;0</formula>
    </cfRule>
  </conditionalFormatting>
  <conditionalFormatting sqref="J102">
    <cfRule type="expression" dxfId="852" priority="5">
      <formula>J102&gt;0</formula>
    </cfRule>
    <cfRule type="expression" dxfId="851" priority="6">
      <formula>J102&lt;0</formula>
    </cfRule>
  </conditionalFormatting>
  <conditionalFormatting sqref="Q10">
    <cfRule type="expression" dxfId="850" priority="3">
      <formula>Q10&gt;0</formula>
    </cfRule>
    <cfRule type="expression" dxfId="849" priority="4">
      <formula>Q10&lt;0</formula>
    </cfRule>
  </conditionalFormatting>
  <conditionalFormatting sqref="M71">
    <cfRule type="expression" dxfId="848" priority="1">
      <formula>M71&gt;0</formula>
    </cfRule>
    <cfRule type="expression" dxfId="84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90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72.39</v>
      </c>
      <c r="R4" s="491">
        <v>-7.0000000000000001E-3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2895.6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108.39999999999964</v>
      </c>
      <c r="R7" s="29">
        <v>42993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108.39999999999964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3.8892078071182418E-2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79.629000000000005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78.905100000000004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78.181200000000004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77.457300000000004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76.733400000000003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76.009500000000003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75.285600000000002</v>
      </c>
      <c r="Q47" s="2"/>
      <c r="T47" s="91"/>
      <c r="U47" s="127"/>
    </row>
    <row r="48" spans="1:21" x14ac:dyDescent="0.25">
      <c r="A48" s="261" t="s">
        <v>761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74.561700000000002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73.837800000000001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73.113900000000001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72.39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71.6661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70.9422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70.218299999999999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69.494399999999999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68.770499999999998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68.046599999999998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67.322699999999998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66.598799999999997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65.874899999999997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65.150999999999996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4" t="s">
        <v>195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</row>
    <row r="69" spans="1:13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</row>
    <row r="70" spans="1:13" x14ac:dyDescent="0.25">
      <c r="B70" s="374"/>
      <c r="C70" s="375"/>
      <c r="D70" s="376"/>
      <c r="E70" s="376"/>
      <c r="F70" s="376"/>
      <c r="G70" s="376"/>
      <c r="H70" s="377"/>
      <c r="I70" s="376"/>
    </row>
    <row r="71" spans="1:13" x14ac:dyDescent="0.25">
      <c r="B71" s="374"/>
      <c r="C71" s="375"/>
      <c r="D71" s="376"/>
      <c r="E71" s="376"/>
      <c r="F71" s="376"/>
      <c r="G71" s="376"/>
      <c r="H71" s="377"/>
      <c r="I71" s="376"/>
    </row>
    <row r="72" spans="1:13" x14ac:dyDescent="0.25">
      <c r="B72" s="374"/>
      <c r="C72" s="375"/>
      <c r="D72" s="376"/>
      <c r="E72" s="376"/>
      <c r="F72" s="376"/>
      <c r="G72" s="376"/>
      <c r="H72" s="377"/>
      <c r="I72" s="376"/>
    </row>
    <row r="73" spans="1:13" x14ac:dyDescent="0.25">
      <c r="B73" s="374"/>
      <c r="C73" s="375"/>
      <c r="D73" s="376"/>
      <c r="E73" s="376"/>
      <c r="F73" s="376"/>
      <c r="G73" s="376"/>
      <c r="H73" s="377"/>
      <c r="I73" s="376"/>
    </row>
    <row r="74" spans="1:13" x14ac:dyDescent="0.25">
      <c r="B74" s="374"/>
      <c r="C74" s="375"/>
      <c r="D74" s="376"/>
      <c r="E74" s="376"/>
      <c r="F74" s="376"/>
      <c r="G74" s="376"/>
      <c r="H74" s="377"/>
      <c r="I74" s="376"/>
    </row>
    <row r="75" spans="1:13" x14ac:dyDescent="0.25">
      <c r="B75" s="374"/>
      <c r="C75" s="375"/>
      <c r="D75" s="376"/>
      <c r="E75" s="376"/>
      <c r="F75" s="376"/>
      <c r="G75" s="376"/>
      <c r="H75" s="377"/>
      <c r="I75" s="376"/>
    </row>
    <row r="76" spans="1:13" x14ac:dyDescent="0.25">
      <c r="B76" s="374"/>
      <c r="C76" s="375"/>
      <c r="D76" s="376"/>
      <c r="E76" s="376"/>
      <c r="F76" s="376"/>
      <c r="G76" s="376"/>
      <c r="H76" s="377"/>
      <c r="I76" s="376"/>
    </row>
    <row r="77" spans="1:13" x14ac:dyDescent="0.25">
      <c r="B77" s="374"/>
      <c r="C77" s="375"/>
      <c r="D77" s="376"/>
      <c r="E77" s="376"/>
      <c r="F77" s="376"/>
      <c r="G77" s="376"/>
      <c r="H77" s="377"/>
      <c r="I77" s="376"/>
    </row>
    <row r="78" spans="1:13" x14ac:dyDescent="0.25">
      <c r="B78" s="374"/>
      <c r="C78" s="375"/>
      <c r="D78" s="376"/>
      <c r="E78" s="376"/>
      <c r="F78" s="376"/>
      <c r="G78" s="376"/>
      <c r="H78" s="377"/>
      <c r="I78" s="458"/>
    </row>
    <row r="79" spans="1:13" x14ac:dyDescent="0.25">
      <c r="B79" s="374"/>
      <c r="C79" s="375"/>
      <c r="D79" s="376"/>
      <c r="E79" s="376"/>
      <c r="F79" s="376"/>
      <c r="G79" s="376"/>
      <c r="H79" s="377"/>
      <c r="I79" s="376"/>
    </row>
    <row r="80" spans="1:13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46" priority="17">
      <formula>F34&gt;0</formula>
    </cfRule>
    <cfRule type="expression" dxfId="845" priority="18">
      <formula>F34&lt;0</formula>
    </cfRule>
  </conditionalFormatting>
  <conditionalFormatting sqref="Q7">
    <cfRule type="expression" dxfId="844" priority="15">
      <formula>Q7&gt;0</formula>
    </cfRule>
    <cfRule type="expression" dxfId="843" priority="16">
      <formula>Q7&lt;0</formula>
    </cfRule>
  </conditionalFormatting>
  <conditionalFormatting sqref="Q8">
    <cfRule type="expression" dxfId="842" priority="13">
      <formula>Q8&gt;0</formula>
    </cfRule>
    <cfRule type="expression" dxfId="841" priority="14">
      <formula>Q8&lt;0</formula>
    </cfRule>
  </conditionalFormatting>
  <conditionalFormatting sqref="F25:F33">
    <cfRule type="expression" dxfId="840" priority="11">
      <formula>F25&gt;0</formula>
    </cfRule>
    <cfRule type="expression" dxfId="839" priority="12">
      <formula>F25&lt;0</formula>
    </cfRule>
  </conditionalFormatting>
  <conditionalFormatting sqref="H25:H33">
    <cfRule type="expression" dxfId="838" priority="9">
      <formula>H25&gt;0</formula>
    </cfRule>
    <cfRule type="expression" dxfId="837" priority="10">
      <formula>H25&lt;0</formula>
    </cfRule>
  </conditionalFormatting>
  <conditionalFormatting sqref="M46">
    <cfRule type="expression" dxfId="836" priority="7">
      <formula>M46&gt;0</formula>
    </cfRule>
    <cfRule type="expression" dxfId="835" priority="8">
      <formula>M46&lt;0</formula>
    </cfRule>
  </conditionalFormatting>
  <conditionalFormatting sqref="F79:F87 H79:H87">
    <cfRule type="expression" dxfId="834" priority="5">
      <formula>F79&gt;0</formula>
    </cfRule>
    <cfRule type="expression" dxfId="833" priority="6">
      <formula>F79&lt;0</formula>
    </cfRule>
  </conditionalFormatting>
  <conditionalFormatting sqref="F70:F78">
    <cfRule type="expression" dxfId="832" priority="3">
      <formula>F70&gt;0</formula>
    </cfRule>
    <cfRule type="expression" dxfId="831" priority="4">
      <formula>F70&lt;0</formula>
    </cfRule>
  </conditionalFormatting>
  <conditionalFormatting sqref="H70:H78">
    <cfRule type="expression" dxfId="830" priority="1">
      <formula>H70&gt;0</formula>
    </cfRule>
    <cfRule type="expression" dxfId="82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52.19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52.19</v>
      </c>
      <c r="R4" s="491">
        <v>-3.5999999999999999E-3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5" t="s">
        <v>7</v>
      </c>
      <c r="J37" s="485" t="s">
        <v>95</v>
      </c>
      <c r="K37" s="485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7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7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7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7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7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7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7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7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7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7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40">
        <v>42640</v>
      </c>
      <c r="C43" s="375">
        <v>20</v>
      </c>
      <c r="D43" s="376">
        <v>52.68</v>
      </c>
      <c r="E43" s="376">
        <v>0</v>
      </c>
      <c r="F43" s="376">
        <f t="shared" si="0"/>
        <v>1053.5999999999999</v>
      </c>
      <c r="G43" s="640">
        <v>42724</v>
      </c>
      <c r="H43" s="375">
        <v>20</v>
      </c>
      <c r="I43" s="376">
        <v>54.68</v>
      </c>
      <c r="J43" s="376">
        <v>0.02</v>
      </c>
      <c r="K43" s="376">
        <f>H43*I43-J43</f>
        <v>1093.58</v>
      </c>
      <c r="L43" s="374">
        <v>42739</v>
      </c>
      <c r="M43" s="37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40">
        <v>42640</v>
      </c>
      <c r="C44" s="375">
        <v>20</v>
      </c>
      <c r="D44" s="376">
        <v>52.68</v>
      </c>
      <c r="E44" s="376">
        <v>0</v>
      </c>
      <c r="F44" s="376">
        <f t="shared" si="0"/>
        <v>1053.5999999999999</v>
      </c>
      <c r="G44" s="640">
        <v>42741</v>
      </c>
      <c r="H44" s="379">
        <v>20</v>
      </c>
      <c r="I44" s="376">
        <v>53.94</v>
      </c>
      <c r="J44" s="376">
        <v>0.12</v>
      </c>
      <c r="K44" s="376">
        <f>H44*I44-J44</f>
        <v>1078.68</v>
      </c>
      <c r="L44" s="375"/>
      <c r="M44" s="375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1">
        <v>42724</v>
      </c>
      <c r="C45" s="546">
        <v>20</v>
      </c>
      <c r="D45" s="547">
        <v>52.68</v>
      </c>
      <c r="E45" s="547">
        <v>0</v>
      </c>
      <c r="F45" s="547">
        <f t="shared" si="0"/>
        <v>1053.5999999999999</v>
      </c>
      <c r="G45" s="661">
        <v>42774</v>
      </c>
      <c r="H45" s="548">
        <v>20</v>
      </c>
      <c r="I45" s="547">
        <v>53.88</v>
      </c>
      <c r="J45" s="547">
        <v>0.02</v>
      </c>
      <c r="K45" s="547">
        <f>I45*H45-J45</f>
        <v>1077.5800000000002</v>
      </c>
      <c r="L45" s="542"/>
      <c r="M45" s="547"/>
      <c r="O45" s="81">
        <v>1.1000000000000001</v>
      </c>
      <c r="P45" s="81">
        <f>O45*$Q$4</f>
        <v>57.408999999999999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1">
        <v>42766</v>
      </c>
      <c r="C46" s="546">
        <v>20</v>
      </c>
      <c r="D46" s="547">
        <v>51.72</v>
      </c>
      <c r="E46" s="547">
        <v>0</v>
      </c>
      <c r="F46" s="547">
        <f t="shared" si="0"/>
        <v>1034.4000000000001</v>
      </c>
      <c r="G46" s="661">
        <v>42803</v>
      </c>
      <c r="H46" s="548">
        <v>20</v>
      </c>
      <c r="I46" s="547">
        <v>56.41</v>
      </c>
      <c r="J46" s="547">
        <v>0.12</v>
      </c>
      <c r="K46" s="547">
        <f>I46*H46-J46</f>
        <v>1128.08</v>
      </c>
      <c r="L46" s="546"/>
      <c r="M46" s="546"/>
      <c r="O46" s="81">
        <v>1.0900000000000001</v>
      </c>
      <c r="P46" s="81">
        <f t="shared" ref="P46:P65" si="1">O46*$Q$4</f>
        <v>56.887100000000004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7"/>
      <c r="C47" s="257"/>
      <c r="D47" s="257"/>
      <c r="E47" s="257"/>
      <c r="F47" s="257"/>
      <c r="G47" s="567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56.365200000000002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55.843299999999999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7"/>
      <c r="C49" s="257"/>
      <c r="D49" s="257"/>
      <c r="E49" s="257"/>
      <c r="F49" s="257"/>
      <c r="G49" s="567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55.321399999999997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7"/>
      <c r="C50" s="257"/>
      <c r="D50" s="257"/>
      <c r="E50" s="257"/>
      <c r="F50" s="257"/>
      <c r="G50" s="567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54.799500000000002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7"/>
      <c r="C51" s="257"/>
      <c r="D51" s="257"/>
      <c r="E51" s="257"/>
      <c r="F51" s="257"/>
      <c r="G51" s="567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54.2776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7"/>
      <c r="C52" s="257"/>
      <c r="D52" s="257"/>
      <c r="E52" s="257"/>
      <c r="F52" s="257"/>
      <c r="G52" s="567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53.755699999999997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7"/>
      <c r="C53" s="257"/>
      <c r="D53" s="257"/>
      <c r="E53" s="257"/>
      <c r="F53" s="257"/>
      <c r="G53" s="567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53.233799999999995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52.7119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4" t="s">
        <v>195</v>
      </c>
      <c r="B55" s="455"/>
      <c r="C55" s="456">
        <f>SumByColor($A$19,C38:C53)</f>
        <v>0</v>
      </c>
      <c r="D55" s="456"/>
      <c r="E55" s="456"/>
      <c r="F55" s="457">
        <f>SumByColor($A$19,F38:F41)</f>
        <v>0</v>
      </c>
      <c r="G55" s="456"/>
      <c r="H55" s="456">
        <f>SumByColor($A$19,H38:H53)</f>
        <v>0</v>
      </c>
      <c r="I55" s="456"/>
      <c r="J55" s="456"/>
      <c r="K55" s="457">
        <f>SumByColor($A$19,K38:K53)</f>
        <v>0</v>
      </c>
      <c r="L55" s="456"/>
      <c r="M55" s="457">
        <f>SumByColor($A$19,M38:M53)</f>
        <v>0</v>
      </c>
      <c r="O55" s="81">
        <v>1</v>
      </c>
      <c r="P55" s="81">
        <f t="shared" si="1"/>
        <v>52.19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51.668099999999995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51.1462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50.624299999999998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50.102399999999996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49.580499999999994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49.058599999999998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48.536700000000003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48.014800000000001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47.492899999999999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46.970999999999997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8" priority="57">
      <formula>F27&gt;0</formula>
    </cfRule>
    <cfRule type="expression" dxfId="827" priority="58">
      <formula>F27&lt;0</formula>
    </cfRule>
  </conditionalFormatting>
  <conditionalFormatting sqref="H28:H33">
    <cfRule type="expression" dxfId="826" priority="53">
      <formula>H28&gt;0</formula>
    </cfRule>
    <cfRule type="expression" dxfId="825" priority="54">
      <formula>H28&lt;0</formula>
    </cfRule>
  </conditionalFormatting>
  <conditionalFormatting sqref="F24:F26">
    <cfRule type="expression" dxfId="824" priority="39">
      <formula>F24&gt;0</formula>
    </cfRule>
    <cfRule type="expression" dxfId="823" priority="40">
      <formula>F24&lt;0</formula>
    </cfRule>
  </conditionalFormatting>
  <conditionalFormatting sqref="Q8">
    <cfRule type="expression" dxfId="822" priority="33">
      <formula>Q8&gt;0</formula>
    </cfRule>
    <cfRule type="expression" dxfId="821" priority="34">
      <formula>Q8&lt;0</formula>
    </cfRule>
  </conditionalFormatting>
  <conditionalFormatting sqref="Q7">
    <cfRule type="expression" dxfId="820" priority="35">
      <formula>Q7&gt;0</formula>
    </cfRule>
    <cfRule type="expression" dxfId="819" priority="36">
      <formula>Q7&lt;0</formula>
    </cfRule>
  </conditionalFormatting>
  <conditionalFormatting sqref="F34">
    <cfRule type="expression" dxfId="818" priority="31">
      <formula>F34&gt;0</formula>
    </cfRule>
    <cfRule type="expression" dxfId="817" priority="32">
      <formula>F34&lt;0</formula>
    </cfRule>
  </conditionalFormatting>
  <conditionalFormatting sqref="H34">
    <cfRule type="expression" dxfId="816" priority="29">
      <formula>H34&gt;0</formula>
    </cfRule>
    <cfRule type="expression" dxfId="815" priority="30">
      <formula>H34&lt;0</formula>
    </cfRule>
  </conditionalFormatting>
  <conditionalFormatting sqref="M36">
    <cfRule type="expression" dxfId="814" priority="19">
      <formula>M36&gt;0</formula>
    </cfRule>
    <cfRule type="expression" dxfId="813" priority="20">
      <formula>M36&lt;0</formula>
    </cfRule>
  </conditionalFormatting>
  <conditionalFormatting sqref="Q10">
    <cfRule type="expression" dxfId="812" priority="15">
      <formula>Q10&gt;0</formula>
    </cfRule>
    <cfRule type="expression" dxfId="811" priority="16">
      <formula>Q10&lt;0</formula>
    </cfRule>
  </conditionalFormatting>
  <conditionalFormatting sqref="F23">
    <cfRule type="expression" dxfId="810" priority="13">
      <formula>F23&gt;0</formula>
    </cfRule>
    <cfRule type="expression" dxfId="809" priority="14">
      <formula>F23&lt;0</formula>
    </cfRule>
  </conditionalFormatting>
  <conditionalFormatting sqref="I25:J25">
    <cfRule type="expression" dxfId="808" priority="9">
      <formula>I25&gt;0</formula>
    </cfRule>
    <cfRule type="expression" dxfId="807" priority="10">
      <formula>I25&lt;0</formula>
    </cfRule>
  </conditionalFormatting>
  <conditionalFormatting sqref="I26:J27">
    <cfRule type="expression" dxfId="806" priority="7">
      <formula>I26&gt;0</formula>
    </cfRule>
    <cfRule type="expression" dxfId="805" priority="8">
      <formula>I26&lt;0</formula>
    </cfRule>
  </conditionalFormatting>
  <conditionalFormatting sqref="K25:K27">
    <cfRule type="expression" dxfId="804" priority="5">
      <formula>K25&gt;0</formula>
    </cfRule>
    <cfRule type="expression" dxfId="803" priority="6">
      <formula>K25&lt;0</formula>
    </cfRule>
  </conditionalFormatting>
  <conditionalFormatting sqref="I23:J23">
    <cfRule type="expression" dxfId="802" priority="3">
      <formula>I23&gt;0</formula>
    </cfRule>
    <cfRule type="expression" dxfId="80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2"/>
      <c r="U1" s="732" t="s">
        <v>784</v>
      </c>
      <c r="V1" s="732" t="s">
        <v>787</v>
      </c>
      <c r="W1" s="732"/>
      <c r="X1" s="732"/>
      <c r="Y1" s="732"/>
    </row>
    <row r="2" spans="1:25" x14ac:dyDescent="0.25">
      <c r="A2" s="6" t="s">
        <v>228</v>
      </c>
      <c r="B2" s="449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9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3"/>
      <c r="U2" s="700"/>
      <c r="V2" s="700"/>
      <c r="W2" s="700"/>
      <c r="X2" s="700"/>
      <c r="Y2" s="700"/>
    </row>
    <row r="3" spans="1:25" x14ac:dyDescent="0.25">
      <c r="A3" s="22" t="s">
        <v>71</v>
      </c>
      <c r="B3" s="449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9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4" t="s">
        <v>781</v>
      </c>
      <c r="U3" s="700"/>
      <c r="V3" s="700"/>
      <c r="W3" s="700"/>
      <c r="X3" s="700"/>
      <c r="Y3" s="700"/>
    </row>
    <row r="4" spans="1:25" x14ac:dyDescent="0.25">
      <c r="B4" s="449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9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19.39</v>
      </c>
      <c r="R4" s="491">
        <v>-6.7000000000000002E-3</v>
      </c>
      <c r="T4" s="735" t="s">
        <v>802</v>
      </c>
      <c r="U4" s="739">
        <v>320</v>
      </c>
      <c r="V4" s="700"/>
      <c r="W4" s="700"/>
      <c r="X4" s="700"/>
      <c r="Y4" s="700"/>
    </row>
    <row r="5" spans="1:25" x14ac:dyDescent="0.25">
      <c r="B5" s="449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9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15512</v>
      </c>
      <c r="T5" s="736" t="s">
        <v>794</v>
      </c>
      <c r="U5" s="739">
        <v>340</v>
      </c>
      <c r="V5" s="700"/>
      <c r="W5" s="700"/>
      <c r="X5" s="700"/>
      <c r="Y5" s="700"/>
    </row>
    <row r="6" spans="1:25" x14ac:dyDescent="0.25">
      <c r="B6" s="449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9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7" t="s">
        <v>785</v>
      </c>
      <c r="U6" s="739">
        <v>336</v>
      </c>
      <c r="V6" s="700"/>
      <c r="W6" s="700"/>
      <c r="X6" s="700"/>
      <c r="Y6" s="700"/>
    </row>
    <row r="7" spans="1:25" x14ac:dyDescent="0.25">
      <c r="B7" s="449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-2288.3100000000013</v>
      </c>
      <c r="R7">
        <v>700</v>
      </c>
      <c r="T7" s="737"/>
      <c r="U7" s="739"/>
      <c r="V7" s="700"/>
      <c r="W7" s="700"/>
      <c r="X7" s="700"/>
      <c r="Y7" s="700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-3740.5699999999997</v>
      </c>
      <c r="T8" s="737" t="s">
        <v>795</v>
      </c>
      <c r="U8" s="739">
        <v>2.2999999999999998</v>
      </c>
      <c r="V8" s="700"/>
      <c r="W8" s="700"/>
      <c r="X8" s="700"/>
      <c r="Y8" s="700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-0.19428938578070354</v>
      </c>
      <c r="T9" s="737" t="s">
        <v>796</v>
      </c>
      <c r="U9" s="739">
        <v>2.6</v>
      </c>
      <c r="V9" s="700"/>
      <c r="W9" s="700"/>
      <c r="X9" s="700"/>
      <c r="Y9" s="700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7" t="s">
        <v>786</v>
      </c>
      <c r="U10" s="739">
        <v>2.6</v>
      </c>
      <c r="V10" s="700"/>
      <c r="W10" s="700"/>
      <c r="X10" s="700"/>
      <c r="Y10" s="700"/>
    </row>
    <row r="11" spans="1:25" x14ac:dyDescent="0.25">
      <c r="B11" s="449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3.0943785456420833E-2</v>
      </c>
      <c r="R11">
        <v>0.6</v>
      </c>
      <c r="T11" s="700"/>
      <c r="U11" s="739"/>
      <c r="V11" s="700"/>
      <c r="W11" s="700"/>
      <c r="X11" s="700"/>
      <c r="Y11" s="700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7" t="s">
        <v>788</v>
      </c>
      <c r="U12" s="739"/>
      <c r="V12" s="700"/>
      <c r="W12" s="700"/>
      <c r="X12" s="700"/>
      <c r="Y12" s="700"/>
    </row>
    <row r="13" spans="1:25" x14ac:dyDescent="0.25">
      <c r="B13" s="490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7" t="s">
        <v>797</v>
      </c>
      <c r="U13" s="739"/>
      <c r="V13" s="700"/>
      <c r="W13" s="700"/>
      <c r="X13" s="700"/>
      <c r="Y13" s="700"/>
    </row>
    <row r="14" spans="1:25" x14ac:dyDescent="0.25">
      <c r="H14" s="70"/>
      <c r="T14" s="737"/>
      <c r="U14" s="739"/>
      <c r="V14" s="700"/>
      <c r="W14" s="700"/>
      <c r="X14" s="700"/>
      <c r="Y14" s="700"/>
    </row>
    <row r="15" spans="1:25" x14ac:dyDescent="0.25">
      <c r="H15" s="70"/>
      <c r="T15" s="737" t="s">
        <v>789</v>
      </c>
      <c r="U15" s="739"/>
      <c r="V15" s="700"/>
      <c r="W15" s="700"/>
      <c r="X15" s="700"/>
      <c r="Y15" s="700"/>
    </row>
    <row r="16" spans="1:25" x14ac:dyDescent="0.25">
      <c r="H16" s="70"/>
      <c r="T16" s="737" t="s">
        <v>790</v>
      </c>
      <c r="U16" s="739"/>
      <c r="V16" s="700"/>
      <c r="W16" s="700"/>
      <c r="X16" s="700"/>
      <c r="Y16" s="700"/>
    </row>
    <row r="17" spans="1:27" x14ac:dyDescent="0.25">
      <c r="T17" s="737" t="s">
        <v>808</v>
      </c>
      <c r="U17" s="739">
        <f>U6*U10</f>
        <v>873.6</v>
      </c>
      <c r="V17" s="700"/>
      <c r="W17" s="700"/>
      <c r="X17" s="700"/>
      <c r="Y17" s="700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700"/>
      <c r="U18" s="739"/>
      <c r="V18" s="700"/>
      <c r="W18" s="700"/>
      <c r="X18" s="700"/>
      <c r="Y18" s="700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7" t="s">
        <v>803</v>
      </c>
      <c r="U19" s="742" t="s">
        <v>807</v>
      </c>
      <c r="V19" s="700"/>
      <c r="W19" s="700"/>
      <c r="X19" s="700"/>
      <c r="Y19" s="700"/>
    </row>
    <row r="20" spans="1:27" x14ac:dyDescent="0.25">
      <c r="T20" s="737" t="s">
        <v>804</v>
      </c>
      <c r="U20" s="739">
        <v>0.84</v>
      </c>
      <c r="V20" s="700"/>
      <c r="W20" s="700"/>
      <c r="X20" s="700"/>
      <c r="Y20" s="700"/>
    </row>
    <row r="21" spans="1:27" x14ac:dyDescent="0.25">
      <c r="T21" s="700"/>
      <c r="U21" s="739"/>
      <c r="V21" s="700"/>
      <c r="W21" s="700"/>
      <c r="X21" s="700"/>
      <c r="Y21" s="700"/>
    </row>
    <row r="22" spans="1:27" x14ac:dyDescent="0.25">
      <c r="B22" s="502" t="s">
        <v>113</v>
      </c>
      <c r="C22" s="502" t="s">
        <v>146</v>
      </c>
      <c r="D22" s="503" t="s">
        <v>145</v>
      </c>
      <c r="E22" s="504" t="s">
        <v>147</v>
      </c>
      <c r="F22" s="504" t="s">
        <v>65</v>
      </c>
      <c r="G22" s="506" t="s">
        <v>151</v>
      </c>
      <c r="H22" s="506" t="s">
        <v>88</v>
      </c>
      <c r="I22" s="506" t="s">
        <v>154</v>
      </c>
      <c r="J22" s="506" t="s">
        <v>527</v>
      </c>
      <c r="K22" s="506" t="s">
        <v>150</v>
      </c>
      <c r="T22" s="734" t="s">
        <v>782</v>
      </c>
      <c r="U22" s="739"/>
      <c r="V22" s="700"/>
      <c r="W22" s="700"/>
      <c r="X22" s="700"/>
      <c r="Y22" s="700"/>
    </row>
    <row r="23" spans="1:27" x14ac:dyDescent="0.25">
      <c r="B23" s="542">
        <v>42754</v>
      </c>
      <c r="C23" s="546">
        <v>100</v>
      </c>
      <c r="D23" s="547">
        <v>27.58</v>
      </c>
      <c r="E23" s="547">
        <v>30.25</v>
      </c>
      <c r="F23" s="547">
        <f t="shared" ref="F23:F28" si="1">C23*(E23-D23)</f>
        <v>267.00000000000017</v>
      </c>
      <c r="G23" s="547">
        <f t="shared" ref="G23:G28" si="2">D23*C23</f>
        <v>2758</v>
      </c>
      <c r="H23" s="588">
        <f t="shared" ref="H23:H28" si="3">(E23-D23)/D23</f>
        <v>9.6809282088469978E-2</v>
      </c>
      <c r="I23" s="547"/>
      <c r="J23" s="547"/>
      <c r="K23" s="547"/>
      <c r="T23" s="735" t="s">
        <v>798</v>
      </c>
      <c r="U23" s="739"/>
      <c r="V23" s="700"/>
      <c r="W23" s="700"/>
      <c r="X23" s="700"/>
      <c r="Y23" s="700"/>
    </row>
    <row r="24" spans="1:27" x14ac:dyDescent="0.25">
      <c r="B24" s="542">
        <v>42758</v>
      </c>
      <c r="C24" s="546">
        <v>100</v>
      </c>
      <c r="D24" s="547">
        <v>27.180700000000002</v>
      </c>
      <c r="E24" s="547">
        <v>31.55</v>
      </c>
      <c r="F24" s="547">
        <f t="shared" si="1"/>
        <v>436.92999999999989</v>
      </c>
      <c r="G24" s="547">
        <f t="shared" si="2"/>
        <v>2718.07</v>
      </c>
      <c r="H24" s="588">
        <f t="shared" si="3"/>
        <v>0.16075009105725749</v>
      </c>
      <c r="I24" s="547"/>
      <c r="J24" s="547"/>
      <c r="K24" s="547"/>
      <c r="T24" s="736" t="s">
        <v>799</v>
      </c>
      <c r="U24" s="739"/>
      <c r="V24" s="700"/>
      <c r="W24" s="700"/>
      <c r="X24" s="700"/>
      <c r="Y24" s="700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7" t="s">
        <v>785</v>
      </c>
      <c r="U25" s="739"/>
      <c r="V25" s="700"/>
      <c r="W25" s="700"/>
      <c r="X25" s="700"/>
      <c r="Y25" s="700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7"/>
      <c r="U26" s="739"/>
      <c r="V26" s="700"/>
      <c r="W26" s="700"/>
      <c r="X26" s="700"/>
      <c r="Y26" s="700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7" t="s">
        <v>795</v>
      </c>
      <c r="U27" s="739"/>
      <c r="V27" s="700"/>
      <c r="W27" s="700"/>
      <c r="X27" s="700"/>
      <c r="Y27" s="700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7" t="s">
        <v>796</v>
      </c>
      <c r="U28" s="739"/>
      <c r="V28" s="700"/>
      <c r="W28" s="700"/>
      <c r="X28" s="700"/>
      <c r="Y28" s="700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7" t="s">
        <v>786</v>
      </c>
      <c r="U29" s="739"/>
      <c r="V29" s="700"/>
      <c r="W29" s="700"/>
      <c r="X29" s="700"/>
      <c r="Y29" s="700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00"/>
      <c r="U30" s="739"/>
      <c r="V30" s="700"/>
      <c r="W30" s="700"/>
      <c r="X30" s="700"/>
      <c r="Y30" s="700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7" t="s">
        <v>788</v>
      </c>
      <c r="U31" s="739"/>
      <c r="V31" s="700"/>
      <c r="W31" s="700"/>
      <c r="X31" s="700"/>
      <c r="Y31" s="700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7" t="s">
        <v>797</v>
      </c>
      <c r="U32" s="739"/>
      <c r="V32" s="700"/>
      <c r="W32" s="700"/>
      <c r="X32" s="700"/>
      <c r="Y32" s="700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7"/>
      <c r="U33" s="739"/>
      <c r="V33" s="700"/>
      <c r="W33" s="700"/>
      <c r="X33" s="700"/>
      <c r="Y33" s="700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7" t="s">
        <v>789</v>
      </c>
      <c r="U34" s="739"/>
      <c r="V34" s="700"/>
      <c r="W34" s="700"/>
      <c r="X34" s="700"/>
      <c r="Y34" s="700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7" t="s">
        <v>790</v>
      </c>
      <c r="U35" s="739"/>
      <c r="V35" s="700"/>
      <c r="W35" s="700"/>
      <c r="X35" s="700"/>
      <c r="Y35" s="700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00"/>
      <c r="U36" s="739"/>
      <c r="V36" s="700"/>
      <c r="W36" s="700"/>
      <c r="X36" s="700"/>
      <c r="Y36" s="700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4" t="s">
        <v>783</v>
      </c>
      <c r="U37" s="739"/>
      <c r="V37" s="700"/>
      <c r="W37" s="700"/>
      <c r="X37" s="700"/>
      <c r="Y37" s="700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7" t="s">
        <v>795</v>
      </c>
      <c r="U38" s="739"/>
      <c r="V38" s="700"/>
      <c r="W38" s="700"/>
      <c r="X38" s="700"/>
      <c r="Y38" s="700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7" t="s">
        <v>796</v>
      </c>
      <c r="U39" s="739"/>
      <c r="V39" s="700"/>
      <c r="W39" s="700"/>
      <c r="X39" s="700"/>
      <c r="Y39" s="700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7" t="s">
        <v>786</v>
      </c>
      <c r="U40" s="739"/>
      <c r="V40" s="700"/>
      <c r="W40" s="700"/>
      <c r="X40" s="700"/>
      <c r="Y40" s="700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21.329000000000001</v>
      </c>
      <c r="Q41" s="2"/>
      <c r="T41" s="700"/>
      <c r="U41" s="739"/>
      <c r="V41" s="700"/>
      <c r="W41" s="700"/>
      <c r="X41" s="700"/>
      <c r="Y41" s="700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21.135100000000001</v>
      </c>
      <c r="Q42" s="2"/>
      <c r="T42" s="737" t="s">
        <v>791</v>
      </c>
      <c r="U42" s="739"/>
      <c r="V42" s="700"/>
      <c r="W42" s="700"/>
      <c r="X42" s="700"/>
      <c r="Y42" s="700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20.941200000000002</v>
      </c>
      <c r="Q43" s="2"/>
      <c r="T43" s="737" t="s">
        <v>800</v>
      </c>
      <c r="U43" s="739"/>
      <c r="V43" s="700"/>
      <c r="W43" s="700"/>
      <c r="X43" s="700"/>
      <c r="Y43" s="700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20.747300000000003</v>
      </c>
      <c r="Q44" s="2"/>
      <c r="T44" s="737"/>
      <c r="U44" s="739"/>
      <c r="V44" s="700"/>
      <c r="W44" s="700"/>
      <c r="X44" s="700"/>
      <c r="Y44" s="700"/>
    </row>
    <row r="45" spans="1:25" x14ac:dyDescent="0.25">
      <c r="A45">
        <v>700</v>
      </c>
      <c r="B45" s="189">
        <v>42984</v>
      </c>
      <c r="C45" s="439">
        <v>800</v>
      </c>
      <c r="D45" s="440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20.5534</v>
      </c>
      <c r="Q45" s="2"/>
      <c r="T45" s="734" t="s">
        <v>81</v>
      </c>
      <c r="U45" s="740"/>
      <c r="V45" s="700"/>
      <c r="W45" s="700"/>
      <c r="X45" s="700"/>
      <c r="Y45" s="700"/>
    </row>
    <row r="46" spans="1:25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O46" s="81">
        <v>1.05</v>
      </c>
      <c r="P46" s="81">
        <f t="shared" si="10"/>
        <v>20.359500000000001</v>
      </c>
      <c r="Q46" s="2"/>
      <c r="T46" s="737" t="s">
        <v>792</v>
      </c>
      <c r="U46" s="741"/>
      <c r="V46" s="700"/>
      <c r="W46" s="700"/>
      <c r="X46" s="700"/>
      <c r="Y46" s="700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20.165600000000001</v>
      </c>
      <c r="Q47" s="2"/>
      <c r="T47" s="737" t="s">
        <v>801</v>
      </c>
      <c r="U47" s="741"/>
      <c r="V47" s="700"/>
      <c r="W47" s="700"/>
      <c r="X47" s="700"/>
      <c r="Y47" s="700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19.971700000000002</v>
      </c>
      <c r="Q48" s="2"/>
      <c r="T48" s="737"/>
      <c r="U48" s="741"/>
      <c r="V48" s="700"/>
      <c r="W48" s="700"/>
      <c r="X48" s="700"/>
      <c r="Y48" s="700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19.777799999999999</v>
      </c>
      <c r="Q49" s="2"/>
      <c r="T49" s="738" t="s">
        <v>793</v>
      </c>
      <c r="U49" s="741"/>
      <c r="V49" s="700"/>
      <c r="W49" s="700"/>
      <c r="X49" s="700"/>
      <c r="Y49" s="700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19.5839</v>
      </c>
      <c r="Q50" s="2"/>
      <c r="T50" s="737"/>
      <c r="U50" s="741"/>
      <c r="V50" s="700"/>
      <c r="W50" s="700"/>
      <c r="X50" s="700"/>
      <c r="Y50" s="700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19.39</v>
      </c>
      <c r="Q51" s="2"/>
      <c r="T51" s="737"/>
      <c r="U51" s="741"/>
      <c r="V51" s="700"/>
      <c r="W51" s="700"/>
      <c r="X51" s="700"/>
      <c r="Y51" s="700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19.196100000000001</v>
      </c>
      <c r="Q52" s="2"/>
      <c r="T52" s="425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19.002200000000002</v>
      </c>
      <c r="Q53" s="2"/>
      <c r="T53" s="42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18.808299999999999</v>
      </c>
      <c r="T54" s="425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18.6144</v>
      </c>
      <c r="T55" s="425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18.420500000000001</v>
      </c>
      <c r="T56" s="425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18.226600000000001</v>
      </c>
      <c r="T57" s="425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18.032700000000002</v>
      </c>
      <c r="T58" s="425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17.838800000000003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17.6449</v>
      </c>
      <c r="U60" s="107"/>
    </row>
    <row r="61" spans="2:25" x14ac:dyDescent="0.25">
      <c r="O61" s="81">
        <v>0.9</v>
      </c>
      <c r="P61" s="81">
        <f t="shared" si="10"/>
        <v>17.451000000000001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2" t="s">
        <v>113</v>
      </c>
      <c r="C67" s="502" t="s">
        <v>146</v>
      </c>
      <c r="D67" s="503" t="s">
        <v>145</v>
      </c>
      <c r="E67" s="504" t="s">
        <v>147</v>
      </c>
      <c r="F67" s="504" t="s">
        <v>65</v>
      </c>
      <c r="G67" s="506" t="s">
        <v>151</v>
      </c>
      <c r="H67" s="506" t="s">
        <v>88</v>
      </c>
      <c r="I67" s="506" t="s">
        <v>154</v>
      </c>
    </row>
    <row r="68" spans="2:20" x14ac:dyDescent="0.25">
      <c r="B68" s="374">
        <v>42548</v>
      </c>
      <c r="C68" s="375">
        <v>100</v>
      </c>
      <c r="D68" s="376">
        <v>25</v>
      </c>
      <c r="E68" s="376">
        <v>24.69</v>
      </c>
      <c r="F68" s="376">
        <f t="shared" ref="F68:F73" si="17">C68*(E68-D68)</f>
        <v>-30.999999999999872</v>
      </c>
      <c r="G68" s="376">
        <f t="shared" ref="G68:G73" si="18">D68*C68</f>
        <v>2500</v>
      </c>
      <c r="H68" s="377">
        <f t="shared" ref="H68:H73" si="19">(E68-D68)/D68</f>
        <v>-1.2399999999999949E-2</v>
      </c>
      <c r="I68" s="376"/>
    </row>
    <row r="69" spans="2:20" x14ac:dyDescent="0.25">
      <c r="B69" s="374">
        <v>42549</v>
      </c>
      <c r="C69" s="375">
        <v>100</v>
      </c>
      <c r="D69" s="376">
        <v>25</v>
      </c>
      <c r="E69" s="376">
        <v>25.26</v>
      </c>
      <c r="F69" s="376">
        <f t="shared" si="17"/>
        <v>26.000000000000156</v>
      </c>
      <c r="G69" s="376">
        <f t="shared" si="18"/>
        <v>2500</v>
      </c>
      <c r="H69" s="377">
        <f t="shared" si="19"/>
        <v>1.0400000000000062E-2</v>
      </c>
      <c r="I69" s="376"/>
    </row>
    <row r="70" spans="2:20" x14ac:dyDescent="0.25">
      <c r="B70" s="374">
        <v>42552</v>
      </c>
      <c r="C70" s="375">
        <v>100</v>
      </c>
      <c r="D70" s="376">
        <v>25</v>
      </c>
      <c r="E70" s="376">
        <v>26.57</v>
      </c>
      <c r="F70" s="376">
        <f t="shared" si="17"/>
        <v>157.00000000000003</v>
      </c>
      <c r="G70" s="376">
        <f t="shared" si="18"/>
        <v>2500</v>
      </c>
      <c r="H70" s="377">
        <f t="shared" si="19"/>
        <v>6.2800000000000009E-2</v>
      </c>
      <c r="I70" s="376"/>
    </row>
    <row r="71" spans="2:20" x14ac:dyDescent="0.25">
      <c r="B71" s="374">
        <v>42556</v>
      </c>
      <c r="C71" s="375">
        <v>100</v>
      </c>
      <c r="D71" s="376">
        <v>25</v>
      </c>
      <c r="E71" s="376">
        <v>25.47</v>
      </c>
      <c r="F71" s="376">
        <f t="shared" si="17"/>
        <v>46.999999999999886</v>
      </c>
      <c r="G71" s="376">
        <f t="shared" si="18"/>
        <v>2500</v>
      </c>
      <c r="H71" s="377">
        <f t="shared" si="19"/>
        <v>1.8799999999999956E-2</v>
      </c>
      <c r="I71" s="376"/>
    </row>
    <row r="72" spans="2:20" x14ac:dyDescent="0.25">
      <c r="B72" s="374">
        <v>42562</v>
      </c>
      <c r="C72" s="375">
        <v>100</v>
      </c>
      <c r="D72" s="376">
        <v>25</v>
      </c>
      <c r="E72" s="376">
        <v>25.69</v>
      </c>
      <c r="F72" s="376">
        <f t="shared" si="17"/>
        <v>69.000000000000128</v>
      </c>
      <c r="G72" s="376">
        <f t="shared" si="18"/>
        <v>2500</v>
      </c>
      <c r="H72" s="377">
        <f t="shared" si="19"/>
        <v>2.7600000000000052E-2</v>
      </c>
      <c r="I72" s="376"/>
    </row>
    <row r="73" spans="2:20" x14ac:dyDescent="0.25">
      <c r="B73" s="374">
        <v>42563</v>
      </c>
      <c r="C73" s="375">
        <v>100</v>
      </c>
      <c r="D73" s="376">
        <v>25</v>
      </c>
      <c r="E73" s="376">
        <v>26.48</v>
      </c>
      <c r="F73" s="376">
        <f t="shared" si="17"/>
        <v>148.00000000000006</v>
      </c>
      <c r="G73" s="376">
        <f t="shared" si="18"/>
        <v>2500</v>
      </c>
      <c r="H73" s="377">
        <f t="shared" si="19"/>
        <v>5.9200000000000016E-2</v>
      </c>
      <c r="I73" s="376"/>
    </row>
    <row r="74" spans="2:20" x14ac:dyDescent="0.25">
      <c r="B74" s="374">
        <v>42569</v>
      </c>
      <c r="C74" s="375">
        <v>100</v>
      </c>
      <c r="D74" s="376">
        <v>25</v>
      </c>
      <c r="E74" s="376">
        <v>29.28</v>
      </c>
      <c r="F74" s="376">
        <f t="shared" ref="F74:F80" si="20">C74*(E74-D74)</f>
        <v>428.00000000000011</v>
      </c>
      <c r="G74" s="376">
        <f t="shared" ref="G74:G80" si="21">D74*C74</f>
        <v>2500</v>
      </c>
      <c r="H74" s="377">
        <f t="shared" ref="H74:H80" si="22">(E74-D74)/D74</f>
        <v>0.17120000000000005</v>
      </c>
      <c r="I74" s="376"/>
    </row>
    <row r="75" spans="2:20" x14ac:dyDescent="0.25">
      <c r="B75" s="374">
        <v>42570</v>
      </c>
      <c r="C75" s="375">
        <v>100</v>
      </c>
      <c r="D75" s="376">
        <v>25</v>
      </c>
      <c r="E75" s="376">
        <v>28.68</v>
      </c>
      <c r="F75" s="376">
        <f t="shared" si="20"/>
        <v>368</v>
      </c>
      <c r="G75" s="376">
        <f t="shared" si="21"/>
        <v>2500</v>
      </c>
      <c r="H75" s="377">
        <f t="shared" si="22"/>
        <v>0.1472</v>
      </c>
      <c r="I75" s="376"/>
    </row>
    <row r="76" spans="2:20" x14ac:dyDescent="0.25">
      <c r="B76" s="374">
        <v>42571</v>
      </c>
      <c r="C76" s="375">
        <v>100</v>
      </c>
      <c r="D76" s="376">
        <v>25</v>
      </c>
      <c r="E76" s="376">
        <v>29.01</v>
      </c>
      <c r="F76" s="376">
        <f t="shared" si="20"/>
        <v>401.00000000000017</v>
      </c>
      <c r="G76" s="376">
        <f t="shared" si="21"/>
        <v>2500</v>
      </c>
      <c r="H76" s="377">
        <f t="shared" si="22"/>
        <v>0.16040000000000007</v>
      </c>
      <c r="I76" s="376"/>
    </row>
    <row r="77" spans="2:20" x14ac:dyDescent="0.25">
      <c r="B77" s="374">
        <v>42572</v>
      </c>
      <c r="C77" s="375">
        <v>100</v>
      </c>
      <c r="D77" s="376">
        <v>25</v>
      </c>
      <c r="E77" s="376">
        <v>28.89</v>
      </c>
      <c r="F77" s="376">
        <f t="shared" si="20"/>
        <v>389.00000000000006</v>
      </c>
      <c r="G77" s="376">
        <f t="shared" si="21"/>
        <v>2500</v>
      </c>
      <c r="H77" s="377">
        <f t="shared" si="22"/>
        <v>0.15560000000000002</v>
      </c>
      <c r="I77" s="376"/>
    </row>
    <row r="78" spans="2:20" x14ac:dyDescent="0.25">
      <c r="B78" s="374">
        <v>42576</v>
      </c>
      <c r="C78" s="375">
        <v>100</v>
      </c>
      <c r="D78" s="376">
        <v>25</v>
      </c>
      <c r="E78" s="376">
        <v>28.63</v>
      </c>
      <c r="F78" s="376">
        <f t="shared" si="20"/>
        <v>362.99999999999989</v>
      </c>
      <c r="G78" s="376">
        <f t="shared" si="21"/>
        <v>2500</v>
      </c>
      <c r="H78" s="377">
        <f t="shared" si="22"/>
        <v>0.14519999999999997</v>
      </c>
      <c r="I78" s="376"/>
    </row>
    <row r="79" spans="2:20" x14ac:dyDescent="0.25">
      <c r="B79" s="374">
        <v>42577</v>
      </c>
      <c r="C79" s="375">
        <v>100</v>
      </c>
      <c r="D79" s="376">
        <v>25</v>
      </c>
      <c r="E79" s="376">
        <v>29.34</v>
      </c>
      <c r="F79" s="376">
        <f t="shared" si="20"/>
        <v>434</v>
      </c>
      <c r="G79" s="376">
        <f t="shared" si="21"/>
        <v>2500</v>
      </c>
      <c r="H79" s="377">
        <f t="shared" si="22"/>
        <v>0.1736</v>
      </c>
      <c r="I79" s="376"/>
    </row>
    <row r="80" spans="2:20" x14ac:dyDescent="0.25">
      <c r="B80" s="374">
        <v>42580</v>
      </c>
      <c r="C80" s="375">
        <v>100</v>
      </c>
      <c r="D80" s="376">
        <v>25</v>
      </c>
      <c r="E80" s="376">
        <v>27</v>
      </c>
      <c r="F80" s="376">
        <f t="shared" si="20"/>
        <v>200</v>
      </c>
      <c r="G80" s="376">
        <f t="shared" si="21"/>
        <v>2500</v>
      </c>
      <c r="H80" s="377">
        <f t="shared" si="22"/>
        <v>0.08</v>
      </c>
      <c r="I80" s="376"/>
    </row>
    <row r="81" spans="2:9" x14ac:dyDescent="0.25">
      <c r="B81" s="374">
        <v>42584</v>
      </c>
      <c r="C81" s="375">
        <v>0</v>
      </c>
      <c r="D81" s="376"/>
      <c r="E81" s="376"/>
      <c r="F81" s="376">
        <v>287.94</v>
      </c>
      <c r="G81" s="376"/>
      <c r="H81" s="377"/>
      <c r="I81" s="376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3">C85*(E85-D85)</f>
        <v>-9.9999999999999645</v>
      </c>
      <c r="G85" s="258">
        <f t="shared" ref="G85:G90" si="24">D85*C85</f>
        <v>1287</v>
      </c>
      <c r="H85" s="272">
        <f t="shared" ref="H85:H90" si="25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3"/>
        <v>-45.999999999999908</v>
      </c>
      <c r="G86" s="258">
        <f t="shared" si="24"/>
        <v>1287</v>
      </c>
      <c r="H86" s="272">
        <f t="shared" si="25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3"/>
        <v>-82.000000000000028</v>
      </c>
      <c r="G87" s="258">
        <f t="shared" si="24"/>
        <v>2496</v>
      </c>
      <c r="H87" s="272">
        <f t="shared" si="25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3"/>
        <v>-99.000000000000028</v>
      </c>
      <c r="G88" s="258">
        <f t="shared" si="24"/>
        <v>3720</v>
      </c>
      <c r="H88" s="272">
        <f t="shared" si="25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3"/>
        <v>-121.50000000000034</v>
      </c>
      <c r="G89" s="258">
        <f t="shared" si="24"/>
        <v>3720</v>
      </c>
      <c r="H89" s="272">
        <f t="shared" si="25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3"/>
        <v>-50.999999999999979</v>
      </c>
      <c r="G90" s="258">
        <f t="shared" si="24"/>
        <v>3720</v>
      </c>
      <c r="H90" s="272">
        <f t="shared" si="25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6">C91*(E91-D91)</f>
        <v>13.499999999999979</v>
      </c>
      <c r="G91" s="258">
        <f t="shared" ref="G91:G102" si="27">D91*C91</f>
        <v>3720</v>
      </c>
      <c r="H91" s="272">
        <f t="shared" ref="H91:H102" si="28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6"/>
        <v>40.499999999999936</v>
      </c>
      <c r="G92" s="258">
        <f t="shared" si="27"/>
        <v>3720</v>
      </c>
      <c r="H92" s="272">
        <f t="shared" si="28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6"/>
        <v>7.5000000000001066</v>
      </c>
      <c r="G93" s="258">
        <f t="shared" si="27"/>
        <v>3720</v>
      </c>
      <c r="H93" s="272">
        <f t="shared" si="28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6"/>
        <v>-33.000000000000362</v>
      </c>
      <c r="G94" s="258">
        <f t="shared" si="27"/>
        <v>3720</v>
      </c>
      <c r="H94" s="272">
        <f t="shared" si="28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6"/>
        <v>-211.50000000000003</v>
      </c>
      <c r="G95" s="258">
        <f t="shared" si="27"/>
        <v>3720</v>
      </c>
      <c r="H95" s="272">
        <f t="shared" si="28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6"/>
        <v>-144.00000000000011</v>
      </c>
      <c r="G96" s="258">
        <f t="shared" si="27"/>
        <v>3720</v>
      </c>
      <c r="H96" s="272">
        <f t="shared" si="28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6"/>
        <v>-73.500000000000298</v>
      </c>
      <c r="G97" s="258">
        <f t="shared" si="27"/>
        <v>3720</v>
      </c>
      <c r="H97" s="272">
        <f t="shared" si="28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6"/>
        <v>-104.53499999999991</v>
      </c>
      <c r="G98" s="258">
        <f t="shared" si="27"/>
        <v>3694.0349999999999</v>
      </c>
      <c r="H98" s="272">
        <f t="shared" si="28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6"/>
        <v>-164.53499999999968</v>
      </c>
      <c r="G99" s="258">
        <f t="shared" si="27"/>
        <v>3694.0349999999999</v>
      </c>
      <c r="H99" s="272">
        <f t="shared" si="28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6"/>
        <v>8.2949999999998525</v>
      </c>
      <c r="G100" s="258">
        <f t="shared" si="27"/>
        <v>3639.7050000000004</v>
      </c>
      <c r="H100" s="272">
        <f t="shared" si="28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6"/>
        <v>69.794999999999874</v>
      </c>
      <c r="G101" s="258">
        <f t="shared" si="27"/>
        <v>3639.7050000000004</v>
      </c>
      <c r="H101" s="272">
        <f t="shared" si="28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6"/>
        <v>589.25999999999976</v>
      </c>
      <c r="G102" s="258">
        <f t="shared" si="27"/>
        <v>2250.7400000000002</v>
      </c>
      <c r="H102" s="272">
        <f t="shared" si="28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4" t="s">
        <v>1</v>
      </c>
      <c r="B111" s="464" t="s">
        <v>2</v>
      </c>
      <c r="C111" s="464" t="s">
        <v>4</v>
      </c>
      <c r="D111" s="465" t="s">
        <v>5</v>
      </c>
      <c r="E111" s="465" t="s">
        <v>94</v>
      </c>
      <c r="F111" s="465" t="s">
        <v>60</v>
      </c>
      <c r="G111" s="464" t="s">
        <v>3</v>
      </c>
      <c r="H111" s="464" t="s">
        <v>6</v>
      </c>
      <c r="I111" s="465" t="s">
        <v>7</v>
      </c>
      <c r="J111" s="465" t="s">
        <v>95</v>
      </c>
      <c r="K111" s="465" t="s">
        <v>61</v>
      </c>
      <c r="L111" s="464" t="s">
        <v>37</v>
      </c>
      <c r="M111" s="464" t="s">
        <v>38</v>
      </c>
    </row>
    <row r="112" spans="1:13" x14ac:dyDescent="0.25">
      <c r="A112" s="466" t="s">
        <v>228</v>
      </c>
      <c r="B112" s="467">
        <v>42548</v>
      </c>
      <c r="C112" s="468">
        <v>100</v>
      </c>
      <c r="D112" s="469">
        <v>25</v>
      </c>
      <c r="E112" s="469">
        <v>0</v>
      </c>
      <c r="F112" s="469">
        <f>D112*C112+E112</f>
        <v>2500</v>
      </c>
      <c r="G112" s="467">
        <v>42584</v>
      </c>
      <c r="H112" s="470">
        <v>100</v>
      </c>
      <c r="I112" s="469">
        <v>27.88</v>
      </c>
      <c r="J112" s="469">
        <v>0.06</v>
      </c>
      <c r="K112" s="469">
        <f>H112*I112-J112</f>
        <v>2787.94</v>
      </c>
      <c r="L112" s="467">
        <v>42719</v>
      </c>
      <c r="M112" s="468">
        <v>41.25</v>
      </c>
    </row>
    <row r="113" spans="1:13" x14ac:dyDescent="0.25">
      <c r="A113" s="471" t="s">
        <v>71</v>
      </c>
      <c r="B113" s="467">
        <v>42627</v>
      </c>
      <c r="C113" s="468">
        <v>50</v>
      </c>
      <c r="D113" s="469">
        <v>25.74</v>
      </c>
      <c r="E113" s="469">
        <v>0</v>
      </c>
      <c r="F113" s="469">
        <v>1287</v>
      </c>
      <c r="G113" s="467" t="s">
        <v>351</v>
      </c>
      <c r="H113" s="470">
        <v>50</v>
      </c>
      <c r="I113" s="469">
        <v>25</v>
      </c>
      <c r="J113" s="469">
        <v>0.03</v>
      </c>
      <c r="K113" s="469">
        <v>1249.97</v>
      </c>
      <c r="L113" s="468"/>
      <c r="M113" s="468"/>
    </row>
    <row r="114" spans="1:13" x14ac:dyDescent="0.25">
      <c r="A114" s="468"/>
      <c r="B114" s="467">
        <v>42639</v>
      </c>
      <c r="C114" s="468">
        <v>50</v>
      </c>
      <c r="D114" s="469">
        <v>24.48</v>
      </c>
      <c r="E114" s="469">
        <v>0</v>
      </c>
      <c r="F114" s="469">
        <v>1224</v>
      </c>
      <c r="G114" s="467" t="s">
        <v>351</v>
      </c>
      <c r="H114" s="470">
        <v>100</v>
      </c>
      <c r="I114" s="469">
        <v>24.88</v>
      </c>
      <c r="J114" s="469">
        <v>0.05</v>
      </c>
      <c r="K114" s="469">
        <v>2487.9499999999998</v>
      </c>
      <c r="L114" s="468"/>
      <c r="M114" s="468"/>
    </row>
    <row r="115" spans="1:13" x14ac:dyDescent="0.25">
      <c r="A115" s="468"/>
      <c r="B115" s="467">
        <v>42639</v>
      </c>
      <c r="C115" s="468">
        <v>50</v>
      </c>
      <c r="D115" s="469">
        <v>24.18</v>
      </c>
      <c r="E115" s="469">
        <v>0</v>
      </c>
      <c r="F115" s="469">
        <v>1209</v>
      </c>
      <c r="G115" s="467" t="s">
        <v>351</v>
      </c>
      <c r="H115" s="470">
        <v>50</v>
      </c>
      <c r="I115" s="469">
        <v>27.78</v>
      </c>
      <c r="J115" s="469">
        <v>0.03</v>
      </c>
      <c r="K115" s="469">
        <v>1388.97</v>
      </c>
      <c r="L115" s="468"/>
      <c r="M115" s="468"/>
    </row>
    <row r="116" spans="1:13" x14ac:dyDescent="0.25">
      <c r="A116" s="468"/>
      <c r="B116" s="467">
        <v>42670</v>
      </c>
      <c r="C116" s="468">
        <v>50</v>
      </c>
      <c r="D116" s="469">
        <v>24.48</v>
      </c>
      <c r="E116" s="469">
        <v>0</v>
      </c>
      <c r="F116" s="469">
        <v>1224</v>
      </c>
      <c r="G116" s="467" t="s">
        <v>351</v>
      </c>
      <c r="H116" s="470">
        <v>100</v>
      </c>
      <c r="I116" s="469">
        <v>29.78</v>
      </c>
      <c r="J116" s="469">
        <v>0.06</v>
      </c>
      <c r="K116" s="469">
        <v>2977.94</v>
      </c>
      <c r="L116" s="468"/>
      <c r="M116" s="468"/>
    </row>
    <row r="117" spans="1:13" x14ac:dyDescent="0.25">
      <c r="A117" s="468"/>
      <c r="B117" s="467" t="s">
        <v>351</v>
      </c>
      <c r="C117" s="468">
        <v>100</v>
      </c>
      <c r="D117" s="469">
        <v>24.34</v>
      </c>
      <c r="E117" s="469">
        <v>-0.37</v>
      </c>
      <c r="F117" s="469">
        <v>2433.63</v>
      </c>
      <c r="G117" s="468"/>
      <c r="H117" s="470"/>
      <c r="I117" s="469"/>
      <c r="J117" s="469"/>
      <c r="K117" s="469"/>
      <c r="L117" s="468"/>
      <c r="M117" s="468"/>
    </row>
    <row r="118" spans="1:13" x14ac:dyDescent="0.25">
      <c r="A118" s="468"/>
      <c r="B118" s="514">
        <v>42723</v>
      </c>
      <c r="C118" s="515">
        <v>100</v>
      </c>
      <c r="D118" s="517">
        <v>27.98</v>
      </c>
      <c r="E118" s="517">
        <v>0</v>
      </c>
      <c r="F118" s="517">
        <f>D118*C118+E118</f>
        <v>2798</v>
      </c>
      <c r="G118" s="514">
        <v>42724</v>
      </c>
      <c r="H118" s="515">
        <v>100</v>
      </c>
      <c r="I118" s="517">
        <v>27.94</v>
      </c>
      <c r="J118" s="517">
        <v>0.06</v>
      </c>
      <c r="K118" s="517">
        <f>I118*H118-J118</f>
        <v>2793.94</v>
      </c>
      <c r="L118" s="468"/>
      <c r="M118" s="468"/>
    </row>
    <row r="119" spans="1:13" x14ac:dyDescent="0.25">
      <c r="A119" s="468"/>
      <c r="B119" s="449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9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8"/>
      <c r="M119" s="468"/>
    </row>
    <row r="120" spans="1:13" x14ac:dyDescent="0.25">
      <c r="A120" s="468"/>
      <c r="B120" s="468"/>
      <c r="C120" s="468"/>
      <c r="D120" s="469"/>
      <c r="E120" s="469"/>
      <c r="F120" s="469"/>
      <c r="G120" s="468"/>
      <c r="H120" s="470"/>
      <c r="I120" s="469"/>
      <c r="J120" s="469"/>
      <c r="K120" s="469"/>
      <c r="L120" s="468"/>
      <c r="M120" s="468"/>
    </row>
    <row r="121" spans="1:13" x14ac:dyDescent="0.25">
      <c r="A121" s="468"/>
      <c r="B121" s="468"/>
      <c r="C121" s="468"/>
      <c r="D121" s="469"/>
      <c r="E121" s="469"/>
      <c r="F121" s="469"/>
      <c r="G121" s="468"/>
      <c r="H121" s="470"/>
      <c r="I121" s="469"/>
      <c r="J121" s="469"/>
      <c r="K121" s="469"/>
      <c r="L121" s="468"/>
      <c r="M121" s="468"/>
    </row>
    <row r="122" spans="1:13" x14ac:dyDescent="0.25">
      <c r="A122" s="468"/>
      <c r="B122" s="468"/>
      <c r="C122" s="468"/>
      <c r="D122" s="469"/>
      <c r="E122" s="469"/>
      <c r="F122" s="469"/>
      <c r="G122" s="468"/>
      <c r="H122" s="470"/>
      <c r="I122" s="469"/>
      <c r="J122" s="469"/>
      <c r="K122" s="469"/>
      <c r="L122" s="468"/>
      <c r="M122" s="468"/>
    </row>
    <row r="123" spans="1:13" x14ac:dyDescent="0.25">
      <c r="A123" s="468"/>
      <c r="B123" s="468"/>
      <c r="C123" s="468"/>
      <c r="D123" s="469"/>
      <c r="E123" s="469"/>
      <c r="F123" s="469"/>
      <c r="G123" s="468"/>
      <c r="H123" s="470"/>
      <c r="I123" s="469"/>
      <c r="J123" s="469"/>
      <c r="K123" s="469"/>
      <c r="L123" s="468"/>
      <c r="M123" s="468"/>
    </row>
    <row r="124" spans="1:13" x14ac:dyDescent="0.25">
      <c r="A124" s="468"/>
      <c r="B124" s="468"/>
      <c r="C124" s="468"/>
      <c r="D124" s="469"/>
      <c r="E124" s="469"/>
      <c r="F124" s="469"/>
      <c r="G124" s="468"/>
      <c r="H124" s="470"/>
      <c r="I124" s="469"/>
      <c r="J124" s="469"/>
      <c r="K124" s="469"/>
      <c r="L124" s="468"/>
      <c r="M124" s="468"/>
    </row>
    <row r="125" spans="1:13" x14ac:dyDescent="0.25">
      <c r="A125" s="468"/>
      <c r="B125" s="468"/>
      <c r="C125" s="468"/>
      <c r="D125" s="469"/>
      <c r="E125" s="469"/>
      <c r="F125" s="469"/>
      <c r="G125" s="468"/>
      <c r="H125" s="470"/>
      <c r="I125" s="469"/>
      <c r="J125" s="469"/>
      <c r="K125" s="469"/>
      <c r="L125" s="468"/>
      <c r="M125" s="468"/>
    </row>
    <row r="126" spans="1:13" x14ac:dyDescent="0.25">
      <c r="A126" s="468"/>
      <c r="B126" s="468"/>
      <c r="C126" s="468"/>
      <c r="D126" s="469"/>
      <c r="E126" s="469"/>
      <c r="F126" s="469"/>
      <c r="G126" s="468"/>
      <c r="H126" s="470"/>
      <c r="I126" s="469"/>
      <c r="J126" s="469"/>
      <c r="K126" s="469"/>
      <c r="L126" s="468"/>
      <c r="M126" s="468"/>
    </row>
    <row r="127" spans="1:13" x14ac:dyDescent="0.25">
      <c r="A127" s="468"/>
      <c r="B127" s="468"/>
      <c r="C127" s="468"/>
      <c r="D127" s="469"/>
      <c r="E127" s="469"/>
      <c r="F127" s="469"/>
      <c r="G127" s="468"/>
      <c r="H127" s="468"/>
      <c r="I127" s="469"/>
      <c r="J127" s="469"/>
      <c r="K127" s="469"/>
      <c r="L127" s="468"/>
      <c r="M127" s="468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4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2" t="s">
        <v>195</v>
      </c>
      <c r="B129" s="473"/>
      <c r="C129" s="474">
        <f>SumByColor($A$19,C112:C127)</f>
        <v>100</v>
      </c>
      <c r="D129" s="474"/>
      <c r="E129" s="474"/>
      <c r="F129" s="475">
        <f>SumByColor($A$19,F112:F127)</f>
        <v>2758</v>
      </c>
      <c r="G129" s="474"/>
      <c r="H129" s="474">
        <f>SumByColor($A$19,H112:H127)</f>
        <v>100</v>
      </c>
      <c r="I129" s="474"/>
      <c r="J129" s="474"/>
      <c r="K129" s="475">
        <f>SumByColor($A$19,K112:K127)</f>
        <v>3158</v>
      </c>
      <c r="L129" s="474"/>
      <c r="M129" s="475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00" priority="39">
      <formula>F81&gt;0</formula>
    </cfRule>
    <cfRule type="expression" dxfId="799" priority="40">
      <formula>F81&lt;0</formula>
    </cfRule>
  </conditionalFormatting>
  <conditionalFormatting sqref="Q7">
    <cfRule type="expression" dxfId="798" priority="27">
      <formula>Q7&gt;0</formula>
    </cfRule>
    <cfRule type="expression" dxfId="797" priority="28">
      <formula>Q7&lt;0</formula>
    </cfRule>
  </conditionalFormatting>
  <conditionalFormatting sqref="Q8">
    <cfRule type="expression" dxfId="796" priority="25">
      <formula>Q8&gt;0</formula>
    </cfRule>
    <cfRule type="expression" dxfId="795" priority="26">
      <formula>Q8&lt;0</formula>
    </cfRule>
  </conditionalFormatting>
  <conditionalFormatting sqref="F68:F80">
    <cfRule type="expression" dxfId="794" priority="23">
      <formula>F68&gt;0</formula>
    </cfRule>
    <cfRule type="expression" dxfId="793" priority="24">
      <formula>F68&lt;0</formula>
    </cfRule>
  </conditionalFormatting>
  <conditionalFormatting sqref="H68:H80">
    <cfRule type="expression" dxfId="792" priority="21">
      <formula>H68&gt;0</formula>
    </cfRule>
    <cfRule type="expression" dxfId="791" priority="22">
      <formula>H68&lt;0</formula>
    </cfRule>
  </conditionalFormatting>
  <conditionalFormatting sqref="H84:H87">
    <cfRule type="expression" dxfId="790" priority="17">
      <formula>H84&gt;0</formula>
    </cfRule>
    <cfRule type="expression" dxfId="789" priority="18">
      <formula>H84&lt;0</formula>
    </cfRule>
  </conditionalFormatting>
  <conditionalFormatting sqref="F84:F87">
    <cfRule type="expression" dxfId="788" priority="19">
      <formula>F84&gt;0</formula>
    </cfRule>
    <cfRule type="expression" dxfId="787" priority="20">
      <formula>F84&lt;0</formula>
    </cfRule>
  </conditionalFormatting>
  <conditionalFormatting sqref="M110">
    <cfRule type="expression" dxfId="786" priority="15">
      <formula>M110&gt;0</formula>
    </cfRule>
    <cfRule type="expression" dxfId="785" priority="16">
      <formula>M110&lt;0</formula>
    </cfRule>
  </conditionalFormatting>
  <conditionalFormatting sqref="F23:F24 F31:F60">
    <cfRule type="expression" dxfId="784" priority="13">
      <formula>F23&gt;0</formula>
    </cfRule>
    <cfRule type="expression" dxfId="783" priority="14">
      <formula>F23&lt;0</formula>
    </cfRule>
  </conditionalFormatting>
  <conditionalFormatting sqref="H23:H24 H31:H60">
    <cfRule type="expression" dxfId="782" priority="11">
      <formula>H23&gt;0</formula>
    </cfRule>
    <cfRule type="expression" dxfId="781" priority="12">
      <formula>H23&lt;0</formula>
    </cfRule>
  </conditionalFormatting>
  <conditionalFormatting sqref="Q10">
    <cfRule type="expression" dxfId="780" priority="9">
      <formula>Q10&gt;0</formula>
    </cfRule>
    <cfRule type="expression" dxfId="779" priority="10">
      <formula>Q10&lt;0</formula>
    </cfRule>
  </conditionalFormatting>
  <conditionalFormatting sqref="F25:F30">
    <cfRule type="expression" dxfId="778" priority="7">
      <formula>F25&gt;0</formula>
    </cfRule>
    <cfRule type="expression" dxfId="777" priority="8">
      <formula>F25&lt;0</formula>
    </cfRule>
  </conditionalFormatting>
  <conditionalFormatting sqref="H25:H30">
    <cfRule type="expression" dxfId="776" priority="5">
      <formula>H25&gt;0</formula>
    </cfRule>
    <cfRule type="expression" dxfId="775" priority="6">
      <formula>H25&lt;0</formula>
    </cfRule>
  </conditionalFormatting>
  <conditionalFormatting sqref="K28:K35">
    <cfRule type="expression" dxfId="774" priority="3">
      <formula>K28&gt;0</formula>
    </cfRule>
    <cfRule type="expression" dxfId="773" priority="4">
      <formula>K28&lt;0</formula>
    </cfRule>
  </conditionalFormatting>
  <conditionalFormatting sqref="K36:K60">
    <cfRule type="expression" dxfId="772" priority="1">
      <formula>K36&gt;0</formula>
    </cfRule>
    <cfRule type="expression" dxfId="77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57.46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57.46</v>
      </c>
      <c r="R4" s="491">
        <v>-5.0000000000000001E-4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63.206000000000003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62.631400000000006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62.056800000000003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61.482200000000006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60.907600000000002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60.333000000000006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59.758400000000002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59.183800000000005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58.609200000000001</v>
      </c>
      <c r="Q49" s="2"/>
      <c r="T49" s="91" t="s">
        <v>330</v>
      </c>
      <c r="U49" s="443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58.034600000000005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57.46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56.885399999999997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56.3108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55.736199999999997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55.1616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54.586999999999996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54.0124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53.437800000000003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52.863200000000006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52.288600000000002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51.713999999999999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4" t="s">
        <v>195</v>
      </c>
      <c r="B72" s="455"/>
      <c r="C72" s="456">
        <f>SumByColor($A$19,C55:C70)</f>
        <v>0</v>
      </c>
      <c r="D72" s="456"/>
      <c r="E72" s="456"/>
      <c r="F72" s="457">
        <f>SumByColor($A$19,F55:F70)</f>
        <v>0</v>
      </c>
      <c r="G72" s="456"/>
      <c r="H72" s="456">
        <f>SumByColor($A$19,H55:H70)</f>
        <v>0</v>
      </c>
      <c r="I72" s="456"/>
      <c r="J72" s="456"/>
      <c r="K72" s="457">
        <f>SumByColor($A$19,K55:K70)</f>
        <v>0</v>
      </c>
      <c r="L72" s="456"/>
      <c r="M72" s="45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0" priority="9">
      <formula>F39&gt;0</formula>
    </cfRule>
    <cfRule type="expression" dxfId="769" priority="10">
      <formula>F39&lt;0</formula>
    </cfRule>
  </conditionalFormatting>
  <conditionalFormatting sqref="F25:F38">
    <cfRule type="expression" dxfId="768" priority="7">
      <formula>F25&gt;0</formula>
    </cfRule>
    <cfRule type="expression" dxfId="767" priority="8">
      <formula>F25&lt;0</formula>
    </cfRule>
  </conditionalFormatting>
  <conditionalFormatting sqref="H25:H38">
    <cfRule type="expression" dxfId="766" priority="5">
      <formula>H25&gt;0</formula>
    </cfRule>
    <cfRule type="expression" dxfId="765" priority="6">
      <formula>H25&lt;0</formula>
    </cfRule>
  </conditionalFormatting>
  <conditionalFormatting sqref="Q7">
    <cfRule type="expression" dxfId="764" priority="3">
      <formula>Q7&gt;0</formula>
    </cfRule>
    <cfRule type="expression" dxfId="763" priority="4">
      <formula>Q7&lt;0</formula>
    </cfRule>
  </conditionalFormatting>
  <conditionalFormatting sqref="Q8">
    <cfRule type="expression" dxfId="762" priority="1">
      <formula>Q8&gt;0</formula>
    </cfRule>
    <cfRule type="expression" dxfId="76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>
        <v>42950</v>
      </c>
      <c r="C2" s="7">
        <v>50</v>
      </c>
      <c r="D2" s="43">
        <v>27.7</v>
      </c>
      <c r="E2" s="43">
        <v>0</v>
      </c>
      <c r="F2" s="43">
        <f>C2*D2+E2</f>
        <v>1385</v>
      </c>
      <c r="G2" s="492">
        <v>42985</v>
      </c>
      <c r="H2" s="7">
        <v>50</v>
      </c>
      <c r="I2" s="43">
        <v>32.82</v>
      </c>
      <c r="J2" s="43">
        <v>-0.17</v>
      </c>
      <c r="K2" s="43">
        <f>H2*I2-J2</f>
        <v>1641.17</v>
      </c>
      <c r="L2" s="4"/>
      <c r="M2" s="4"/>
      <c r="N2" s="4"/>
      <c r="O2" s="11" t="s">
        <v>57</v>
      </c>
      <c r="Q2">
        <f>C22-H22</f>
        <v>100</v>
      </c>
      <c r="T2" s="450">
        <v>42568</v>
      </c>
      <c r="U2" s="124" t="s">
        <v>245</v>
      </c>
      <c r="V2" s="16"/>
    </row>
    <row r="3" spans="1:33" x14ac:dyDescent="0.25">
      <c r="A3" s="22" t="s">
        <v>71</v>
      </c>
      <c r="B3" s="493">
        <v>42957</v>
      </c>
      <c r="C3" s="4">
        <v>100</v>
      </c>
      <c r="D3" s="3">
        <v>27.88</v>
      </c>
      <c r="E3" s="3">
        <v>0</v>
      </c>
      <c r="F3" s="3">
        <f>C3*D3+E3</f>
        <v>2788</v>
      </c>
      <c r="G3" s="493"/>
      <c r="H3" s="181"/>
      <c r="I3" s="3"/>
      <c r="J3" s="3"/>
      <c r="K3" s="3"/>
      <c r="L3" s="4"/>
      <c r="M3" s="4"/>
      <c r="N3" s="4"/>
      <c r="O3" s="11" t="s">
        <v>58</v>
      </c>
      <c r="Q3" s="498">
        <f>(F22-K22)/Q2</f>
        <v>25.318300000000001</v>
      </c>
      <c r="T3" s="1">
        <v>42621</v>
      </c>
      <c r="U3" s="33" t="s">
        <v>263</v>
      </c>
      <c r="AC3" s="230"/>
      <c r="AF3" s="230"/>
    </row>
    <row r="4" spans="1:3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N4" s="4"/>
      <c r="O4" s="11" t="s">
        <v>66</v>
      </c>
      <c r="Q4" s="197">
        <v>32.450000000000003</v>
      </c>
      <c r="R4" s="491">
        <v>-1.04E-2</v>
      </c>
      <c r="T4" s="1">
        <v>42627</v>
      </c>
      <c r="U4" s="33" t="s">
        <v>263</v>
      </c>
      <c r="AC4" s="230"/>
      <c r="AF4" s="230"/>
    </row>
    <row r="5" spans="1:33" x14ac:dyDescent="0.25">
      <c r="B5" s="493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3245.0000000000005</v>
      </c>
      <c r="T5" t="s">
        <v>337</v>
      </c>
      <c r="AC5" s="230"/>
      <c r="AF5" s="230"/>
    </row>
    <row r="6" spans="1:33" x14ac:dyDescent="0.25">
      <c r="B6" s="493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2531.83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20974.666999999859</v>
      </c>
      <c r="R7">
        <v>100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713.17000000000053</v>
      </c>
      <c r="T8" t="s">
        <v>551</v>
      </c>
      <c r="AC8" s="230"/>
      <c r="AF8" s="230"/>
      <c r="AG8" s="230"/>
    </row>
    <row r="9" spans="1:33" x14ac:dyDescent="0.25">
      <c r="B9" s="493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8">
        <f>IF(Q2=0, 0, Q8/Q6)</f>
        <v>0.28168162949329162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20261.496999999858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3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3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3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3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3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3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3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3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150</v>
      </c>
      <c r="D22" s="12"/>
      <c r="E22" s="12"/>
      <c r="F22" s="13">
        <f>SUM(F2:F21)</f>
        <v>4173</v>
      </c>
      <c r="G22" s="12"/>
      <c r="H22" s="12">
        <f>SUM(H2:H21)</f>
        <v>50</v>
      </c>
      <c r="I22" s="13"/>
      <c r="J22" s="13"/>
      <c r="K22" s="13">
        <f>SUM(K2:K21)</f>
        <v>1641.17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50</v>
      </c>
      <c r="D23" s="352"/>
      <c r="E23" s="352"/>
      <c r="F23" s="353">
        <f>SumByColor($A$23,F2:F21)</f>
        <v>1385</v>
      </c>
      <c r="G23" s="352"/>
      <c r="H23" s="352">
        <f>SumByColor($A$23,H2:H21)</f>
        <v>50</v>
      </c>
      <c r="I23" s="352"/>
      <c r="J23" s="352"/>
      <c r="K23" s="353">
        <f>SumByColor($A$23,K2:K21)</f>
        <v>1641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3" t="s">
        <v>78</v>
      </c>
      <c r="P24" s="683"/>
      <c r="Q24" s="2"/>
    </row>
    <row r="25" spans="1:32" ht="15.75" thickTop="1" x14ac:dyDescent="0.25">
      <c r="B25" s="493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35.695000000000007</v>
      </c>
      <c r="Q25" s="2"/>
    </row>
    <row r="26" spans="1:32" x14ac:dyDescent="0.25">
      <c r="B26" s="493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35.370500000000007</v>
      </c>
      <c r="Q26" s="2"/>
    </row>
    <row r="27" spans="1:32" x14ac:dyDescent="0.25">
      <c r="B27" s="493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35.046000000000006</v>
      </c>
      <c r="Q27" s="2"/>
    </row>
    <row r="28" spans="1:32" x14ac:dyDescent="0.25">
      <c r="B28" s="493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34.721500000000006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34.397000000000006</v>
      </c>
    </row>
    <row r="30" spans="1:32" x14ac:dyDescent="0.25">
      <c r="A30" s="10">
        <v>50</v>
      </c>
      <c r="B30" s="189">
        <v>42984</v>
      </c>
      <c r="C30" s="10">
        <v>150</v>
      </c>
      <c r="D30" s="196">
        <v>27.82</v>
      </c>
      <c r="E30" s="39">
        <v>32.31</v>
      </c>
      <c r="F30" s="39">
        <f t="shared" ref="F30" si="1">-C30*(D30-E30)</f>
        <v>673.50000000000034</v>
      </c>
      <c r="G30" s="39">
        <f>IF(C30=0, 0,D30*C30)</f>
        <v>4173</v>
      </c>
      <c r="H30" s="228">
        <f t="shared" ref="H30" si="2">IF(C30=0, D30, (E30-D30)/D30)</f>
        <v>0.16139468008626895</v>
      </c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34.072500000000005</v>
      </c>
    </row>
    <row r="31" spans="1:32" x14ac:dyDescent="0.25">
      <c r="A31" s="10">
        <v>0</v>
      </c>
      <c r="B31" s="189">
        <v>42985</v>
      </c>
      <c r="C31" s="10">
        <v>100</v>
      </c>
      <c r="D31" s="196">
        <v>25.318300000000001</v>
      </c>
      <c r="E31" s="39">
        <v>32.79</v>
      </c>
      <c r="F31" s="39">
        <f t="shared" ref="F31" si="3">-C31*(D31-E31)</f>
        <v>747.16999999999985</v>
      </c>
      <c r="G31" s="39">
        <f>IF(C31=0, 0,D31*C31)</f>
        <v>2531.83</v>
      </c>
      <c r="H31" s="228">
        <f t="shared" ref="H31" si="4">IF(C31=0, D31, (E31-D31)/D31)</f>
        <v>0.29511065118906082</v>
      </c>
      <c r="I31" s="39"/>
      <c r="J31" s="39"/>
      <c r="K31" s="39"/>
      <c r="L31" s="39"/>
      <c r="N31" s="4"/>
      <c r="O31" s="81">
        <v>1.04</v>
      </c>
      <c r="P31" s="81">
        <f t="shared" si="0"/>
        <v>33.748000000000005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33.423500000000004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33.099000000000004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32.774500000000003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32.450000000000003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32.125500000000002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31.801000000000002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31.476500000000001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31.152000000000001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30.827500000000001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30.503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30.178500000000003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29.854000000000003</v>
      </c>
    </row>
    <row r="44" spans="1:32" x14ac:dyDescent="0.25">
      <c r="N44" s="4"/>
      <c r="O44" s="81">
        <v>0.91</v>
      </c>
      <c r="P44" s="81">
        <f t="shared" si="0"/>
        <v>29.529500000000002</v>
      </c>
    </row>
    <row r="45" spans="1:32" x14ac:dyDescent="0.25">
      <c r="B45" s="493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29.205000000000002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2">
        <v>42304</v>
      </c>
      <c r="C47" s="546">
        <v>5100</v>
      </c>
      <c r="D47" s="593">
        <v>17.29</v>
      </c>
      <c r="E47" s="547">
        <v>16.68</v>
      </c>
      <c r="F47" s="547">
        <f t="shared" ref="F47:F84" si="5">-C47*(D47-E47)</f>
        <v>-3110.9999999999973</v>
      </c>
      <c r="G47" s="547">
        <f t="shared" ref="G47:G56" si="6">IF(C47=0, 0,D47*C47)</f>
        <v>88179</v>
      </c>
      <c r="H47" s="594">
        <f t="shared" ref="H47:H61" si="7">IF(C47=0, D47, (E47-D47)/D47)</f>
        <v>-3.5280508964719459E-2</v>
      </c>
      <c r="I47" s="547"/>
      <c r="J47" s="547"/>
      <c r="N47" s="4"/>
      <c r="S47" s="4"/>
      <c r="T47" s="4"/>
      <c r="U47" s="107"/>
    </row>
    <row r="48" spans="1:32" x14ac:dyDescent="0.25">
      <c r="B48" s="542">
        <v>42305</v>
      </c>
      <c r="C48" s="546">
        <v>4900</v>
      </c>
      <c r="D48" s="593">
        <v>17.29</v>
      </c>
      <c r="E48" s="547">
        <v>16.920000000000002</v>
      </c>
      <c r="F48" s="547">
        <f t="shared" si="5"/>
        <v>-1812.9999999999875</v>
      </c>
      <c r="G48" s="547">
        <f t="shared" si="6"/>
        <v>84721</v>
      </c>
      <c r="H48" s="594">
        <f t="shared" si="7"/>
        <v>-2.1399652978600199E-2</v>
      </c>
      <c r="I48" s="547"/>
      <c r="J48" s="547"/>
      <c r="N48" s="4"/>
      <c r="S48" s="425"/>
      <c r="T48" s="425"/>
      <c r="U48" s="426"/>
    </row>
    <row r="49" spans="2:32" x14ac:dyDescent="0.25">
      <c r="B49" s="542">
        <v>42306</v>
      </c>
      <c r="C49" s="546">
        <v>5100</v>
      </c>
      <c r="D49" s="593">
        <v>17.25</v>
      </c>
      <c r="E49" s="547">
        <v>16.21</v>
      </c>
      <c r="F49" s="547">
        <f t="shared" si="5"/>
        <v>-5303.9999999999955</v>
      </c>
      <c r="G49" s="547">
        <f t="shared" si="6"/>
        <v>87975</v>
      </c>
      <c r="H49" s="594">
        <f t="shared" si="7"/>
        <v>-6.0289855072463719E-2</v>
      </c>
      <c r="I49" s="547"/>
      <c r="J49" s="547"/>
      <c r="N49" s="4"/>
      <c r="S49" s="4"/>
      <c r="T49" s="4"/>
      <c r="U49" s="229"/>
    </row>
    <row r="50" spans="2:32" x14ac:dyDescent="0.25">
      <c r="B50" s="542">
        <v>42311</v>
      </c>
      <c r="C50" s="546">
        <v>2710</v>
      </c>
      <c r="D50" s="593">
        <v>16.989999999999998</v>
      </c>
      <c r="E50" s="547">
        <v>17.84</v>
      </c>
      <c r="F50" s="547">
        <f t="shared" si="5"/>
        <v>2303.5000000000036</v>
      </c>
      <c r="G50" s="547">
        <f t="shared" si="6"/>
        <v>46042.899999999994</v>
      </c>
      <c r="H50" s="594">
        <f t="shared" si="7"/>
        <v>5.0029429075927105E-2</v>
      </c>
      <c r="I50" s="547"/>
      <c r="J50" s="547"/>
      <c r="N50" s="4"/>
      <c r="S50" s="4"/>
      <c r="T50" s="4"/>
      <c r="U50" s="229"/>
      <c r="AC50" s="230"/>
      <c r="AF50" s="230"/>
    </row>
    <row r="51" spans="2:32" x14ac:dyDescent="0.25">
      <c r="B51" s="542">
        <v>42312</v>
      </c>
      <c r="C51" s="546">
        <v>2902</v>
      </c>
      <c r="D51" s="593">
        <v>16.989999999999998</v>
      </c>
      <c r="E51" s="547">
        <v>17.440000000000001</v>
      </c>
      <c r="F51" s="547">
        <f t="shared" si="5"/>
        <v>1305.9000000000083</v>
      </c>
      <c r="G51" s="547">
        <f t="shared" si="6"/>
        <v>49304.979999999996</v>
      </c>
      <c r="H51" s="594">
        <f t="shared" si="7"/>
        <v>2.6486168334314473E-2</v>
      </c>
      <c r="I51" s="547"/>
      <c r="J51" s="547"/>
      <c r="N51" s="4"/>
      <c r="S51" s="4"/>
      <c r="T51" s="4"/>
      <c r="U51" s="229"/>
    </row>
    <row r="52" spans="2:32" x14ac:dyDescent="0.25">
      <c r="B52" s="542">
        <v>42313</v>
      </c>
      <c r="C52" s="546">
        <v>5710</v>
      </c>
      <c r="D52" s="593">
        <v>16.91</v>
      </c>
      <c r="E52" s="547">
        <v>16.510000000000002</v>
      </c>
      <c r="F52" s="547">
        <f t="shared" si="5"/>
        <v>-2283.9999999999918</v>
      </c>
      <c r="G52" s="547">
        <f t="shared" si="6"/>
        <v>96556.1</v>
      </c>
      <c r="H52" s="594">
        <f t="shared" si="7"/>
        <v>-2.3654642223536283E-2</v>
      </c>
      <c r="I52" s="547"/>
      <c r="J52" s="547"/>
      <c r="N52" s="4"/>
      <c r="S52" s="4"/>
      <c r="T52" s="4"/>
      <c r="U52" s="229"/>
    </row>
    <row r="53" spans="2:32" x14ac:dyDescent="0.25">
      <c r="B53" s="542">
        <v>42314</v>
      </c>
      <c r="C53" s="546">
        <v>4710</v>
      </c>
      <c r="D53" s="593">
        <v>16.95</v>
      </c>
      <c r="E53" s="547">
        <v>16.45</v>
      </c>
      <c r="F53" s="547">
        <f t="shared" si="5"/>
        <v>-2355</v>
      </c>
      <c r="G53" s="547">
        <f t="shared" si="6"/>
        <v>79834.5</v>
      </c>
      <c r="H53" s="594">
        <f t="shared" si="7"/>
        <v>-2.9498525073746312E-2</v>
      </c>
      <c r="I53" s="547"/>
      <c r="J53" s="547"/>
      <c r="N53" s="4"/>
      <c r="S53" s="4"/>
      <c r="T53" s="4"/>
      <c r="U53" s="229"/>
    </row>
    <row r="54" spans="2:32" x14ac:dyDescent="0.25">
      <c r="B54" s="542">
        <v>42317</v>
      </c>
      <c r="C54" s="546">
        <v>5060</v>
      </c>
      <c r="D54" s="593">
        <v>16.87</v>
      </c>
      <c r="E54" s="547">
        <v>15.84</v>
      </c>
      <c r="F54" s="547">
        <f t="shared" si="5"/>
        <v>-5211.8000000000056</v>
      </c>
      <c r="G54" s="547">
        <f t="shared" si="6"/>
        <v>85362.200000000012</v>
      </c>
      <c r="H54" s="594">
        <f t="shared" si="7"/>
        <v>-6.1055127445169E-2</v>
      </c>
      <c r="I54" s="547"/>
      <c r="J54" s="547"/>
      <c r="N54" s="4"/>
      <c r="S54" s="4"/>
      <c r="T54" s="4"/>
      <c r="U54" s="427"/>
      <c r="AC54" s="230"/>
      <c r="AF54" s="230"/>
    </row>
    <row r="55" spans="2:32" x14ac:dyDescent="0.25">
      <c r="B55" s="542">
        <v>42324</v>
      </c>
      <c r="C55" s="546">
        <v>6000</v>
      </c>
      <c r="D55" s="593">
        <v>16.54</v>
      </c>
      <c r="E55" s="547">
        <v>14.89</v>
      </c>
      <c r="F55" s="547">
        <f t="shared" si="5"/>
        <v>-9899.9999999999909</v>
      </c>
      <c r="G55" s="547">
        <f t="shared" si="6"/>
        <v>99240</v>
      </c>
      <c r="H55" s="594">
        <f t="shared" si="7"/>
        <v>-9.9758162031438849E-2</v>
      </c>
      <c r="I55" s="547"/>
      <c r="J55" s="547"/>
      <c r="N55" s="4"/>
      <c r="S55" s="4"/>
      <c r="T55" s="4"/>
      <c r="U55" s="107"/>
    </row>
    <row r="56" spans="2:32" x14ac:dyDescent="0.25">
      <c r="B56" s="542">
        <v>42325</v>
      </c>
      <c r="C56" s="546">
        <v>5060</v>
      </c>
      <c r="D56" s="593">
        <v>16.73</v>
      </c>
      <c r="E56" s="547">
        <v>15.28</v>
      </c>
      <c r="F56" s="547">
        <f t="shared" si="5"/>
        <v>-7337.0000000000055</v>
      </c>
      <c r="G56" s="547">
        <f t="shared" si="6"/>
        <v>84653.8</v>
      </c>
      <c r="H56" s="594">
        <f t="shared" si="7"/>
        <v>-8.6670651524208067E-2</v>
      </c>
      <c r="I56" s="547"/>
      <c r="J56" s="547"/>
      <c r="N56" s="4"/>
      <c r="S56" s="4"/>
      <c r="T56" s="4"/>
      <c r="U56" s="107"/>
    </row>
    <row r="57" spans="2:32" x14ac:dyDescent="0.25">
      <c r="B57" s="542">
        <v>42328</v>
      </c>
      <c r="C57" s="546">
        <v>6000</v>
      </c>
      <c r="D57" s="593">
        <v>16.52</v>
      </c>
      <c r="E57" s="547">
        <v>15.39</v>
      </c>
      <c r="F57" s="547">
        <f t="shared" si="5"/>
        <v>-6779.9999999999936</v>
      </c>
      <c r="G57" s="547">
        <f t="shared" ref="G57:G84" si="8">IF(C57=0, 0,D57*C57)</f>
        <v>99120</v>
      </c>
      <c r="H57" s="594">
        <f t="shared" si="7"/>
        <v>-6.8401937046004779E-2</v>
      </c>
      <c r="I57" s="547"/>
      <c r="J57" s="547"/>
      <c r="N57" s="4"/>
      <c r="S57" s="425"/>
      <c r="T57" s="425"/>
      <c r="U57" s="426"/>
    </row>
    <row r="58" spans="2:32" x14ac:dyDescent="0.25">
      <c r="B58" s="542">
        <v>42331</v>
      </c>
      <c r="C58" s="546">
        <v>5060</v>
      </c>
      <c r="D58" s="593">
        <v>16.68</v>
      </c>
      <c r="E58" s="547">
        <v>15.32</v>
      </c>
      <c r="F58" s="547">
        <f t="shared" si="5"/>
        <v>-6881.5999999999967</v>
      </c>
      <c r="G58" s="547">
        <f t="shared" si="8"/>
        <v>84400.8</v>
      </c>
      <c r="H58" s="594">
        <f t="shared" si="7"/>
        <v>-8.1534772182254162E-2</v>
      </c>
      <c r="I58" s="547"/>
      <c r="J58" s="547"/>
      <c r="N58" s="4"/>
      <c r="S58" s="4"/>
      <c r="T58" s="4"/>
      <c r="U58" s="229"/>
      <c r="AC58" s="230"/>
      <c r="AF58" s="230"/>
    </row>
    <row r="59" spans="2:32" x14ac:dyDescent="0.25">
      <c r="B59" s="542">
        <v>42338</v>
      </c>
      <c r="C59" s="546">
        <v>4710</v>
      </c>
      <c r="D59" s="593">
        <v>16.73</v>
      </c>
      <c r="E59" s="547">
        <v>15.93</v>
      </c>
      <c r="F59" s="547">
        <f t="shared" si="5"/>
        <v>-3768.0000000000032</v>
      </c>
      <c r="G59" s="547">
        <f t="shared" si="8"/>
        <v>78798.3</v>
      </c>
      <c r="H59" s="594">
        <f t="shared" si="7"/>
        <v>-4.7818290496114808E-2</v>
      </c>
      <c r="I59" s="547"/>
      <c r="J59" s="547"/>
      <c r="N59" s="4"/>
      <c r="S59" s="4"/>
      <c r="T59" s="4"/>
      <c r="U59" s="229"/>
    </row>
    <row r="60" spans="2:32" x14ac:dyDescent="0.25">
      <c r="B60" s="542">
        <v>42340</v>
      </c>
      <c r="C60" s="546">
        <v>5060</v>
      </c>
      <c r="D60" s="593">
        <v>16.670000000000002</v>
      </c>
      <c r="E60" s="547">
        <v>15.82</v>
      </c>
      <c r="F60" s="547">
        <f t="shared" si="5"/>
        <v>-4301.0000000000073</v>
      </c>
      <c r="G60" s="547">
        <f t="shared" si="8"/>
        <v>84350.200000000012</v>
      </c>
      <c r="H60" s="594">
        <f t="shared" si="7"/>
        <v>-5.0989802039592164E-2</v>
      </c>
      <c r="I60" s="547"/>
      <c r="J60" s="547"/>
      <c r="N60" s="4"/>
      <c r="S60" s="4"/>
      <c r="T60" s="4"/>
      <c r="U60" s="427"/>
    </row>
    <row r="61" spans="2:32" x14ac:dyDescent="0.25">
      <c r="B61" s="542">
        <v>42341</v>
      </c>
      <c r="C61" s="546">
        <v>5060</v>
      </c>
      <c r="D61" s="593">
        <v>16.64</v>
      </c>
      <c r="E61" s="547">
        <v>15.61</v>
      </c>
      <c r="F61" s="547">
        <f t="shared" si="5"/>
        <v>-5211.8000000000056</v>
      </c>
      <c r="G61" s="547">
        <f t="shared" si="8"/>
        <v>84198.400000000009</v>
      </c>
      <c r="H61" s="594">
        <f t="shared" si="7"/>
        <v>-6.1899038461538526E-2</v>
      </c>
      <c r="I61" s="547"/>
      <c r="J61" s="547"/>
      <c r="N61" s="4"/>
      <c r="S61" s="4"/>
      <c r="T61" s="4"/>
      <c r="U61" s="107"/>
    </row>
    <row r="62" spans="2:32" x14ac:dyDescent="0.25">
      <c r="B62" s="542">
        <v>42347</v>
      </c>
      <c r="C62" s="546">
        <v>5260</v>
      </c>
      <c r="D62" s="593">
        <v>16.559999999999999</v>
      </c>
      <c r="E62" s="547">
        <v>14.32</v>
      </c>
      <c r="F62" s="547">
        <f t="shared" si="5"/>
        <v>-11782.399999999992</v>
      </c>
      <c r="G62" s="547">
        <f t="shared" si="8"/>
        <v>87105.599999999991</v>
      </c>
      <c r="H62" s="594">
        <f t="shared" ref="H62:H84" si="9">IF(C62=0, D62, (E62-D62)/D62)</f>
        <v>-0.13526570048309169</v>
      </c>
      <c r="I62" s="547"/>
      <c r="J62" s="547"/>
      <c r="N62" s="4"/>
      <c r="S62" s="4"/>
      <c r="T62" s="4"/>
      <c r="U62" s="107"/>
    </row>
    <row r="63" spans="2:32" x14ac:dyDescent="0.25">
      <c r="B63" s="542">
        <v>42348</v>
      </c>
      <c r="C63" s="546">
        <v>5060</v>
      </c>
      <c r="D63" s="593">
        <v>16.63</v>
      </c>
      <c r="E63" s="547">
        <v>14.66</v>
      </c>
      <c r="F63" s="547">
        <f t="shared" si="5"/>
        <v>-9968.1999999999935</v>
      </c>
      <c r="G63" s="547">
        <f t="shared" si="8"/>
        <v>84147.799999999988</v>
      </c>
      <c r="H63" s="594">
        <f t="shared" si="9"/>
        <v>-0.11846061334936855</v>
      </c>
      <c r="I63" s="547"/>
      <c r="J63" s="547"/>
      <c r="N63" s="4"/>
      <c r="S63" s="4"/>
      <c r="T63" s="4"/>
      <c r="U63" s="107"/>
    </row>
    <row r="64" spans="2:32" x14ac:dyDescent="0.25">
      <c r="B64" s="542">
        <v>42349</v>
      </c>
      <c r="C64" s="546">
        <v>5060</v>
      </c>
      <c r="D64" s="593">
        <v>16.62</v>
      </c>
      <c r="E64" s="547">
        <v>14.04</v>
      </c>
      <c r="F64" s="547">
        <f t="shared" si="5"/>
        <v>-13054.80000000001</v>
      </c>
      <c r="G64" s="547">
        <f t="shared" si="8"/>
        <v>84097.200000000012</v>
      </c>
      <c r="H64" s="594">
        <f t="shared" si="9"/>
        <v>-0.15523465703971129</v>
      </c>
      <c r="I64" s="547"/>
      <c r="J64" s="547"/>
      <c r="N64" s="4"/>
    </row>
    <row r="65" spans="2:18" x14ac:dyDescent="0.25">
      <c r="B65" s="542">
        <v>42349</v>
      </c>
      <c r="C65" s="546">
        <v>6000</v>
      </c>
      <c r="D65" s="593">
        <v>16.22</v>
      </c>
      <c r="E65" s="547">
        <v>14.04</v>
      </c>
      <c r="F65" s="547">
        <f t="shared" si="5"/>
        <v>-13079.999999999998</v>
      </c>
      <c r="G65" s="547">
        <f t="shared" si="8"/>
        <v>97320</v>
      </c>
      <c r="H65" s="594">
        <f t="shared" si="9"/>
        <v>-0.13440197287299629</v>
      </c>
      <c r="I65" s="547"/>
      <c r="J65" s="547"/>
      <c r="N65" s="4"/>
    </row>
    <row r="66" spans="2:18" x14ac:dyDescent="0.25">
      <c r="B66" s="542">
        <v>42349</v>
      </c>
      <c r="C66" s="546">
        <v>6200</v>
      </c>
      <c r="D66" s="593">
        <v>16.14</v>
      </c>
      <c r="E66" s="547">
        <v>14.04</v>
      </c>
      <c r="F66" s="547">
        <f t="shared" si="5"/>
        <v>-13020.000000000009</v>
      </c>
      <c r="G66" s="547">
        <f t="shared" si="8"/>
        <v>100068</v>
      </c>
      <c r="H66" s="594">
        <f t="shared" si="9"/>
        <v>-0.13011152416356886</v>
      </c>
      <c r="I66" s="547"/>
      <c r="J66" s="547"/>
      <c r="N66" s="4"/>
    </row>
    <row r="67" spans="2:18" x14ac:dyDescent="0.25">
      <c r="B67" s="542">
        <v>42349</v>
      </c>
      <c r="C67" s="546">
        <v>5721</v>
      </c>
      <c r="D67" s="593">
        <v>16.32</v>
      </c>
      <c r="E67" s="547">
        <v>14.04</v>
      </c>
      <c r="F67" s="547">
        <f t="shared" si="5"/>
        <v>-13043.880000000006</v>
      </c>
      <c r="G67" s="547">
        <f t="shared" si="8"/>
        <v>93366.720000000001</v>
      </c>
      <c r="H67" s="594">
        <f t="shared" si="9"/>
        <v>-0.13970588235294124</v>
      </c>
      <c r="I67" s="547"/>
      <c r="J67" s="547"/>
      <c r="N67" s="4"/>
      <c r="O67" s="4"/>
      <c r="P67" s="4"/>
      <c r="Q67" s="4"/>
      <c r="R67" s="4"/>
    </row>
    <row r="68" spans="2:18" x14ac:dyDescent="0.25">
      <c r="B68" s="542">
        <v>42349</v>
      </c>
      <c r="C68" s="546">
        <v>5060</v>
      </c>
      <c r="D68" s="593">
        <v>16.6143</v>
      </c>
      <c r="E68" s="547">
        <v>14.04</v>
      </c>
      <c r="F68" s="547">
        <f t="shared" si="5"/>
        <v>-13025.958000000004</v>
      </c>
      <c r="G68" s="547">
        <f t="shared" si="8"/>
        <v>84068.358000000007</v>
      </c>
      <c r="H68" s="594">
        <f t="shared" si="9"/>
        <v>-0.15494483667683867</v>
      </c>
      <c r="I68" s="547"/>
      <c r="J68" s="547"/>
      <c r="O68" s="425"/>
      <c r="P68" s="4"/>
      <c r="Q68" s="4"/>
      <c r="R68" s="4"/>
    </row>
    <row r="69" spans="2:18" x14ac:dyDescent="0.25">
      <c r="B69" s="542">
        <v>42356</v>
      </c>
      <c r="C69" s="546">
        <v>5060</v>
      </c>
      <c r="D69" s="593">
        <v>16.596900000000002</v>
      </c>
      <c r="E69" s="547">
        <v>14.32</v>
      </c>
      <c r="F69" s="547">
        <f t="shared" si="5"/>
        <v>-11521.114000000007</v>
      </c>
      <c r="G69" s="547">
        <f t="shared" si="8"/>
        <v>83980.314000000013</v>
      </c>
      <c r="H69" s="594">
        <f t="shared" si="9"/>
        <v>-0.13718827009863294</v>
      </c>
      <c r="I69" s="547"/>
      <c r="J69" s="547"/>
      <c r="Q69" s="425"/>
      <c r="R69" s="425"/>
    </row>
    <row r="70" spans="2:18" x14ac:dyDescent="0.25">
      <c r="B70" s="542">
        <v>42356</v>
      </c>
      <c r="C70" s="546">
        <v>7000</v>
      </c>
      <c r="D70" s="593">
        <v>15.97</v>
      </c>
      <c r="E70" s="547">
        <v>14.34</v>
      </c>
      <c r="F70" s="547">
        <f t="shared" si="5"/>
        <v>-11410.000000000005</v>
      </c>
      <c r="G70" s="547">
        <f t="shared" si="8"/>
        <v>111790</v>
      </c>
      <c r="H70" s="594">
        <f t="shared" si="9"/>
        <v>-0.10206637445209772</v>
      </c>
      <c r="I70" s="547"/>
      <c r="J70" s="547"/>
      <c r="Q70" s="4"/>
      <c r="R70" s="4"/>
    </row>
    <row r="71" spans="2:18" x14ac:dyDescent="0.25">
      <c r="B71" s="542">
        <v>42356</v>
      </c>
      <c r="C71" s="546">
        <v>6000</v>
      </c>
      <c r="D71" s="593">
        <v>16.23</v>
      </c>
      <c r="E71" s="547">
        <v>14.36</v>
      </c>
      <c r="F71" s="547">
        <f t="shared" si="5"/>
        <v>-11220.000000000005</v>
      </c>
      <c r="G71" s="547">
        <f t="shared" si="8"/>
        <v>97380</v>
      </c>
      <c r="H71" s="594">
        <f t="shared" si="9"/>
        <v>-0.11521873074553302</v>
      </c>
      <c r="I71" s="547"/>
      <c r="J71" s="547"/>
      <c r="Q71" s="4"/>
      <c r="R71" s="4"/>
    </row>
    <row r="72" spans="2:18" x14ac:dyDescent="0.25">
      <c r="B72" s="542">
        <v>42357</v>
      </c>
      <c r="C72" s="546">
        <v>5500</v>
      </c>
      <c r="D72" s="593">
        <v>16.398399999999999</v>
      </c>
      <c r="E72" s="547">
        <v>14.36</v>
      </c>
      <c r="F72" s="547">
        <f t="shared" si="5"/>
        <v>-11211.199999999997</v>
      </c>
      <c r="G72" s="547">
        <f t="shared" si="8"/>
        <v>90191.2</v>
      </c>
      <c r="H72" s="594">
        <f t="shared" si="9"/>
        <v>-0.12430481022538781</v>
      </c>
      <c r="I72" s="547"/>
      <c r="J72" s="547"/>
      <c r="Q72" s="4"/>
      <c r="R72" s="4"/>
    </row>
    <row r="73" spans="2:18" x14ac:dyDescent="0.25">
      <c r="B73" s="542">
        <v>42359</v>
      </c>
      <c r="C73" s="546">
        <v>5060</v>
      </c>
      <c r="D73" s="593">
        <v>16.55</v>
      </c>
      <c r="E73" s="547">
        <v>14.64</v>
      </c>
      <c r="F73" s="547">
        <f t="shared" si="5"/>
        <v>-9664.6</v>
      </c>
      <c r="G73" s="547">
        <f t="shared" si="8"/>
        <v>83743</v>
      </c>
      <c r="H73" s="594">
        <f t="shared" si="9"/>
        <v>-0.11540785498489427</v>
      </c>
      <c r="I73" s="547"/>
      <c r="J73" s="547"/>
      <c r="Q73" s="4"/>
      <c r="R73" s="4"/>
    </row>
    <row r="74" spans="2:18" x14ac:dyDescent="0.25">
      <c r="B74" s="542">
        <v>42361</v>
      </c>
      <c r="C74" s="546">
        <v>5060</v>
      </c>
      <c r="D74" s="593">
        <v>16.5456</v>
      </c>
      <c r="E74" s="547">
        <v>14.61</v>
      </c>
      <c r="F74" s="547">
        <f t="shared" si="5"/>
        <v>-9794.1360000000041</v>
      </c>
      <c r="G74" s="547">
        <f t="shared" si="8"/>
        <v>83720.736000000004</v>
      </c>
      <c r="H74" s="594">
        <f t="shared" si="9"/>
        <v>-0.11698578474035398</v>
      </c>
      <c r="I74" s="547"/>
      <c r="J74" s="547"/>
      <c r="Q74" s="4"/>
      <c r="R74" s="4"/>
    </row>
    <row r="75" spans="2:18" x14ac:dyDescent="0.25">
      <c r="B75" s="542">
        <v>42377</v>
      </c>
      <c r="C75" s="546">
        <v>5260</v>
      </c>
      <c r="D75" s="593">
        <v>16.424099999999999</v>
      </c>
      <c r="E75" s="547">
        <v>13.33</v>
      </c>
      <c r="F75" s="547">
        <f t="shared" si="5"/>
        <v>-16274.965999999995</v>
      </c>
      <c r="G75" s="547">
        <f t="shared" si="8"/>
        <v>86390.766000000003</v>
      </c>
      <c r="H75" s="594">
        <f t="shared" si="9"/>
        <v>-0.18838779598273264</v>
      </c>
      <c r="I75" s="547"/>
      <c r="J75" s="547"/>
      <c r="Q75" s="4"/>
      <c r="R75" s="4"/>
    </row>
    <row r="76" spans="2:18" x14ac:dyDescent="0.25">
      <c r="B76" s="542">
        <v>42398</v>
      </c>
      <c r="C76" s="546">
        <v>5000</v>
      </c>
      <c r="D76" s="593">
        <v>16.72</v>
      </c>
      <c r="E76" s="547">
        <v>10.74</v>
      </c>
      <c r="F76" s="547">
        <f t="shared" si="5"/>
        <v>-29899.999999999993</v>
      </c>
      <c r="G76" s="547">
        <f t="shared" si="8"/>
        <v>83600</v>
      </c>
      <c r="H76" s="594">
        <f t="shared" si="9"/>
        <v>-0.35765550239234445</v>
      </c>
      <c r="I76" s="547"/>
      <c r="J76" s="547"/>
      <c r="Q76" s="4"/>
      <c r="R76" s="4"/>
    </row>
    <row r="77" spans="2:18" x14ac:dyDescent="0.25">
      <c r="B77" s="542">
        <v>42401</v>
      </c>
      <c r="C77" s="546">
        <v>5260</v>
      </c>
      <c r="D77" s="593">
        <v>16.419699999999999</v>
      </c>
      <c r="E77" s="547">
        <v>10.96</v>
      </c>
      <c r="F77" s="547">
        <f t="shared" si="5"/>
        <v>-28718.02199999999</v>
      </c>
      <c r="G77" s="547">
        <f t="shared" si="8"/>
        <v>86367.621999999988</v>
      </c>
      <c r="H77" s="594">
        <f t="shared" si="9"/>
        <v>-0.33250912014226802</v>
      </c>
      <c r="I77" s="547"/>
      <c r="J77" s="547"/>
      <c r="Q77" s="4"/>
      <c r="R77" s="4"/>
    </row>
    <row r="78" spans="2:18" x14ac:dyDescent="0.25">
      <c r="B78" s="542">
        <v>42416</v>
      </c>
      <c r="C78" s="546">
        <v>4760</v>
      </c>
      <c r="D78" s="593">
        <v>17.02</v>
      </c>
      <c r="E78" s="547">
        <v>10.65</v>
      </c>
      <c r="F78" s="547">
        <f t="shared" si="5"/>
        <v>-30321.199999999997</v>
      </c>
      <c r="G78" s="547">
        <f t="shared" si="8"/>
        <v>81015.199999999997</v>
      </c>
      <c r="H78" s="594">
        <f t="shared" si="9"/>
        <v>-0.37426556991774379</v>
      </c>
      <c r="I78" s="547"/>
      <c r="J78" s="547"/>
      <c r="Q78" s="425"/>
      <c r="R78" s="425"/>
    </row>
    <row r="79" spans="2:18" x14ac:dyDescent="0.25">
      <c r="B79" s="542">
        <v>42416</v>
      </c>
      <c r="C79" s="546">
        <v>4000</v>
      </c>
      <c r="D79" s="593">
        <v>18.1967</v>
      </c>
      <c r="E79" s="547">
        <v>10.744999999999999</v>
      </c>
      <c r="F79" s="547">
        <f t="shared" si="5"/>
        <v>-29806.800000000003</v>
      </c>
      <c r="G79" s="547">
        <f t="shared" si="8"/>
        <v>72786.8</v>
      </c>
      <c r="H79" s="594">
        <f t="shared" si="9"/>
        <v>-0.40950831744217364</v>
      </c>
      <c r="I79" s="547"/>
      <c r="J79" s="547"/>
      <c r="Q79" s="4"/>
      <c r="R79" s="4"/>
    </row>
    <row r="80" spans="2:18" x14ac:dyDescent="0.25">
      <c r="B80" s="542">
        <v>42418</v>
      </c>
      <c r="C80" s="546">
        <v>3600</v>
      </c>
      <c r="D80" s="593">
        <v>18.931999999999999</v>
      </c>
      <c r="E80" s="547">
        <v>10.81</v>
      </c>
      <c r="F80" s="547">
        <f t="shared" si="5"/>
        <v>-29239.199999999993</v>
      </c>
      <c r="G80" s="547">
        <f t="shared" si="8"/>
        <v>68155.199999999997</v>
      </c>
      <c r="H80" s="594">
        <f t="shared" si="9"/>
        <v>-0.42900908514684127</v>
      </c>
      <c r="I80" s="547"/>
      <c r="J80" s="547"/>
      <c r="Q80" s="4"/>
      <c r="R80" s="4"/>
    </row>
    <row r="81" spans="2:18" x14ac:dyDescent="0.25">
      <c r="B81" s="542">
        <v>42423</v>
      </c>
      <c r="C81" s="546">
        <v>5260</v>
      </c>
      <c r="D81" s="593">
        <v>16.356200000000001</v>
      </c>
      <c r="E81" s="547">
        <v>10.49</v>
      </c>
      <c r="F81" s="547">
        <f t="shared" si="5"/>
        <v>-30856.212000000007</v>
      </c>
      <c r="G81" s="547">
        <f t="shared" si="8"/>
        <v>86033.612000000008</v>
      </c>
      <c r="H81" s="594">
        <f t="shared" si="9"/>
        <v>-0.35865298785781541</v>
      </c>
      <c r="I81" s="547"/>
      <c r="J81" s="547"/>
      <c r="Q81" s="4"/>
      <c r="R81" s="4"/>
    </row>
    <row r="82" spans="2:18" x14ac:dyDescent="0.25">
      <c r="B82" s="542">
        <v>42431</v>
      </c>
      <c r="C82" s="546">
        <v>4760</v>
      </c>
      <c r="D82" s="593">
        <v>16.858899999999998</v>
      </c>
      <c r="E82" s="547">
        <v>11.68</v>
      </c>
      <c r="F82" s="547">
        <f t="shared" si="5"/>
        <v>-24651.563999999995</v>
      </c>
      <c r="G82" s="547">
        <f t="shared" si="8"/>
        <v>80248.363999999987</v>
      </c>
      <c r="H82" s="594">
        <f t="shared" si="9"/>
        <v>-0.30719086061368173</v>
      </c>
      <c r="I82" s="547"/>
      <c r="J82" s="547"/>
      <c r="Q82" s="4"/>
      <c r="R82" s="4"/>
    </row>
    <row r="83" spans="2:18" x14ac:dyDescent="0.25">
      <c r="B83" s="542">
        <v>42436</v>
      </c>
      <c r="C83" s="546">
        <v>5290</v>
      </c>
      <c r="D83" s="593">
        <v>16.258900000000001</v>
      </c>
      <c r="E83" s="547">
        <v>11.58</v>
      </c>
      <c r="F83" s="547">
        <f t="shared" si="5"/>
        <v>-24751.381000000001</v>
      </c>
      <c r="G83" s="547">
        <f t="shared" si="8"/>
        <v>86009.581000000006</v>
      </c>
      <c r="H83" s="594">
        <f t="shared" si="9"/>
        <v>-0.28777469570512154</v>
      </c>
      <c r="I83" s="547"/>
      <c r="J83" s="547"/>
      <c r="Q83" s="4"/>
      <c r="R83" s="4"/>
    </row>
    <row r="84" spans="2:18" x14ac:dyDescent="0.25">
      <c r="B84" s="542">
        <v>42444</v>
      </c>
      <c r="C84" s="546">
        <v>5290</v>
      </c>
      <c r="D84" s="593">
        <v>16.259</v>
      </c>
      <c r="E84" s="547">
        <v>10.85</v>
      </c>
      <c r="F84" s="547">
        <f t="shared" si="5"/>
        <v>-28613.610000000004</v>
      </c>
      <c r="G84" s="547">
        <f t="shared" si="8"/>
        <v>86010.11</v>
      </c>
      <c r="H84" s="594">
        <f t="shared" si="9"/>
        <v>-0.33267728642597949</v>
      </c>
      <c r="I84" s="547"/>
      <c r="J84" s="547"/>
      <c r="Q84" s="4"/>
      <c r="R84" s="4"/>
    </row>
    <row r="85" spans="2:18" x14ac:dyDescent="0.25">
      <c r="B85" s="542">
        <v>42446</v>
      </c>
      <c r="C85" s="546">
        <v>5295</v>
      </c>
      <c r="D85" s="593">
        <v>16.2348</v>
      </c>
      <c r="E85" s="547">
        <v>10.87</v>
      </c>
      <c r="F85" s="547">
        <f t="shared" ref="F85:F123" si="10">-C85*(D85-E85)</f>
        <v>-28406.616000000002</v>
      </c>
      <c r="G85" s="547">
        <f t="shared" ref="G85:G123" si="11">IF(C85=0, 0,D85*C85)</f>
        <v>85963.266000000003</v>
      </c>
      <c r="H85" s="594">
        <f t="shared" ref="H85:H123" si="12">IF(C85=0, D85, (E85-D85)/D85)</f>
        <v>-0.33045063690344201</v>
      </c>
      <c r="I85" s="547"/>
      <c r="J85" s="547"/>
    </row>
    <row r="86" spans="2:18" x14ac:dyDescent="0.25">
      <c r="B86" s="542">
        <v>42447</v>
      </c>
      <c r="C86" s="546">
        <v>5300</v>
      </c>
      <c r="D86" s="593">
        <v>16.211200000000002</v>
      </c>
      <c r="E86" s="547">
        <v>11.07</v>
      </c>
      <c r="F86" s="547">
        <f t="shared" si="10"/>
        <v>-27248.360000000008</v>
      </c>
      <c r="G86" s="547">
        <f t="shared" si="11"/>
        <v>85919.360000000015</v>
      </c>
      <c r="H86" s="594">
        <f t="shared" si="12"/>
        <v>-0.31713876825898152</v>
      </c>
      <c r="I86" s="547"/>
      <c r="J86" s="547"/>
    </row>
    <row r="87" spans="2:18" x14ac:dyDescent="0.25">
      <c r="B87" s="542">
        <v>42447</v>
      </c>
      <c r="C87" s="546">
        <v>5155</v>
      </c>
      <c r="D87" s="593">
        <v>16.352699999999999</v>
      </c>
      <c r="E87" s="547">
        <v>11.14</v>
      </c>
      <c r="F87" s="547">
        <f t="shared" si="10"/>
        <v>-26871.468499999992</v>
      </c>
      <c r="G87" s="547">
        <f t="shared" si="11"/>
        <v>84298.1685</v>
      </c>
      <c r="H87" s="594">
        <f t="shared" si="12"/>
        <v>-0.31876693145474438</v>
      </c>
      <c r="I87" s="547"/>
      <c r="J87" s="547"/>
    </row>
    <row r="88" spans="2:18" x14ac:dyDescent="0.25">
      <c r="B88" s="542">
        <v>42450</v>
      </c>
      <c r="C88" s="546">
        <v>3955</v>
      </c>
      <c r="D88" s="593">
        <v>17.7959</v>
      </c>
      <c r="E88" s="547">
        <v>11.54</v>
      </c>
      <c r="F88" s="547">
        <f t="shared" si="10"/>
        <v>-24742.084500000001</v>
      </c>
      <c r="G88" s="547">
        <f t="shared" si="11"/>
        <v>70382.784499999994</v>
      </c>
      <c r="H88" s="594">
        <f t="shared" si="12"/>
        <v>-0.3515360279614968</v>
      </c>
      <c r="I88" s="547"/>
      <c r="J88" s="547"/>
      <c r="N88" s="4"/>
    </row>
    <row r="89" spans="2:18" x14ac:dyDescent="0.25">
      <c r="B89" s="542">
        <v>42451</v>
      </c>
      <c r="C89" s="546">
        <v>5260</v>
      </c>
      <c r="D89" s="593">
        <v>16.2089</v>
      </c>
      <c r="E89" s="547">
        <v>11.44</v>
      </c>
      <c r="F89" s="547">
        <f t="shared" si="10"/>
        <v>-25084.414000000001</v>
      </c>
      <c r="G89" s="547">
        <f t="shared" si="11"/>
        <v>85258.813999999998</v>
      </c>
      <c r="H89" s="594">
        <f t="shared" si="12"/>
        <v>-0.29421490662537253</v>
      </c>
      <c r="I89" s="595"/>
      <c r="J89" s="595"/>
    </row>
    <row r="90" spans="2:18" x14ac:dyDescent="0.25">
      <c r="B90" s="542">
        <v>42451</v>
      </c>
      <c r="C90" s="546">
        <v>5360</v>
      </c>
      <c r="D90" s="593">
        <v>16.1083</v>
      </c>
      <c r="E90" s="547">
        <v>10.65</v>
      </c>
      <c r="F90" s="547">
        <f t="shared" si="10"/>
        <v>-29256.487999999998</v>
      </c>
      <c r="G90" s="547">
        <f t="shared" si="11"/>
        <v>86340.487999999998</v>
      </c>
      <c r="H90" s="594">
        <f t="shared" si="12"/>
        <v>-0.33885015799308427</v>
      </c>
      <c r="I90" s="595"/>
      <c r="J90" s="595"/>
    </row>
    <row r="91" spans="2:18" x14ac:dyDescent="0.25">
      <c r="B91" s="542">
        <v>42461</v>
      </c>
      <c r="C91" s="546">
        <v>5260</v>
      </c>
      <c r="D91" s="593">
        <v>16.207000000000001</v>
      </c>
      <c r="E91" s="547">
        <v>10.92</v>
      </c>
      <c r="F91" s="547">
        <f t="shared" si="10"/>
        <v>-27809.620000000003</v>
      </c>
      <c r="G91" s="547">
        <f t="shared" si="11"/>
        <v>85248.82</v>
      </c>
      <c r="H91" s="594">
        <f t="shared" si="12"/>
        <v>-0.32621706669957429</v>
      </c>
      <c r="I91" s="547"/>
      <c r="J91" s="547"/>
    </row>
    <row r="92" spans="2:18" x14ac:dyDescent="0.25">
      <c r="B92" s="542">
        <v>42465</v>
      </c>
      <c r="C92" s="546">
        <v>5260</v>
      </c>
      <c r="D92" s="593">
        <v>16.207000000000001</v>
      </c>
      <c r="E92" s="547">
        <v>10.4</v>
      </c>
      <c r="F92" s="547">
        <f t="shared" si="10"/>
        <v>-30544.820000000003</v>
      </c>
      <c r="G92" s="547">
        <f t="shared" si="11"/>
        <v>85248.82</v>
      </c>
      <c r="H92" s="594">
        <f t="shared" si="12"/>
        <v>-0.3583019682853088</v>
      </c>
      <c r="I92" s="547"/>
      <c r="J92" s="547"/>
    </row>
    <row r="93" spans="2:18" x14ac:dyDescent="0.25">
      <c r="B93" s="542">
        <v>42467</v>
      </c>
      <c r="C93" s="546">
        <v>5760</v>
      </c>
      <c r="D93" s="593">
        <v>15.703799999999999</v>
      </c>
      <c r="E93" s="547">
        <v>10.4</v>
      </c>
      <c r="F93" s="547">
        <f t="shared" si="10"/>
        <v>-30549.887999999995</v>
      </c>
      <c r="G93" s="547">
        <f t="shared" si="11"/>
        <v>90453.887999999992</v>
      </c>
      <c r="H93" s="594">
        <f t="shared" si="12"/>
        <v>-0.33773991008545695</v>
      </c>
      <c r="I93" s="547"/>
      <c r="J93" s="547"/>
    </row>
    <row r="94" spans="2:18" x14ac:dyDescent="0.25">
      <c r="B94" s="542">
        <v>42468</v>
      </c>
      <c r="C94" s="546">
        <v>5260</v>
      </c>
      <c r="D94" s="593">
        <v>16.167100000000001</v>
      </c>
      <c r="E94" s="547">
        <v>10.76</v>
      </c>
      <c r="F94" s="547">
        <f t="shared" si="10"/>
        <v>-28441.346000000009</v>
      </c>
      <c r="G94" s="547">
        <f t="shared" si="11"/>
        <v>85038.946000000011</v>
      </c>
      <c r="H94" s="594">
        <f t="shared" si="12"/>
        <v>-0.33445082915303309</v>
      </c>
      <c r="I94" s="595" t="s">
        <v>193</v>
      </c>
      <c r="J94" s="595"/>
    </row>
    <row r="95" spans="2:18" x14ac:dyDescent="0.25">
      <c r="B95" s="542">
        <v>42472</v>
      </c>
      <c r="C95" s="546">
        <v>5860</v>
      </c>
      <c r="D95" s="593">
        <v>15.567399999999999</v>
      </c>
      <c r="E95" s="547">
        <v>10.17</v>
      </c>
      <c r="F95" s="547">
        <f t="shared" si="10"/>
        <v>-31628.763999999996</v>
      </c>
      <c r="G95" s="547">
        <f t="shared" si="11"/>
        <v>91224.963999999993</v>
      </c>
      <c r="H95" s="594">
        <f t="shared" si="12"/>
        <v>-0.34671171807752094</v>
      </c>
      <c r="I95" s="547"/>
      <c r="J95" s="547"/>
    </row>
    <row r="96" spans="2:18" x14ac:dyDescent="0.25">
      <c r="B96" s="542">
        <v>42473</v>
      </c>
      <c r="C96" s="546">
        <v>5260</v>
      </c>
      <c r="D96" s="593">
        <v>16.1158</v>
      </c>
      <c r="E96" s="547">
        <v>10.88</v>
      </c>
      <c r="F96" s="547">
        <f t="shared" si="10"/>
        <v>-27540.307999999997</v>
      </c>
      <c r="G96" s="547">
        <f t="shared" si="11"/>
        <v>84769.108000000007</v>
      </c>
      <c r="H96" s="594">
        <f t="shared" si="12"/>
        <v>-0.32488613658645549</v>
      </c>
      <c r="I96" s="547"/>
      <c r="J96" s="547"/>
    </row>
    <row r="97" spans="2:16" x14ac:dyDescent="0.25">
      <c r="B97" s="542">
        <v>42484</v>
      </c>
      <c r="C97" s="546">
        <v>5260</v>
      </c>
      <c r="D97" s="593">
        <v>16.1158</v>
      </c>
      <c r="E97" s="547">
        <v>10.66</v>
      </c>
      <c r="F97" s="547">
        <f t="shared" si="10"/>
        <v>-28697.508000000002</v>
      </c>
      <c r="G97" s="547">
        <f t="shared" si="11"/>
        <v>84769.108000000007</v>
      </c>
      <c r="H97" s="594">
        <f t="shared" si="12"/>
        <v>-0.33853733603047942</v>
      </c>
      <c r="I97" s="547"/>
      <c r="J97" s="547"/>
    </row>
    <row r="98" spans="2:16" x14ac:dyDescent="0.25">
      <c r="B98" s="542">
        <v>42486</v>
      </c>
      <c r="C98" s="546">
        <v>4260</v>
      </c>
      <c r="D98" s="593">
        <v>17.2287</v>
      </c>
      <c r="E98" s="547">
        <v>11.51</v>
      </c>
      <c r="F98" s="547">
        <f t="shared" si="10"/>
        <v>-24361.662</v>
      </c>
      <c r="G98" s="547">
        <f t="shared" si="11"/>
        <v>73394.262000000002</v>
      </c>
      <c r="H98" s="594">
        <f t="shared" si="12"/>
        <v>-0.33192870036624933</v>
      </c>
      <c r="I98" s="547"/>
      <c r="J98" s="547"/>
    </row>
    <row r="99" spans="2:16" x14ac:dyDescent="0.25">
      <c r="B99" s="542">
        <v>42487</v>
      </c>
      <c r="C99" s="546">
        <v>5260</v>
      </c>
      <c r="D99" s="593">
        <v>16.099699999999999</v>
      </c>
      <c r="E99" s="547">
        <v>11.56</v>
      </c>
      <c r="F99" s="547">
        <f t="shared" si="10"/>
        <v>-23878.821999999989</v>
      </c>
      <c r="G99" s="547">
        <f t="shared" si="11"/>
        <v>84684.421999999991</v>
      </c>
      <c r="H99" s="594">
        <f t="shared" si="12"/>
        <v>-0.28197419827698644</v>
      </c>
      <c r="I99" s="547"/>
      <c r="J99" s="547"/>
      <c r="O99" s="4"/>
      <c r="P99" s="236"/>
    </row>
    <row r="100" spans="2:16" x14ac:dyDescent="0.25">
      <c r="B100" s="542">
        <v>42488</v>
      </c>
      <c r="C100" s="546">
        <v>5260</v>
      </c>
      <c r="D100" s="593">
        <v>16.078399999999998</v>
      </c>
      <c r="E100" s="547">
        <v>11.62</v>
      </c>
      <c r="F100" s="547">
        <f t="shared" si="10"/>
        <v>-23451.183999999997</v>
      </c>
      <c r="G100" s="547">
        <f t="shared" si="11"/>
        <v>84572.383999999991</v>
      </c>
      <c r="H100" s="594">
        <f t="shared" si="12"/>
        <v>-0.27729127276345905</v>
      </c>
      <c r="I100" s="547"/>
      <c r="J100" s="547"/>
      <c r="O100" s="4"/>
      <c r="P100" s="4"/>
    </row>
    <row r="101" spans="2:16" x14ac:dyDescent="0.25">
      <c r="B101" s="542">
        <v>42489</v>
      </c>
      <c r="C101" s="546">
        <v>5500</v>
      </c>
      <c r="D101" s="593">
        <v>15.848599999999999</v>
      </c>
      <c r="E101" s="547">
        <v>10.75</v>
      </c>
      <c r="F101" s="547">
        <f t="shared" si="10"/>
        <v>-28042.299999999996</v>
      </c>
      <c r="G101" s="547">
        <f t="shared" si="11"/>
        <v>87167.3</v>
      </c>
      <c r="H101" s="594">
        <f t="shared" si="12"/>
        <v>-0.32170664916774983</v>
      </c>
      <c r="I101" s="547"/>
      <c r="J101" s="547"/>
      <c r="O101" s="4"/>
      <c r="P101" s="4"/>
    </row>
    <row r="102" spans="2:16" x14ac:dyDescent="0.25">
      <c r="B102" s="542">
        <v>42494</v>
      </c>
      <c r="C102" s="546">
        <v>6500</v>
      </c>
      <c r="D102" s="593">
        <v>14.9526</v>
      </c>
      <c r="E102" s="547">
        <v>10</v>
      </c>
      <c r="F102" s="547">
        <f t="shared" si="10"/>
        <v>-32191.9</v>
      </c>
      <c r="G102" s="547">
        <f t="shared" si="11"/>
        <v>97191.900000000009</v>
      </c>
      <c r="H102" s="594">
        <f t="shared" si="12"/>
        <v>-0.33121998849698381</v>
      </c>
      <c r="I102" s="547"/>
      <c r="J102" s="547"/>
    </row>
    <row r="103" spans="2:16" x14ac:dyDescent="0.25">
      <c r="B103" s="542">
        <v>42495</v>
      </c>
      <c r="C103" s="546">
        <v>5500</v>
      </c>
      <c r="D103" s="593">
        <v>15.7966</v>
      </c>
      <c r="E103" s="547">
        <v>10.06</v>
      </c>
      <c r="F103" s="547">
        <f t="shared" si="10"/>
        <v>-31551.299999999996</v>
      </c>
      <c r="G103" s="547">
        <f t="shared" si="11"/>
        <v>86881.3</v>
      </c>
      <c r="H103" s="594">
        <f t="shared" si="12"/>
        <v>-0.363154096451135</v>
      </c>
      <c r="I103" s="547"/>
      <c r="J103" s="547"/>
    </row>
    <row r="104" spans="2:16" x14ac:dyDescent="0.25">
      <c r="B104" s="542">
        <v>42502</v>
      </c>
      <c r="C104" s="546">
        <v>8500</v>
      </c>
      <c r="D104" s="593">
        <v>13.6378</v>
      </c>
      <c r="E104" s="547">
        <v>9.6199999999999992</v>
      </c>
      <c r="F104" s="547">
        <f t="shared" si="10"/>
        <v>-34151.30000000001</v>
      </c>
      <c r="G104" s="547">
        <f t="shared" si="11"/>
        <v>115921.3</v>
      </c>
      <c r="H104" s="594">
        <f t="shared" si="12"/>
        <v>-0.2946076346624823</v>
      </c>
      <c r="I104" s="547"/>
      <c r="J104" s="547"/>
    </row>
    <row r="105" spans="2:16" x14ac:dyDescent="0.25">
      <c r="B105" s="542">
        <v>42503</v>
      </c>
      <c r="C105" s="546">
        <v>5500</v>
      </c>
      <c r="D105" s="593">
        <v>15.754899999999999</v>
      </c>
      <c r="E105" s="547">
        <v>9.58</v>
      </c>
      <c r="F105" s="547">
        <f t="shared" si="10"/>
        <v>-33961.949999999997</v>
      </c>
      <c r="G105" s="547">
        <f t="shared" si="11"/>
        <v>86651.95</v>
      </c>
      <c r="H105" s="594">
        <f t="shared" si="12"/>
        <v>-0.39193520745926663</v>
      </c>
      <c r="I105" s="547"/>
      <c r="J105" s="547"/>
    </row>
    <row r="106" spans="2:16" x14ac:dyDescent="0.25">
      <c r="B106" s="542">
        <v>42510</v>
      </c>
      <c r="C106" s="596">
        <v>5000</v>
      </c>
      <c r="D106" s="597">
        <v>16.255400000000002</v>
      </c>
      <c r="E106" s="547">
        <v>10.8</v>
      </c>
      <c r="F106" s="547">
        <f t="shared" si="10"/>
        <v>-27277.000000000004</v>
      </c>
      <c r="G106" s="547">
        <f t="shared" si="11"/>
        <v>81277.000000000015</v>
      </c>
      <c r="H106" s="594">
        <f t="shared" si="12"/>
        <v>-0.33560539882131479</v>
      </c>
      <c r="I106" s="547"/>
      <c r="J106" s="547"/>
    </row>
    <row r="107" spans="2:16" x14ac:dyDescent="0.25">
      <c r="B107" s="542">
        <v>42514</v>
      </c>
      <c r="C107" s="546">
        <v>4500</v>
      </c>
      <c r="D107" s="593">
        <v>16.752199999999998</v>
      </c>
      <c r="E107" s="547">
        <v>11.49</v>
      </c>
      <c r="F107" s="547">
        <f t="shared" si="10"/>
        <v>-23679.899999999991</v>
      </c>
      <c r="G107" s="547">
        <f t="shared" si="11"/>
        <v>75384.899999999994</v>
      </c>
      <c r="H107" s="594">
        <f t="shared" si="12"/>
        <v>-0.31411993648595399</v>
      </c>
      <c r="I107" s="547"/>
      <c r="J107" s="547"/>
    </row>
    <row r="108" spans="2:16" x14ac:dyDescent="0.25">
      <c r="B108" s="542">
        <v>42515</v>
      </c>
      <c r="C108" s="546">
        <v>4500</v>
      </c>
      <c r="D108" s="593">
        <v>16.746700000000001</v>
      </c>
      <c r="E108" s="547">
        <v>11.6</v>
      </c>
      <c r="F108" s="547">
        <f t="shared" si="10"/>
        <v>-23160.150000000005</v>
      </c>
      <c r="G108" s="547">
        <f t="shared" si="11"/>
        <v>75360.150000000009</v>
      </c>
      <c r="H108" s="594">
        <f t="shared" si="12"/>
        <v>-0.30732621949398992</v>
      </c>
      <c r="I108" s="547"/>
      <c r="J108" s="547"/>
    </row>
    <row r="109" spans="2:16" x14ac:dyDescent="0.25">
      <c r="B109" s="542">
        <v>42516</v>
      </c>
      <c r="C109" s="546">
        <v>4000</v>
      </c>
      <c r="D109" s="593">
        <v>17.344999999999999</v>
      </c>
      <c r="E109" s="547">
        <v>11.95</v>
      </c>
      <c r="F109" s="547">
        <f t="shared" si="10"/>
        <v>-21580</v>
      </c>
      <c r="G109" s="547">
        <f t="shared" si="11"/>
        <v>69380</v>
      </c>
      <c r="H109" s="594">
        <f t="shared" si="12"/>
        <v>-0.31104064571922746</v>
      </c>
      <c r="I109" s="547"/>
      <c r="J109" s="547"/>
    </row>
    <row r="110" spans="2:16" x14ac:dyDescent="0.25">
      <c r="B110" s="542">
        <v>42517</v>
      </c>
      <c r="C110" s="546">
        <v>4000</v>
      </c>
      <c r="D110" s="593">
        <v>17.322700000000001</v>
      </c>
      <c r="E110" s="547">
        <v>12.31</v>
      </c>
      <c r="F110" s="547">
        <f t="shared" si="10"/>
        <v>-20050.800000000003</v>
      </c>
      <c r="G110" s="547">
        <f t="shared" si="11"/>
        <v>69290.8</v>
      </c>
      <c r="H110" s="594">
        <f t="shared" si="12"/>
        <v>-0.28937174920768705</v>
      </c>
      <c r="I110" s="547"/>
      <c r="J110" s="547"/>
    </row>
    <row r="111" spans="2:16" x14ac:dyDescent="0.25">
      <c r="B111" s="542">
        <v>42522</v>
      </c>
      <c r="C111" s="546">
        <v>3375</v>
      </c>
      <c r="D111" s="593">
        <v>18.078900000000001</v>
      </c>
      <c r="E111" s="547">
        <v>13.09</v>
      </c>
      <c r="F111" s="547">
        <f t="shared" si="10"/>
        <v>-16837.537500000002</v>
      </c>
      <c r="G111" s="547">
        <f t="shared" si="11"/>
        <v>61016.287500000006</v>
      </c>
      <c r="H111" s="594">
        <f t="shared" si="12"/>
        <v>-0.27595152359933406</v>
      </c>
      <c r="I111" s="547"/>
      <c r="J111" s="547"/>
    </row>
    <row r="112" spans="2:16" x14ac:dyDescent="0.25">
      <c r="B112" s="542">
        <v>42524</v>
      </c>
      <c r="C112" s="546">
        <v>4000</v>
      </c>
      <c r="D112" s="593">
        <v>17.229099999999999</v>
      </c>
      <c r="E112" s="547">
        <v>12.86</v>
      </c>
      <c r="F112" s="547">
        <f t="shared" si="10"/>
        <v>-17476.399999999998</v>
      </c>
      <c r="G112" s="547">
        <f t="shared" si="11"/>
        <v>68916.399999999994</v>
      </c>
      <c r="H112" s="594">
        <f t="shared" si="12"/>
        <v>-0.25358840566251284</v>
      </c>
      <c r="I112" s="547"/>
      <c r="J112" s="547"/>
    </row>
    <row r="113" spans="2:10" x14ac:dyDescent="0.25">
      <c r="B113" s="542">
        <v>42530</v>
      </c>
      <c r="C113" s="546">
        <v>4000</v>
      </c>
      <c r="D113" s="593">
        <v>17.184100000000001</v>
      </c>
      <c r="E113" s="547">
        <v>12.51</v>
      </c>
      <c r="F113" s="547">
        <f t="shared" si="10"/>
        <v>-18696.400000000005</v>
      </c>
      <c r="G113" s="547">
        <f t="shared" si="11"/>
        <v>68736.400000000009</v>
      </c>
      <c r="H113" s="594">
        <f t="shared" si="12"/>
        <v>-0.27200144319458108</v>
      </c>
      <c r="I113" s="547"/>
      <c r="J113" s="547"/>
    </row>
    <row r="114" spans="2:10" x14ac:dyDescent="0.25">
      <c r="B114" s="542">
        <v>42532</v>
      </c>
      <c r="C114" s="546">
        <v>4760</v>
      </c>
      <c r="D114" s="593">
        <v>16.386800000000001</v>
      </c>
      <c r="E114" s="547">
        <v>12.14</v>
      </c>
      <c r="F114" s="547">
        <f t="shared" si="10"/>
        <v>-20214.768</v>
      </c>
      <c r="G114" s="547">
        <f t="shared" si="11"/>
        <v>78001.168000000005</v>
      </c>
      <c r="H114" s="594">
        <f t="shared" si="12"/>
        <v>-0.25915981155564233</v>
      </c>
      <c r="I114" s="547"/>
      <c r="J114" s="547"/>
    </row>
    <row r="115" spans="2:10" x14ac:dyDescent="0.25">
      <c r="B115" s="542">
        <v>42535</v>
      </c>
      <c r="C115" s="546">
        <v>4760</v>
      </c>
      <c r="D115" s="593">
        <v>16.387</v>
      </c>
      <c r="E115" s="547">
        <v>11.92</v>
      </c>
      <c r="F115" s="547">
        <f t="shared" si="10"/>
        <v>-21262.920000000002</v>
      </c>
      <c r="G115" s="547">
        <f t="shared" si="11"/>
        <v>78002.12</v>
      </c>
      <c r="H115" s="594">
        <f t="shared" si="12"/>
        <v>-0.27259412949289075</v>
      </c>
      <c r="I115" s="547"/>
      <c r="J115" s="547"/>
    </row>
    <row r="116" spans="2:10" x14ac:dyDescent="0.25">
      <c r="B116" s="542">
        <v>42537</v>
      </c>
      <c r="C116" s="546">
        <v>4760</v>
      </c>
      <c r="D116" s="593">
        <v>16.361599999999999</v>
      </c>
      <c r="E116" s="547">
        <v>11.95</v>
      </c>
      <c r="F116" s="547">
        <f t="shared" si="10"/>
        <v>-20999.216</v>
      </c>
      <c r="G116" s="547">
        <f t="shared" si="11"/>
        <v>77881.216</v>
      </c>
      <c r="H116" s="594">
        <f t="shared" si="12"/>
        <v>-0.26963133189908078</v>
      </c>
      <c r="I116" s="547"/>
      <c r="J116" s="547"/>
    </row>
    <row r="117" spans="2:10" x14ac:dyDescent="0.25">
      <c r="B117" s="542">
        <v>42541</v>
      </c>
      <c r="C117" s="546">
        <v>4600</v>
      </c>
      <c r="D117" s="593">
        <v>16.459700000000002</v>
      </c>
      <c r="E117" s="547">
        <v>12.32</v>
      </c>
      <c r="F117" s="547">
        <f t="shared" si="10"/>
        <v>-19042.620000000006</v>
      </c>
      <c r="G117" s="547">
        <f t="shared" si="11"/>
        <v>75714.62000000001</v>
      </c>
      <c r="H117" s="594">
        <f t="shared" si="12"/>
        <v>-0.25150519146764527</v>
      </c>
      <c r="I117" s="547"/>
      <c r="J117" s="547"/>
    </row>
    <row r="118" spans="2:10" x14ac:dyDescent="0.25">
      <c r="B118" s="542">
        <v>42542</v>
      </c>
      <c r="C118" s="546">
        <v>4000</v>
      </c>
      <c r="D118" s="593">
        <v>17.010200000000001</v>
      </c>
      <c r="E118" s="547">
        <v>12.75</v>
      </c>
      <c r="F118" s="547">
        <f t="shared" si="10"/>
        <v>-17040.800000000003</v>
      </c>
      <c r="G118" s="547">
        <f t="shared" si="11"/>
        <v>68040.800000000003</v>
      </c>
      <c r="H118" s="594">
        <f t="shared" si="12"/>
        <v>-0.25044973016190292</v>
      </c>
      <c r="I118" s="547"/>
      <c r="J118" s="547"/>
    </row>
    <row r="119" spans="2:10" x14ac:dyDescent="0.25">
      <c r="B119" s="542">
        <v>42544</v>
      </c>
      <c r="C119" s="546">
        <v>2500</v>
      </c>
      <c r="D119" s="593">
        <v>18.952100000000002</v>
      </c>
      <c r="E119" s="547">
        <v>14.05</v>
      </c>
      <c r="F119" s="547">
        <f t="shared" si="10"/>
        <v>-12255.250000000002</v>
      </c>
      <c r="G119" s="547">
        <f t="shared" si="11"/>
        <v>47380.250000000007</v>
      </c>
      <c r="H119" s="594">
        <f t="shared" si="12"/>
        <v>-0.25865735195571998</v>
      </c>
      <c r="I119" s="547"/>
      <c r="J119" s="547"/>
    </row>
    <row r="120" spans="2:10" x14ac:dyDescent="0.25">
      <c r="B120" s="542">
        <v>42545</v>
      </c>
      <c r="C120" s="546">
        <v>3000</v>
      </c>
      <c r="D120" s="593">
        <v>18.046700000000001</v>
      </c>
      <c r="E120" s="547">
        <v>13.52</v>
      </c>
      <c r="F120" s="547">
        <f t="shared" si="10"/>
        <v>-13580.100000000006</v>
      </c>
      <c r="G120" s="547">
        <f t="shared" si="11"/>
        <v>54140.100000000006</v>
      </c>
      <c r="H120" s="594">
        <f t="shared" si="12"/>
        <v>-0.25083256218588446</v>
      </c>
      <c r="I120" s="547"/>
      <c r="J120" s="547"/>
    </row>
    <row r="121" spans="2:10" x14ac:dyDescent="0.25">
      <c r="B121" s="542">
        <v>42545</v>
      </c>
      <c r="C121" s="546">
        <v>3500</v>
      </c>
      <c r="D121" s="593">
        <v>17.391500000000001</v>
      </c>
      <c r="E121" s="547">
        <v>13.46</v>
      </c>
      <c r="F121" s="547">
        <f t="shared" si="10"/>
        <v>-13760.25</v>
      </c>
      <c r="G121" s="547">
        <f t="shared" si="11"/>
        <v>60870.25</v>
      </c>
      <c r="H121" s="594">
        <f t="shared" si="12"/>
        <v>-0.22605870683954804</v>
      </c>
      <c r="I121" s="547"/>
      <c r="J121" s="547"/>
    </row>
    <row r="122" spans="2:10" x14ac:dyDescent="0.25">
      <c r="B122" s="542">
        <v>42545</v>
      </c>
      <c r="C122" s="546">
        <v>4000</v>
      </c>
      <c r="D122" s="593">
        <v>16.8825</v>
      </c>
      <c r="E122" s="547">
        <v>13.32</v>
      </c>
      <c r="F122" s="547">
        <f t="shared" si="10"/>
        <v>-14250</v>
      </c>
      <c r="G122" s="547">
        <f t="shared" si="11"/>
        <v>67530</v>
      </c>
      <c r="H122" s="594">
        <f t="shared" si="12"/>
        <v>-0.21101732563305198</v>
      </c>
      <c r="I122" s="547"/>
      <c r="J122" s="547"/>
    </row>
    <row r="123" spans="2:10" x14ac:dyDescent="0.25">
      <c r="B123" s="542">
        <v>42548</v>
      </c>
      <c r="C123" s="546">
        <v>4760</v>
      </c>
      <c r="D123" s="593">
        <v>16.2315</v>
      </c>
      <c r="E123" s="547">
        <v>12.23</v>
      </c>
      <c r="F123" s="547">
        <f t="shared" si="10"/>
        <v>-19047.14</v>
      </c>
      <c r="G123" s="547">
        <f t="shared" si="11"/>
        <v>77261.94</v>
      </c>
      <c r="H123" s="594">
        <f t="shared" si="12"/>
        <v>-0.246526815143394</v>
      </c>
      <c r="I123" s="547"/>
      <c r="J123" s="547"/>
    </row>
    <row r="124" spans="2:10" x14ac:dyDescent="0.25">
      <c r="B124" s="542">
        <v>42548</v>
      </c>
      <c r="C124" s="546">
        <v>5260</v>
      </c>
      <c r="D124" s="593">
        <v>15.884399999999999</v>
      </c>
      <c r="E124" s="547">
        <v>12.23</v>
      </c>
      <c r="F124" s="547">
        <f t="shared" ref="F124:F171" si="13">-C124*(D124-E124)</f>
        <v>-19222.143999999993</v>
      </c>
      <c r="G124" s="547">
        <f t="shared" ref="G124:G171" si="14">IF(C124=0, 0,D124*C124)</f>
        <v>83551.944000000003</v>
      </c>
      <c r="H124" s="594">
        <f t="shared" ref="H124:H171" si="15">IF(C124=0, D124, (E124-D124)/D124)</f>
        <v>-0.23006219939059702</v>
      </c>
      <c r="I124" s="547"/>
      <c r="J124" s="547"/>
    </row>
    <row r="125" spans="2:10" x14ac:dyDescent="0.25">
      <c r="B125" s="542">
        <v>42549</v>
      </c>
      <c r="C125" s="546">
        <v>4500</v>
      </c>
      <c r="D125" s="593">
        <v>16.3767</v>
      </c>
      <c r="E125" s="547">
        <v>12.99</v>
      </c>
      <c r="F125" s="547">
        <f t="shared" si="13"/>
        <v>-15240.149999999998</v>
      </c>
      <c r="G125" s="547">
        <f t="shared" si="14"/>
        <v>73695.149999999994</v>
      </c>
      <c r="H125" s="594">
        <f t="shared" si="15"/>
        <v>-0.2067999047427137</v>
      </c>
      <c r="I125" s="547"/>
      <c r="J125" s="547"/>
    </row>
    <row r="126" spans="2:10" x14ac:dyDescent="0.25">
      <c r="B126" s="542">
        <v>42550</v>
      </c>
      <c r="C126" s="546">
        <v>4500</v>
      </c>
      <c r="D126" s="593">
        <v>16.3767</v>
      </c>
      <c r="E126" s="547">
        <v>13.19</v>
      </c>
      <c r="F126" s="547">
        <f t="shared" si="13"/>
        <v>-14340.15</v>
      </c>
      <c r="G126" s="547">
        <f t="shared" si="14"/>
        <v>73695.149999999994</v>
      </c>
      <c r="H126" s="594">
        <f t="shared" si="15"/>
        <v>-0.19458743214444912</v>
      </c>
      <c r="I126" s="547">
        <v>16</v>
      </c>
      <c r="J126" s="547"/>
    </row>
    <row r="127" spans="2:10" x14ac:dyDescent="0.25">
      <c r="B127" s="542">
        <v>42551</v>
      </c>
      <c r="C127" s="546">
        <v>4000</v>
      </c>
      <c r="D127" s="593">
        <v>16.708500000000001</v>
      </c>
      <c r="E127" s="547">
        <v>13.76</v>
      </c>
      <c r="F127" s="547">
        <f t="shared" si="13"/>
        <v>-11794.000000000004</v>
      </c>
      <c r="G127" s="547">
        <f t="shared" si="14"/>
        <v>66834</v>
      </c>
      <c r="H127" s="594">
        <f t="shared" si="15"/>
        <v>-0.176467067660173</v>
      </c>
      <c r="I127" s="547"/>
      <c r="J127" s="547"/>
    </row>
    <row r="128" spans="2:10" x14ac:dyDescent="0.25">
      <c r="B128" s="542">
        <v>42551</v>
      </c>
      <c r="C128" s="546">
        <v>4500</v>
      </c>
      <c r="D128" s="593">
        <v>16.23</v>
      </c>
      <c r="E128" s="547">
        <v>13.76</v>
      </c>
      <c r="F128" s="547">
        <f t="shared" si="13"/>
        <v>-11115.000000000004</v>
      </c>
      <c r="G128" s="547">
        <f t="shared" si="14"/>
        <v>73035</v>
      </c>
      <c r="H128" s="594">
        <f t="shared" si="15"/>
        <v>-0.15218730745532968</v>
      </c>
      <c r="I128" s="547" t="s">
        <v>231</v>
      </c>
      <c r="J128" s="547"/>
    </row>
    <row r="129" spans="2:10" x14ac:dyDescent="0.25">
      <c r="B129" s="542">
        <v>42552</v>
      </c>
      <c r="C129" s="546">
        <v>4500</v>
      </c>
      <c r="D129" s="593">
        <v>16.23</v>
      </c>
      <c r="E129" s="547">
        <v>12.5</v>
      </c>
      <c r="F129" s="547">
        <f t="shared" si="13"/>
        <v>-16785.000000000004</v>
      </c>
      <c r="G129" s="547">
        <f t="shared" si="14"/>
        <v>73035</v>
      </c>
      <c r="H129" s="594">
        <f t="shared" si="15"/>
        <v>-0.22982131854590268</v>
      </c>
      <c r="I129" s="547"/>
      <c r="J129" s="547"/>
    </row>
    <row r="130" spans="2:10" x14ac:dyDescent="0.25">
      <c r="B130" s="542">
        <v>42556</v>
      </c>
      <c r="C130" s="596">
        <v>5000</v>
      </c>
      <c r="D130" s="597">
        <v>15.7963</v>
      </c>
      <c r="E130" s="547">
        <v>11.91</v>
      </c>
      <c r="F130" s="547">
        <f t="shared" si="13"/>
        <v>-19431.5</v>
      </c>
      <c r="G130" s="547">
        <f t="shared" si="14"/>
        <v>78981.5</v>
      </c>
      <c r="H130" s="594">
        <f t="shared" si="15"/>
        <v>-0.24602596810645533</v>
      </c>
      <c r="I130" s="547">
        <v>15.6</v>
      </c>
      <c r="J130" s="547"/>
    </row>
    <row r="131" spans="2:10" x14ac:dyDescent="0.25">
      <c r="B131" s="542">
        <v>42557</v>
      </c>
      <c r="C131" s="546">
        <v>4500</v>
      </c>
      <c r="D131" s="593">
        <v>16.142600000000002</v>
      </c>
      <c r="E131" s="547">
        <v>12.2</v>
      </c>
      <c r="F131" s="547">
        <f t="shared" si="13"/>
        <v>-17741.700000000012</v>
      </c>
      <c r="G131" s="547">
        <f t="shared" si="14"/>
        <v>72641.700000000012</v>
      </c>
      <c r="H131" s="594">
        <f t="shared" si="15"/>
        <v>-0.24423574888803551</v>
      </c>
      <c r="I131" s="547"/>
      <c r="J131" s="547"/>
    </row>
    <row r="132" spans="2:10" x14ac:dyDescent="0.25">
      <c r="B132" s="542">
        <v>42559</v>
      </c>
      <c r="C132" s="546">
        <v>4500</v>
      </c>
      <c r="D132" s="593">
        <v>16.142600000000002</v>
      </c>
      <c r="E132" s="547">
        <v>12.62</v>
      </c>
      <c r="F132" s="547">
        <f t="shared" si="13"/>
        <v>-15851.700000000012</v>
      </c>
      <c r="G132" s="547">
        <f t="shared" si="14"/>
        <v>72641.700000000012</v>
      </c>
      <c r="H132" s="594">
        <f t="shared" si="15"/>
        <v>-0.21821763532516461</v>
      </c>
      <c r="I132" s="547"/>
      <c r="J132" s="547"/>
    </row>
    <row r="133" spans="2:10" x14ac:dyDescent="0.25">
      <c r="B133" s="542">
        <v>42562</v>
      </c>
      <c r="C133" s="546">
        <v>4500</v>
      </c>
      <c r="D133" s="593">
        <v>16.143000000000001</v>
      </c>
      <c r="E133" s="547">
        <v>12.64</v>
      </c>
      <c r="F133" s="547">
        <f t="shared" si="13"/>
        <v>-15763.5</v>
      </c>
      <c r="G133" s="547">
        <f t="shared" si="14"/>
        <v>72643.5</v>
      </c>
      <c r="H133" s="594">
        <f t="shared" si="15"/>
        <v>-0.21699807966301182</v>
      </c>
      <c r="I133" s="547"/>
      <c r="J133" s="547"/>
    </row>
    <row r="134" spans="2:10" x14ac:dyDescent="0.25">
      <c r="B134" s="542">
        <v>42572</v>
      </c>
      <c r="C134" s="546">
        <v>4500</v>
      </c>
      <c r="D134" s="593">
        <v>16.143000000000001</v>
      </c>
      <c r="E134" s="547">
        <v>13.18</v>
      </c>
      <c r="F134" s="547">
        <f t="shared" si="13"/>
        <v>-13333.500000000004</v>
      </c>
      <c r="G134" s="547">
        <f t="shared" si="14"/>
        <v>72643.5</v>
      </c>
      <c r="H134" s="594">
        <f t="shared" si="15"/>
        <v>-0.18354704825621018</v>
      </c>
      <c r="I134" s="547"/>
      <c r="J134" s="547"/>
    </row>
    <row r="135" spans="2:10" x14ac:dyDescent="0.25">
      <c r="B135" s="542">
        <v>42576</v>
      </c>
      <c r="C135" s="546">
        <v>4000</v>
      </c>
      <c r="D135" s="593">
        <v>16.433</v>
      </c>
      <c r="E135" s="547">
        <v>13.92</v>
      </c>
      <c r="F135" s="547">
        <f t="shared" si="13"/>
        <v>-10052</v>
      </c>
      <c r="G135" s="547">
        <f t="shared" si="14"/>
        <v>65732</v>
      </c>
      <c r="H135" s="594">
        <f t="shared" si="15"/>
        <v>-0.15292399440150917</v>
      </c>
      <c r="I135" s="547"/>
      <c r="J135" s="547"/>
    </row>
    <row r="136" spans="2:10" x14ac:dyDescent="0.25">
      <c r="B136" s="542">
        <v>42577</v>
      </c>
      <c r="C136" s="546">
        <v>3200</v>
      </c>
      <c r="D136" s="593">
        <v>16.935400000000001</v>
      </c>
      <c r="E136" s="547">
        <v>14.67</v>
      </c>
      <c r="F136" s="547">
        <f t="shared" si="13"/>
        <v>-7249.2800000000043</v>
      </c>
      <c r="G136" s="547">
        <f t="shared" si="14"/>
        <v>54193.280000000006</v>
      </c>
      <c r="H136" s="594">
        <f t="shared" si="15"/>
        <v>-0.1337671386563058</v>
      </c>
      <c r="I136" s="547"/>
      <c r="J136" s="547"/>
    </row>
    <row r="137" spans="2:10" x14ac:dyDescent="0.25">
      <c r="B137" s="542">
        <v>42578</v>
      </c>
      <c r="C137" s="546">
        <v>3400</v>
      </c>
      <c r="D137" s="593">
        <v>16.7698</v>
      </c>
      <c r="E137" s="547">
        <v>14.19</v>
      </c>
      <c r="F137" s="547">
        <f t="shared" si="13"/>
        <v>-8771.3200000000015</v>
      </c>
      <c r="G137" s="547">
        <f t="shared" si="14"/>
        <v>57017.32</v>
      </c>
      <c r="H137" s="594">
        <f t="shared" si="15"/>
        <v>-0.15383606244558673</v>
      </c>
      <c r="I137" s="547"/>
      <c r="J137" s="547"/>
    </row>
    <row r="138" spans="2:10" x14ac:dyDescent="0.25">
      <c r="B138" s="542">
        <v>42579</v>
      </c>
      <c r="C138" s="546">
        <v>4000</v>
      </c>
      <c r="D138" s="593">
        <v>16.327300000000001</v>
      </c>
      <c r="E138" s="547">
        <v>13.81</v>
      </c>
      <c r="F138" s="547">
        <f t="shared" si="13"/>
        <v>-10069.200000000003</v>
      </c>
      <c r="G138" s="547">
        <f t="shared" si="14"/>
        <v>65309.200000000004</v>
      </c>
      <c r="H138" s="594">
        <f t="shared" si="15"/>
        <v>-0.15417735939193869</v>
      </c>
      <c r="I138" s="547"/>
      <c r="J138" s="547"/>
    </row>
    <row r="139" spans="2:10" x14ac:dyDescent="0.25">
      <c r="B139" s="542">
        <v>42580</v>
      </c>
      <c r="C139" s="546">
        <v>4500</v>
      </c>
      <c r="D139" s="593">
        <v>16.026499999999999</v>
      </c>
      <c r="E139" s="547">
        <v>13.74</v>
      </c>
      <c r="F139" s="547">
        <f t="shared" si="13"/>
        <v>-10289.249999999993</v>
      </c>
      <c r="G139" s="547">
        <f t="shared" si="14"/>
        <v>72119.25</v>
      </c>
      <c r="H139" s="594">
        <f t="shared" si="15"/>
        <v>-0.14266995289052498</v>
      </c>
      <c r="I139" s="547"/>
      <c r="J139" s="547"/>
    </row>
    <row r="140" spans="2:10" x14ac:dyDescent="0.25">
      <c r="B140" s="542">
        <v>42585</v>
      </c>
      <c r="C140" s="546">
        <v>4700</v>
      </c>
      <c r="D140" s="593">
        <v>15.9011</v>
      </c>
      <c r="E140" s="547">
        <v>13.4</v>
      </c>
      <c r="F140" s="547">
        <f t="shared" si="13"/>
        <v>-11755.169999999996</v>
      </c>
      <c r="G140" s="547">
        <f t="shared" si="14"/>
        <v>74735.17</v>
      </c>
      <c r="H140" s="594">
        <f t="shared" si="15"/>
        <v>-0.15729100502480955</v>
      </c>
      <c r="I140" s="547"/>
      <c r="J140" s="547"/>
    </row>
    <row r="141" spans="2:10" x14ac:dyDescent="0.25">
      <c r="B141" s="542">
        <v>42586</v>
      </c>
      <c r="C141" s="546">
        <v>4500</v>
      </c>
      <c r="D141" s="593">
        <v>15.990399999999999</v>
      </c>
      <c r="E141" s="547">
        <v>14.03</v>
      </c>
      <c r="F141" s="547">
        <f t="shared" si="13"/>
        <v>-8821.7999999999993</v>
      </c>
      <c r="G141" s="547">
        <f t="shared" si="14"/>
        <v>71956.800000000003</v>
      </c>
      <c r="H141" s="594">
        <f t="shared" si="15"/>
        <v>-0.12259855913548129</v>
      </c>
      <c r="I141" s="547" t="s">
        <v>268</v>
      </c>
      <c r="J141" s="547"/>
    </row>
    <row r="142" spans="2:10" x14ac:dyDescent="0.25">
      <c r="B142" s="542">
        <v>42587</v>
      </c>
      <c r="C142" s="546">
        <v>4000</v>
      </c>
      <c r="D142" s="593">
        <v>16.158000000000001</v>
      </c>
      <c r="E142" s="547">
        <v>14.52</v>
      </c>
      <c r="F142" s="547">
        <f t="shared" si="13"/>
        <v>-6552.0000000000064</v>
      </c>
      <c r="G142" s="547">
        <f t="shared" si="14"/>
        <v>64632.000000000007</v>
      </c>
      <c r="H142" s="594">
        <f t="shared" si="15"/>
        <v>-0.10137393241737848</v>
      </c>
      <c r="I142" s="547">
        <v>16</v>
      </c>
      <c r="J142" s="547"/>
    </row>
    <row r="143" spans="2:10" x14ac:dyDescent="0.25">
      <c r="B143" s="542">
        <v>42593</v>
      </c>
      <c r="C143" s="546">
        <v>4000</v>
      </c>
      <c r="D143" s="593">
        <v>16.158000000000001</v>
      </c>
      <c r="E143" s="547">
        <v>14.2</v>
      </c>
      <c r="F143" s="547">
        <f t="shared" si="13"/>
        <v>-7832.0000000000082</v>
      </c>
      <c r="G143" s="547">
        <f t="shared" si="14"/>
        <v>64632.000000000007</v>
      </c>
      <c r="H143" s="594">
        <f t="shared" si="15"/>
        <v>-0.12117836365886879</v>
      </c>
      <c r="I143" s="547"/>
      <c r="J143" s="547"/>
    </row>
    <row r="144" spans="2:10" x14ac:dyDescent="0.25">
      <c r="B144" s="542">
        <v>42597</v>
      </c>
      <c r="C144" s="546">
        <v>2000</v>
      </c>
      <c r="D144" s="593">
        <v>17.3687</v>
      </c>
      <c r="E144" s="547">
        <v>15.53</v>
      </c>
      <c r="F144" s="547">
        <f t="shared" si="13"/>
        <v>-3677.4000000000024</v>
      </c>
      <c r="G144" s="547">
        <f t="shared" si="14"/>
        <v>34737.4</v>
      </c>
      <c r="H144" s="594">
        <f t="shared" si="15"/>
        <v>-0.10586284523309177</v>
      </c>
      <c r="I144" s="547">
        <v>17</v>
      </c>
      <c r="J144" s="547"/>
    </row>
    <row r="145" spans="2:10" x14ac:dyDescent="0.25">
      <c r="B145" s="542">
        <v>42599</v>
      </c>
      <c r="C145" s="546">
        <v>2000</v>
      </c>
      <c r="D145" s="593">
        <v>17.331299999999999</v>
      </c>
      <c r="E145" s="547">
        <v>15.52</v>
      </c>
      <c r="F145" s="547">
        <f t="shared" si="13"/>
        <v>-3622.5999999999985</v>
      </c>
      <c r="G145" s="547">
        <f t="shared" si="14"/>
        <v>34662.6</v>
      </c>
      <c r="H145" s="594">
        <f t="shared" si="15"/>
        <v>-0.10451033678950797</v>
      </c>
      <c r="I145" s="547"/>
      <c r="J145" s="547"/>
    </row>
    <row r="146" spans="2:10" x14ac:dyDescent="0.25">
      <c r="B146" s="542">
        <v>42600</v>
      </c>
      <c r="C146" s="546">
        <v>2000</v>
      </c>
      <c r="D146" s="593">
        <v>17.331299999999999</v>
      </c>
      <c r="E146" s="547">
        <v>15.77</v>
      </c>
      <c r="F146" s="547">
        <f t="shared" si="13"/>
        <v>-3122.5999999999985</v>
      </c>
      <c r="G146" s="547">
        <f t="shared" si="14"/>
        <v>34662.6</v>
      </c>
      <c r="H146" s="594">
        <f t="shared" si="15"/>
        <v>-9.0085567730060601E-2</v>
      </c>
      <c r="I146" s="547"/>
      <c r="J146" s="547"/>
    </row>
    <row r="147" spans="2:10" x14ac:dyDescent="0.25">
      <c r="B147" s="542">
        <v>42601</v>
      </c>
      <c r="C147" s="546">
        <v>2000</v>
      </c>
      <c r="D147" s="593">
        <v>17.331299999999999</v>
      </c>
      <c r="E147" s="547">
        <v>16.25</v>
      </c>
      <c r="F147" s="547">
        <f t="shared" si="13"/>
        <v>-2162.5999999999976</v>
      </c>
      <c r="G147" s="547">
        <f t="shared" si="14"/>
        <v>34662.6</v>
      </c>
      <c r="H147" s="594">
        <f t="shared" si="15"/>
        <v>-6.2390011135921651E-2</v>
      </c>
      <c r="I147" s="547"/>
      <c r="J147" s="547"/>
    </row>
    <row r="148" spans="2:10" x14ac:dyDescent="0.25">
      <c r="B148" s="542">
        <v>42604</v>
      </c>
      <c r="C148" s="546">
        <v>2000</v>
      </c>
      <c r="D148" s="593">
        <v>17.331299999999999</v>
      </c>
      <c r="E148" s="547">
        <v>16.190000000000001</v>
      </c>
      <c r="F148" s="547">
        <f t="shared" si="13"/>
        <v>-2282.5999999999949</v>
      </c>
      <c r="G148" s="547">
        <f t="shared" si="14"/>
        <v>34662.6</v>
      </c>
      <c r="H148" s="594">
        <f t="shared" si="15"/>
        <v>-6.5851955710188939E-2</v>
      </c>
      <c r="I148" s="547"/>
      <c r="J148" s="547"/>
    </row>
    <row r="149" spans="2:10" x14ac:dyDescent="0.25">
      <c r="B149" s="542">
        <v>42607</v>
      </c>
      <c r="C149" s="546">
        <v>2000</v>
      </c>
      <c r="D149" s="593">
        <v>17.331299999999999</v>
      </c>
      <c r="E149" s="547">
        <v>16.2</v>
      </c>
      <c r="F149" s="547">
        <f t="shared" si="13"/>
        <v>-2262.599999999999</v>
      </c>
      <c r="G149" s="547">
        <f t="shared" si="14"/>
        <v>34662.6</v>
      </c>
      <c r="H149" s="594">
        <f t="shared" si="15"/>
        <v>-6.5274964947811168E-2</v>
      </c>
      <c r="I149" s="547"/>
      <c r="J149" s="547"/>
    </row>
    <row r="150" spans="2:10" x14ac:dyDescent="0.25">
      <c r="B150" s="542">
        <v>42609</v>
      </c>
      <c r="C150" s="546">
        <v>2000</v>
      </c>
      <c r="D150" s="593">
        <v>17.331299999999999</v>
      </c>
      <c r="E150" s="547">
        <v>16.91</v>
      </c>
      <c r="F150" s="547">
        <f t="shared" si="13"/>
        <v>-842.59999999999741</v>
      </c>
      <c r="G150" s="547">
        <f t="shared" si="14"/>
        <v>34662.6</v>
      </c>
      <c r="H150" s="594">
        <f t="shared" si="15"/>
        <v>-2.4308620818980612E-2</v>
      </c>
      <c r="I150" s="547"/>
      <c r="J150" s="547"/>
    </row>
    <row r="151" spans="2:10" x14ac:dyDescent="0.25">
      <c r="B151" s="542">
        <v>42612</v>
      </c>
      <c r="C151" s="546">
        <v>2000</v>
      </c>
      <c r="D151" s="593">
        <v>17.331299999999999</v>
      </c>
      <c r="E151" s="547">
        <v>16.739999999999998</v>
      </c>
      <c r="F151" s="547">
        <f t="shared" si="13"/>
        <v>-1182.6000000000008</v>
      </c>
      <c r="G151" s="547">
        <f t="shared" si="14"/>
        <v>34662.6</v>
      </c>
      <c r="H151" s="594">
        <f t="shared" si="15"/>
        <v>-3.4117463779404916E-2</v>
      </c>
      <c r="I151" s="547"/>
      <c r="J151" s="547"/>
    </row>
    <row r="152" spans="2:10" x14ac:dyDescent="0.25">
      <c r="B152" s="542">
        <v>42615</v>
      </c>
      <c r="C152" s="546">
        <v>2000</v>
      </c>
      <c r="D152" s="593">
        <v>17.331299999999999</v>
      </c>
      <c r="E152" s="547">
        <v>16.7</v>
      </c>
      <c r="F152" s="547">
        <f t="shared" si="13"/>
        <v>-1262.599999999999</v>
      </c>
      <c r="G152" s="547">
        <f t="shared" si="14"/>
        <v>34662.6</v>
      </c>
      <c r="H152" s="594">
        <f t="shared" si="15"/>
        <v>-3.6425426828916446E-2</v>
      </c>
      <c r="I152" s="547"/>
      <c r="J152" s="547"/>
    </row>
    <row r="153" spans="2:10" x14ac:dyDescent="0.25">
      <c r="B153" s="542">
        <v>42619</v>
      </c>
      <c r="C153" s="546">
        <v>2000</v>
      </c>
      <c r="D153" s="593">
        <v>17.273900000000001</v>
      </c>
      <c r="E153" s="547">
        <v>17.010000000000002</v>
      </c>
      <c r="F153" s="547">
        <f t="shared" si="13"/>
        <v>-527.79999999999916</v>
      </c>
      <c r="G153" s="547">
        <f t="shared" si="14"/>
        <v>34547.800000000003</v>
      </c>
      <c r="H153" s="594">
        <f t="shared" si="15"/>
        <v>-1.5277383798678906E-2</v>
      </c>
      <c r="I153" s="547">
        <v>17</v>
      </c>
      <c r="J153" s="547"/>
    </row>
    <row r="154" spans="2:10" x14ac:dyDescent="0.25">
      <c r="B154" s="542">
        <v>42620</v>
      </c>
      <c r="C154" s="546">
        <v>2000</v>
      </c>
      <c r="D154" s="593">
        <v>17.234000000000002</v>
      </c>
      <c r="E154" s="547">
        <v>17.16</v>
      </c>
      <c r="F154" s="547">
        <f t="shared" si="13"/>
        <v>-148.00000000000324</v>
      </c>
      <c r="G154" s="547">
        <f t="shared" si="14"/>
        <v>34468</v>
      </c>
      <c r="H154" s="594">
        <f t="shared" si="15"/>
        <v>-4.2938377625624706E-3</v>
      </c>
      <c r="I154" s="547">
        <v>17</v>
      </c>
      <c r="J154" s="547"/>
    </row>
    <row r="155" spans="2:10" x14ac:dyDescent="0.25">
      <c r="B155" s="542">
        <v>42621</v>
      </c>
      <c r="C155" s="546">
        <v>1500</v>
      </c>
      <c r="D155" s="593">
        <v>17.168800000000001</v>
      </c>
      <c r="E155" s="547">
        <v>17.45</v>
      </c>
      <c r="F155" s="547">
        <f t="shared" si="13"/>
        <v>421.79999999999751</v>
      </c>
      <c r="G155" s="547">
        <f t="shared" si="14"/>
        <v>25753.200000000001</v>
      </c>
      <c r="H155" s="594">
        <f t="shared" si="15"/>
        <v>1.6378547132006798E-2</v>
      </c>
      <c r="I155" s="547"/>
      <c r="J155" s="547"/>
    </row>
    <row r="156" spans="2:10" x14ac:dyDescent="0.25">
      <c r="B156" s="542">
        <v>42622</v>
      </c>
      <c r="C156" s="546">
        <v>2000</v>
      </c>
      <c r="D156" s="593">
        <v>17.137899999999998</v>
      </c>
      <c r="E156" s="547">
        <v>16.809999999999999</v>
      </c>
      <c r="F156" s="547">
        <f t="shared" si="13"/>
        <v>-655.79999999999927</v>
      </c>
      <c r="G156" s="547">
        <f t="shared" si="14"/>
        <v>34275.799999999996</v>
      </c>
      <c r="H156" s="594">
        <f t="shared" si="15"/>
        <v>-1.9133032635270348E-2</v>
      </c>
      <c r="I156" s="547">
        <v>17</v>
      </c>
      <c r="J156" s="547"/>
    </row>
    <row r="157" spans="2:10" x14ac:dyDescent="0.25">
      <c r="B157" s="542">
        <v>42625</v>
      </c>
      <c r="C157" s="546">
        <v>2000</v>
      </c>
      <c r="D157" s="593">
        <v>17.137899999999998</v>
      </c>
      <c r="E157" s="547">
        <v>17.149999999999999</v>
      </c>
      <c r="F157" s="547">
        <f t="shared" si="13"/>
        <v>24.200000000000443</v>
      </c>
      <c r="G157" s="547">
        <f t="shared" si="14"/>
        <v>34275.799999999996</v>
      </c>
      <c r="H157" s="594">
        <f t="shared" si="15"/>
        <v>7.0603749584256077E-4</v>
      </c>
      <c r="I157" s="547"/>
      <c r="J157" s="547"/>
    </row>
    <row r="158" spans="2:10" x14ac:dyDescent="0.25">
      <c r="B158" s="542">
        <v>42626</v>
      </c>
      <c r="C158" s="546">
        <v>2100</v>
      </c>
      <c r="D158" s="593">
        <v>17.1065</v>
      </c>
      <c r="E158" s="547">
        <v>16.75</v>
      </c>
      <c r="F158" s="547">
        <f t="shared" si="13"/>
        <v>-748.650000000001</v>
      </c>
      <c r="G158" s="547">
        <f t="shared" si="14"/>
        <v>35923.65</v>
      </c>
      <c r="H158" s="594">
        <f t="shared" si="15"/>
        <v>-2.0840031566948265E-2</v>
      </c>
      <c r="I158" s="547"/>
      <c r="J158" s="547"/>
    </row>
    <row r="159" spans="2:10" x14ac:dyDescent="0.25">
      <c r="B159" s="542">
        <v>42627</v>
      </c>
      <c r="C159" s="546">
        <v>2100</v>
      </c>
      <c r="D159" s="593">
        <v>17.1065</v>
      </c>
      <c r="E159" s="547">
        <v>16.93</v>
      </c>
      <c r="F159" s="547">
        <f t="shared" si="13"/>
        <v>-370.65000000000163</v>
      </c>
      <c r="G159" s="547">
        <f t="shared" si="14"/>
        <v>35923.65</v>
      </c>
      <c r="H159" s="594">
        <f t="shared" si="15"/>
        <v>-1.0317715488264739E-2</v>
      </c>
      <c r="I159" s="547"/>
      <c r="J159" s="547"/>
    </row>
    <row r="160" spans="2:10" x14ac:dyDescent="0.25">
      <c r="B160" s="542">
        <v>42628</v>
      </c>
      <c r="C160" s="546">
        <v>2100</v>
      </c>
      <c r="D160" s="593">
        <v>17.1065</v>
      </c>
      <c r="E160" s="547">
        <v>17.45</v>
      </c>
      <c r="F160" s="547">
        <f t="shared" si="13"/>
        <v>721.34999999999752</v>
      </c>
      <c r="G160" s="547">
        <f t="shared" si="14"/>
        <v>35923.65</v>
      </c>
      <c r="H160" s="594">
        <f t="shared" si="15"/>
        <v>2.008008651682102E-2</v>
      </c>
      <c r="I160" s="547"/>
      <c r="J160" s="547"/>
    </row>
    <row r="161" spans="2:10" x14ac:dyDescent="0.25">
      <c r="B161" s="542">
        <v>42629</v>
      </c>
      <c r="C161" s="546">
        <v>2100</v>
      </c>
      <c r="D161" s="593">
        <v>17.1065</v>
      </c>
      <c r="E161" s="547">
        <v>17.48</v>
      </c>
      <c r="F161" s="547">
        <f t="shared" si="13"/>
        <v>784.34999999999991</v>
      </c>
      <c r="G161" s="547">
        <f t="shared" si="14"/>
        <v>35923.65</v>
      </c>
      <c r="H161" s="594">
        <f t="shared" si="15"/>
        <v>2.1833805863268343E-2</v>
      </c>
      <c r="I161" s="547"/>
      <c r="J161" s="547"/>
    </row>
    <row r="162" spans="2:10" x14ac:dyDescent="0.25">
      <c r="B162" s="542">
        <v>42632</v>
      </c>
      <c r="C162" s="546">
        <v>2100</v>
      </c>
      <c r="D162" s="593">
        <v>17.106529999999999</v>
      </c>
      <c r="E162" s="547">
        <v>16.95</v>
      </c>
      <c r="F162" s="547">
        <f t="shared" si="13"/>
        <v>-328.71300000000014</v>
      </c>
      <c r="G162" s="547">
        <f t="shared" si="14"/>
        <v>35923.712999999996</v>
      </c>
      <c r="H162" s="594">
        <f t="shared" si="15"/>
        <v>-9.150306929576019E-3</v>
      </c>
      <c r="I162" s="547"/>
      <c r="J162" s="547"/>
    </row>
    <row r="163" spans="2:10" x14ac:dyDescent="0.25">
      <c r="B163" s="542">
        <v>42634</v>
      </c>
      <c r="C163" s="546">
        <v>1600</v>
      </c>
      <c r="D163" s="593">
        <v>16.943059999999999</v>
      </c>
      <c r="E163" s="547">
        <v>17.66</v>
      </c>
      <c r="F163" s="547">
        <f t="shared" si="13"/>
        <v>1147.1040000000016</v>
      </c>
      <c r="G163" s="547">
        <f t="shared" si="14"/>
        <v>27108.895999999997</v>
      </c>
      <c r="H163" s="594">
        <f t="shared" si="15"/>
        <v>4.2314670431433346E-2</v>
      </c>
      <c r="I163" s="547"/>
      <c r="J163" s="547"/>
    </row>
    <row r="164" spans="2:10" x14ac:dyDescent="0.25">
      <c r="B164" s="542">
        <v>42635</v>
      </c>
      <c r="C164" s="546">
        <v>1600</v>
      </c>
      <c r="D164" s="593">
        <v>16.943059999999999</v>
      </c>
      <c r="E164" s="547">
        <v>17.59</v>
      </c>
      <c r="F164" s="547">
        <f t="shared" si="13"/>
        <v>1035.1040000000012</v>
      </c>
      <c r="G164" s="547">
        <f t="shared" si="14"/>
        <v>27108.895999999997</v>
      </c>
      <c r="H164" s="594">
        <f t="shared" si="15"/>
        <v>3.8183185327797978E-2</v>
      </c>
      <c r="I164" s="547"/>
      <c r="J164" s="547"/>
    </row>
    <row r="165" spans="2:10" x14ac:dyDescent="0.25">
      <c r="B165" s="542">
        <v>42640</v>
      </c>
      <c r="C165" s="546">
        <v>1600</v>
      </c>
      <c r="D165" s="593">
        <v>16.943059999999999</v>
      </c>
      <c r="E165" s="547">
        <v>18</v>
      </c>
      <c r="F165" s="547">
        <f t="shared" si="13"/>
        <v>1691.1040000000014</v>
      </c>
      <c r="G165" s="547">
        <f t="shared" si="14"/>
        <v>27108.895999999997</v>
      </c>
      <c r="H165" s="594">
        <f t="shared" si="15"/>
        <v>6.2381883791947909E-2</v>
      </c>
      <c r="I165" s="547"/>
      <c r="J165" s="547"/>
    </row>
    <row r="166" spans="2:10" x14ac:dyDescent="0.25">
      <c r="B166" s="542">
        <v>42641</v>
      </c>
      <c r="C166" s="546">
        <v>1800</v>
      </c>
      <c r="D166" s="593">
        <v>16.979289999999999</v>
      </c>
      <c r="E166" s="547">
        <v>17.440000000000001</v>
      </c>
      <c r="F166" s="547">
        <f t="shared" si="13"/>
        <v>829.27800000000434</v>
      </c>
      <c r="G166" s="547">
        <f t="shared" si="14"/>
        <v>30562.721999999998</v>
      </c>
      <c r="H166" s="594">
        <f t="shared" si="15"/>
        <v>2.71336433973389E-2</v>
      </c>
      <c r="I166" s="547"/>
      <c r="J166" s="547"/>
    </row>
    <row r="167" spans="2:10" x14ac:dyDescent="0.25">
      <c r="B167" s="542">
        <v>42643</v>
      </c>
      <c r="C167" s="546">
        <v>1800</v>
      </c>
      <c r="D167" s="593">
        <v>16.979289999999999</v>
      </c>
      <c r="E167" s="547">
        <v>17.78</v>
      </c>
      <c r="F167" s="547">
        <f t="shared" si="13"/>
        <v>1441.2780000000041</v>
      </c>
      <c r="G167" s="547">
        <f t="shared" si="14"/>
        <v>30562.721999999998</v>
      </c>
      <c r="H167" s="594">
        <f t="shared" si="15"/>
        <v>4.7158037821369583E-2</v>
      </c>
      <c r="I167" s="547"/>
      <c r="J167" s="547"/>
    </row>
    <row r="168" spans="2:10" x14ac:dyDescent="0.25">
      <c r="B168" s="542">
        <v>42647</v>
      </c>
      <c r="C168" s="546">
        <v>2000</v>
      </c>
      <c r="D168" s="593">
        <v>16.989360000000001</v>
      </c>
      <c r="E168" s="547">
        <v>17.8</v>
      </c>
      <c r="F168" s="547">
        <f t="shared" si="13"/>
        <v>1621.2799999999988</v>
      </c>
      <c r="G168" s="547">
        <f t="shared" si="14"/>
        <v>33978.720000000001</v>
      </c>
      <c r="H168" s="594">
        <f t="shared" si="15"/>
        <v>4.7714569589437116E-2</v>
      </c>
      <c r="I168" s="598" t="s">
        <v>298</v>
      </c>
      <c r="J168" s="598" t="s">
        <v>296</v>
      </c>
    </row>
    <row r="169" spans="2:10" x14ac:dyDescent="0.25">
      <c r="B169" s="542">
        <v>42648</v>
      </c>
      <c r="C169" s="546">
        <v>2000</v>
      </c>
      <c r="D169" s="593">
        <v>16.989360000000001</v>
      </c>
      <c r="E169" s="547">
        <v>17.7</v>
      </c>
      <c r="F169" s="547">
        <f t="shared" si="13"/>
        <v>1421.2799999999959</v>
      </c>
      <c r="G169" s="547">
        <f t="shared" si="14"/>
        <v>33978.720000000001</v>
      </c>
      <c r="H169" s="594">
        <f t="shared" si="15"/>
        <v>4.1828532681631204E-2</v>
      </c>
      <c r="I169" s="547"/>
      <c r="J169" s="547"/>
    </row>
    <row r="170" spans="2:10" x14ac:dyDescent="0.25">
      <c r="B170" s="542">
        <v>42661</v>
      </c>
      <c r="C170" s="546">
        <v>2200</v>
      </c>
      <c r="D170" s="593">
        <v>16.96123</v>
      </c>
      <c r="E170" s="547">
        <v>17.41</v>
      </c>
      <c r="F170" s="547">
        <f t="shared" si="13"/>
        <v>987.2939999999993</v>
      </c>
      <c r="G170" s="547">
        <f t="shared" si="14"/>
        <v>37314.705999999998</v>
      </c>
      <c r="H170" s="594">
        <f t="shared" si="15"/>
        <v>2.6458576412205934E-2</v>
      </c>
      <c r="I170" s="547"/>
      <c r="J170" s="547"/>
    </row>
    <row r="171" spans="2:10" x14ac:dyDescent="0.25">
      <c r="B171" s="542">
        <v>42662</v>
      </c>
      <c r="C171" s="546">
        <v>2000</v>
      </c>
      <c r="D171" s="593">
        <v>16.933399999999999</v>
      </c>
      <c r="E171" s="547">
        <v>17.215</v>
      </c>
      <c r="F171" s="547">
        <f t="shared" si="13"/>
        <v>563.20000000000186</v>
      </c>
      <c r="G171" s="547">
        <f t="shared" si="14"/>
        <v>33866.799999999996</v>
      </c>
      <c r="H171" s="594">
        <f t="shared" si="15"/>
        <v>1.6629855787969397E-2</v>
      </c>
      <c r="I171" s="598">
        <v>16.8</v>
      </c>
      <c r="J171" s="547"/>
    </row>
    <row r="172" spans="2:10" x14ac:dyDescent="0.25">
      <c r="B172" s="542">
        <v>42664</v>
      </c>
      <c r="C172" s="546">
        <v>2000</v>
      </c>
      <c r="D172" s="593">
        <v>16.933399999999999</v>
      </c>
      <c r="E172" s="547">
        <v>16.940000000000001</v>
      </c>
      <c r="F172" s="547">
        <f t="shared" ref="F172:F177" si="16">-C172*(D172-E172)</f>
        <v>13.200000000004763</v>
      </c>
      <c r="G172" s="547">
        <f t="shared" ref="G172:G177" si="17">IF(C172=0, 0,D172*C172)</f>
        <v>33866.799999999996</v>
      </c>
      <c r="H172" s="594">
        <f t="shared" ref="H172:H177" si="18">IF(C172=0, D172, (E172-D172)/D172)</f>
        <v>3.8976224503067206E-4</v>
      </c>
      <c r="I172" s="547"/>
      <c r="J172" s="547"/>
    </row>
    <row r="173" spans="2:10" x14ac:dyDescent="0.25">
      <c r="B173" s="542">
        <v>42668</v>
      </c>
      <c r="C173" s="546">
        <v>1800</v>
      </c>
      <c r="D173" s="593">
        <v>16.864930000000001</v>
      </c>
      <c r="E173" s="547">
        <v>17.54</v>
      </c>
      <c r="F173" s="547">
        <f t="shared" si="16"/>
        <v>1215.1259999999966</v>
      </c>
      <c r="G173" s="547">
        <f t="shared" si="17"/>
        <v>30356.874000000003</v>
      </c>
      <c r="H173" s="594">
        <f t="shared" si="18"/>
        <v>4.0028034507110198E-2</v>
      </c>
      <c r="I173" s="547"/>
      <c r="J173" s="547"/>
    </row>
    <row r="174" spans="2:10" x14ac:dyDescent="0.25">
      <c r="B174" s="542">
        <v>42669</v>
      </c>
      <c r="C174" s="546">
        <v>1000</v>
      </c>
      <c r="D174" s="593">
        <v>16.149180000000001</v>
      </c>
      <c r="E174" s="547">
        <v>17.64</v>
      </c>
      <c r="F174" s="547">
        <f t="shared" si="16"/>
        <v>1490.8199999999993</v>
      </c>
      <c r="G174" s="547">
        <f t="shared" si="17"/>
        <v>16149.18</v>
      </c>
      <c r="H174" s="594">
        <f t="shared" si="18"/>
        <v>9.2315523141113007E-2</v>
      </c>
      <c r="I174" s="547"/>
      <c r="J174" s="547"/>
    </row>
    <row r="175" spans="2:10" x14ac:dyDescent="0.25">
      <c r="B175" s="542">
        <v>42670</v>
      </c>
      <c r="C175" s="546">
        <v>1800</v>
      </c>
      <c r="D175" s="593">
        <v>16.753990000000002</v>
      </c>
      <c r="E175" s="547">
        <v>17.53</v>
      </c>
      <c r="F175" s="547">
        <f t="shared" si="16"/>
        <v>1396.8179999999988</v>
      </c>
      <c r="G175" s="547">
        <f t="shared" si="17"/>
        <v>30157.182000000004</v>
      </c>
      <c r="H175" s="594">
        <f t="shared" si="18"/>
        <v>4.6317921880101358E-2</v>
      </c>
      <c r="I175" s="547"/>
      <c r="J175" s="547"/>
    </row>
    <row r="176" spans="2:10" x14ac:dyDescent="0.25">
      <c r="B176" s="542">
        <v>42670</v>
      </c>
      <c r="C176" s="546">
        <v>2000</v>
      </c>
      <c r="D176" s="593">
        <v>16.820589999999999</v>
      </c>
      <c r="E176" s="547">
        <v>17.53</v>
      </c>
      <c r="F176" s="547">
        <f t="shared" si="16"/>
        <v>1418.8200000000038</v>
      </c>
      <c r="G176" s="547">
        <f t="shared" si="17"/>
        <v>33641.18</v>
      </c>
      <c r="H176" s="594">
        <f t="shared" si="18"/>
        <v>4.2175096117318234E-2</v>
      </c>
      <c r="I176" s="598">
        <v>16.8</v>
      </c>
      <c r="J176" s="547"/>
    </row>
    <row r="177" spans="2:17" x14ac:dyDescent="0.25">
      <c r="B177" s="542">
        <v>42671</v>
      </c>
      <c r="C177" s="546">
        <v>2000</v>
      </c>
      <c r="D177" s="593">
        <v>16.752666999999999</v>
      </c>
      <c r="E177" s="547">
        <v>17.2</v>
      </c>
      <c r="F177" s="547">
        <f t="shared" si="16"/>
        <v>894.66600000000085</v>
      </c>
      <c r="G177" s="547">
        <f t="shared" si="17"/>
        <v>33505.333999999995</v>
      </c>
      <c r="H177" s="594">
        <f t="shared" si="18"/>
        <v>2.6702196133905155E-2</v>
      </c>
      <c r="I177" s="598" t="s">
        <v>309</v>
      </c>
      <c r="J177" s="547"/>
    </row>
    <row r="178" spans="2:17" x14ac:dyDescent="0.25">
      <c r="B178" s="542">
        <v>42672</v>
      </c>
      <c r="C178" s="546">
        <v>2000</v>
      </c>
      <c r="D178" s="593">
        <v>16.752666999999999</v>
      </c>
      <c r="E178" s="547">
        <v>17.16</v>
      </c>
      <c r="F178" s="547">
        <f>-C178*(D178-E178)</f>
        <v>814.66600000000255</v>
      </c>
      <c r="G178" s="547">
        <f>IF(C178=0, 0,D178*C178)</f>
        <v>33505.333999999995</v>
      </c>
      <c r="H178" s="594">
        <f>IF(C178=0, D178, (E178-D178)/D178)</f>
        <v>2.4314516608012402E-2</v>
      </c>
      <c r="I178" s="598" t="s">
        <v>309</v>
      </c>
      <c r="J178" s="547"/>
    </row>
    <row r="179" spans="2:17" x14ac:dyDescent="0.25">
      <c r="B179" s="542">
        <v>42675</v>
      </c>
      <c r="C179" s="546">
        <v>2000</v>
      </c>
      <c r="D179" s="593">
        <v>16.742699999999999</v>
      </c>
      <c r="E179" s="547">
        <v>17.2</v>
      </c>
      <c r="F179" s="547">
        <f>-C179*(D179-E179)</f>
        <v>914.60000000000014</v>
      </c>
      <c r="G179" s="547">
        <f>IF(C179=0, 0,D179*C179)</f>
        <v>33485.4</v>
      </c>
      <c r="H179" s="594">
        <f>IF(C179=0, D179, (E179-D179)/D179)</f>
        <v>2.731339628614262E-2</v>
      </c>
      <c r="I179" s="598" t="s">
        <v>309</v>
      </c>
      <c r="J179" s="547"/>
    </row>
    <row r="180" spans="2:17" x14ac:dyDescent="0.25">
      <c r="B180" s="542">
        <v>42676</v>
      </c>
      <c r="C180" s="546">
        <v>2000</v>
      </c>
      <c r="D180" s="593">
        <v>16.742699999999999</v>
      </c>
      <c r="E180" s="547">
        <v>16.675000000000001</v>
      </c>
      <c r="F180" s="547">
        <f t="shared" ref="F180:F191" si="19">-C180*(D180-E180)</f>
        <v>-135.39999999999708</v>
      </c>
      <c r="G180" s="547">
        <f t="shared" ref="G180:G191" si="20">IF(C180=0, 0,D180*C180)</f>
        <v>33485.4</v>
      </c>
      <c r="H180" s="594">
        <f t="shared" ref="H180:H191" si="21">IF(C180=0, D180, (E180-D180)/D180)</f>
        <v>-4.0435533098006019E-3</v>
      </c>
      <c r="I180" s="547"/>
      <c r="J180" s="547"/>
    </row>
    <row r="181" spans="2:17" x14ac:dyDescent="0.25">
      <c r="B181" s="542">
        <v>42678</v>
      </c>
      <c r="C181" s="546">
        <v>2000</v>
      </c>
      <c r="D181" s="593">
        <v>16.7227</v>
      </c>
      <c r="E181" s="547">
        <v>16.68</v>
      </c>
      <c r="F181" s="547">
        <f t="shared" si="19"/>
        <v>-85.39999999999992</v>
      </c>
      <c r="G181" s="547">
        <f t="shared" si="20"/>
        <v>33445.4</v>
      </c>
      <c r="H181" s="594">
        <f t="shared" si="21"/>
        <v>-2.5534154173668102E-3</v>
      </c>
      <c r="I181" s="598" t="s">
        <v>309</v>
      </c>
      <c r="J181" s="547"/>
    </row>
    <row r="182" spans="2:17" x14ac:dyDescent="0.25">
      <c r="B182" s="542">
        <v>42701</v>
      </c>
      <c r="C182" s="546">
        <v>1800</v>
      </c>
      <c r="D182" s="593">
        <v>16.627528999999999</v>
      </c>
      <c r="E182" s="547">
        <v>20.13</v>
      </c>
      <c r="F182" s="547">
        <f t="shared" si="19"/>
        <v>6304.4477999999999</v>
      </c>
      <c r="G182" s="547">
        <f t="shared" si="20"/>
        <v>29929.552199999998</v>
      </c>
      <c r="H182" s="594">
        <f t="shared" si="21"/>
        <v>0.21064290430646671</v>
      </c>
      <c r="I182" s="547"/>
      <c r="J182" s="547"/>
    </row>
    <row r="183" spans="2:17" x14ac:dyDescent="0.25">
      <c r="B183" s="542">
        <v>42702</v>
      </c>
      <c r="C183" s="546">
        <v>1650</v>
      </c>
      <c r="D183" s="593">
        <v>16.310980000000001</v>
      </c>
      <c r="E183" s="547">
        <v>20.059999999999999</v>
      </c>
      <c r="F183" s="547">
        <f t="shared" si="19"/>
        <v>6185.8829999999971</v>
      </c>
      <c r="G183" s="547">
        <f t="shared" si="20"/>
        <v>26913.117000000002</v>
      </c>
      <c r="H183" s="594">
        <f t="shared" si="21"/>
        <v>0.22984639794788528</v>
      </c>
      <c r="I183" s="547"/>
      <c r="J183" s="547"/>
    </row>
    <row r="184" spans="2:17" x14ac:dyDescent="0.25">
      <c r="B184" s="542">
        <v>42705</v>
      </c>
      <c r="C184" s="546">
        <v>1800</v>
      </c>
      <c r="D184" s="593">
        <v>16.541699999999999</v>
      </c>
      <c r="E184" s="547">
        <v>18.48</v>
      </c>
      <c r="F184" s="547">
        <f t="shared" si="19"/>
        <v>3488.9400000000032</v>
      </c>
      <c r="G184" s="547">
        <f t="shared" si="20"/>
        <v>29775.059999999998</v>
      </c>
      <c r="H184" s="594">
        <f t="shared" si="21"/>
        <v>0.11717659007236268</v>
      </c>
      <c r="I184" s="547"/>
      <c r="J184" s="547"/>
    </row>
    <row r="185" spans="2:17" x14ac:dyDescent="0.25">
      <c r="B185" s="542">
        <v>42705</v>
      </c>
      <c r="C185" s="546">
        <v>2000</v>
      </c>
      <c r="D185" s="593">
        <v>16.707599999999999</v>
      </c>
      <c r="E185" s="547">
        <v>18.48</v>
      </c>
      <c r="F185" s="547">
        <f t="shared" si="19"/>
        <v>3544.800000000002</v>
      </c>
      <c r="G185" s="547">
        <f t="shared" si="20"/>
        <v>33415.199999999997</v>
      </c>
      <c r="H185" s="594">
        <f t="shared" si="21"/>
        <v>0.10608345902463556</v>
      </c>
      <c r="I185" s="598">
        <v>16.48</v>
      </c>
      <c r="J185" s="547"/>
    </row>
    <row r="186" spans="2:17" x14ac:dyDescent="0.25">
      <c r="B186" s="542">
        <v>42706</v>
      </c>
      <c r="C186" s="546">
        <v>1800</v>
      </c>
      <c r="D186" s="593">
        <v>16.476199999999999</v>
      </c>
      <c r="E186" s="547">
        <v>18.79</v>
      </c>
      <c r="F186" s="547">
        <f t="shared" si="19"/>
        <v>4164.8400000000011</v>
      </c>
      <c r="G186" s="547">
        <f t="shared" si="20"/>
        <v>29657.159999999996</v>
      </c>
      <c r="H186" s="594">
        <f t="shared" si="21"/>
        <v>0.14043286680181113</v>
      </c>
      <c r="I186" s="547"/>
      <c r="J186" s="547"/>
    </row>
    <row r="187" spans="2:17" x14ac:dyDescent="0.25">
      <c r="B187" s="542">
        <v>42710</v>
      </c>
      <c r="C187" s="546">
        <v>1800</v>
      </c>
      <c r="D187" s="593">
        <v>16.450700000000001</v>
      </c>
      <c r="E187" s="547">
        <v>19.059999999999999</v>
      </c>
      <c r="F187" s="547">
        <f t="shared" si="19"/>
        <v>4696.7399999999952</v>
      </c>
      <c r="G187" s="547">
        <f t="shared" si="20"/>
        <v>29611.260000000002</v>
      </c>
      <c r="H187" s="594">
        <f t="shared" si="21"/>
        <v>0.1586133112876654</v>
      </c>
      <c r="I187" s="547"/>
      <c r="J187" s="547"/>
    </row>
    <row r="188" spans="2:17" x14ac:dyDescent="0.25">
      <c r="B188" s="542">
        <v>42711</v>
      </c>
      <c r="C188" s="546">
        <v>1000</v>
      </c>
      <c r="D188" s="593">
        <v>13.444599999999999</v>
      </c>
      <c r="E188" s="547">
        <v>20.440000000000001</v>
      </c>
      <c r="F188" s="547">
        <f t="shared" si="19"/>
        <v>6995.4000000000015</v>
      </c>
      <c r="G188" s="547">
        <f t="shared" si="20"/>
        <v>13444.599999999999</v>
      </c>
      <c r="H188" s="594">
        <f t="shared" si="21"/>
        <v>0.52031298811418725</v>
      </c>
      <c r="I188" s="547"/>
      <c r="J188" s="547"/>
    </row>
    <row r="189" spans="2:17" x14ac:dyDescent="0.25">
      <c r="B189" s="542">
        <v>42716</v>
      </c>
      <c r="C189" s="546">
        <v>1800</v>
      </c>
      <c r="D189" s="593">
        <v>16.229800000000001</v>
      </c>
      <c r="E189" s="547">
        <v>20.02</v>
      </c>
      <c r="F189" s="547">
        <f t="shared" si="19"/>
        <v>6822.3599999999979</v>
      </c>
      <c r="G189" s="547">
        <f t="shared" si="20"/>
        <v>29213.640000000003</v>
      </c>
      <c r="H189" s="594">
        <f t="shared" si="21"/>
        <v>0.2335333768746379</v>
      </c>
      <c r="I189" s="547"/>
      <c r="J189" s="547"/>
    </row>
    <row r="190" spans="2:17" x14ac:dyDescent="0.25">
      <c r="B190" s="542">
        <v>42716</v>
      </c>
      <c r="C190" s="546">
        <v>1650</v>
      </c>
      <c r="D190" s="593">
        <v>15.888</v>
      </c>
      <c r="E190" s="547">
        <v>20.02</v>
      </c>
      <c r="F190" s="547">
        <f t="shared" si="19"/>
        <v>6817.7999999999993</v>
      </c>
      <c r="G190" s="547">
        <f t="shared" si="20"/>
        <v>26215.200000000001</v>
      </c>
      <c r="H190" s="594">
        <f t="shared" si="21"/>
        <v>0.26007049345417926</v>
      </c>
      <c r="I190" s="547"/>
      <c r="J190" s="547"/>
    </row>
    <row r="191" spans="2:17" x14ac:dyDescent="0.25">
      <c r="B191" s="542">
        <v>42717</v>
      </c>
      <c r="C191" s="546">
        <v>1550</v>
      </c>
      <c r="D191" s="593">
        <v>15.6</v>
      </c>
      <c r="E191" s="547">
        <v>20.13</v>
      </c>
      <c r="F191" s="547">
        <f t="shared" si="19"/>
        <v>7021.4999999999991</v>
      </c>
      <c r="G191" s="547">
        <f t="shared" si="20"/>
        <v>24180</v>
      </c>
      <c r="H191" s="594">
        <f t="shared" si="21"/>
        <v>0.29038461538461535</v>
      </c>
      <c r="I191" s="547"/>
      <c r="J191" s="547"/>
      <c r="Q191" s="4"/>
    </row>
    <row r="192" spans="2:17" x14ac:dyDescent="0.25">
      <c r="B192" s="542">
        <v>42726</v>
      </c>
      <c r="C192" s="546">
        <v>1550</v>
      </c>
      <c r="D192" s="593">
        <v>15.6</v>
      </c>
      <c r="E192" s="547">
        <v>23.2</v>
      </c>
      <c r="F192" s="547">
        <f>-C192*(D192-E192)</f>
        <v>11780</v>
      </c>
      <c r="G192" s="547">
        <f>IF(C192=0, 0,D192*C192)</f>
        <v>24180</v>
      </c>
      <c r="H192" s="594">
        <f>IF(C192=0, D192, (E192-D192)/D192)</f>
        <v>0.48717948717948717</v>
      </c>
      <c r="I192" s="547"/>
      <c r="J192" s="547"/>
      <c r="Q192" s="4"/>
    </row>
    <row r="193" spans="1:17" x14ac:dyDescent="0.25">
      <c r="B193" s="542">
        <v>42733</v>
      </c>
      <c r="C193" s="546">
        <v>1550</v>
      </c>
      <c r="D193" s="593">
        <v>15.6</v>
      </c>
      <c r="E193" s="547">
        <v>22.27</v>
      </c>
      <c r="F193" s="547">
        <f>-C193*(D193-E193)</f>
        <v>10338.5</v>
      </c>
      <c r="G193" s="547">
        <f>IF(C193=0, 0,D193*C193)</f>
        <v>24180</v>
      </c>
      <c r="H193" s="594">
        <f>IF(C193=0, D193, (E193-D193)/D193)</f>
        <v>0.42756410256410254</v>
      </c>
      <c r="I193" s="547"/>
      <c r="J193" s="547"/>
      <c r="Q193" s="4"/>
    </row>
    <row r="194" spans="1:17" x14ac:dyDescent="0.25">
      <c r="B194" s="542">
        <v>42738</v>
      </c>
      <c r="C194" s="546">
        <v>1550</v>
      </c>
      <c r="D194" s="593">
        <v>15.548634</v>
      </c>
      <c r="E194" s="547">
        <v>22.55</v>
      </c>
      <c r="F194" s="547">
        <f>-C194*(D194-E194)</f>
        <v>10852.117300000002</v>
      </c>
      <c r="G194" s="547">
        <f>IF(C194=0, 0,D194*C194)</f>
        <v>24100.382699999998</v>
      </c>
      <c r="H194" s="594">
        <f>IF(C194=0, D194, (E194-D194)/D194)</f>
        <v>0.4502881732247348</v>
      </c>
      <c r="I194" s="547"/>
      <c r="J194" s="547"/>
    </row>
    <row r="195" spans="1:17" x14ac:dyDescent="0.25">
      <c r="B195" s="542"/>
      <c r="C195" s="546"/>
      <c r="D195" s="593"/>
      <c r="E195" s="547"/>
      <c r="F195" s="547"/>
      <c r="G195" s="547"/>
      <c r="H195" s="594"/>
      <c r="I195" s="547"/>
      <c r="J195" s="547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3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3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5" t="s">
        <v>361</v>
      </c>
      <c r="B201" s="374">
        <v>42754</v>
      </c>
      <c r="C201" s="375">
        <v>1550</v>
      </c>
      <c r="D201" s="380">
        <v>20.207419000000002</v>
      </c>
      <c r="E201" s="376">
        <v>21.71</v>
      </c>
      <c r="F201" s="376">
        <f t="shared" ref="F201:F243" si="22">-C201*(D201-E201)</f>
        <v>2329.0005499999988</v>
      </c>
      <c r="G201" s="376">
        <f>IF(C201=0, 0,D201*C201)</f>
        <v>31321.499450000003</v>
      </c>
      <c r="H201" s="378">
        <f t="shared" ref="H201:H243" si="23">IF(C201=0, D201, (E201-D201)/D201)</f>
        <v>7.4357888060815641E-2</v>
      </c>
      <c r="I201" s="376"/>
      <c r="J201" s="376"/>
      <c r="K201" s="376"/>
      <c r="L201" s="376"/>
      <c r="M201" s="4"/>
    </row>
    <row r="202" spans="1:17" x14ac:dyDescent="0.25">
      <c r="A202" s="375" t="s">
        <v>368</v>
      </c>
      <c r="B202" s="374">
        <v>42759</v>
      </c>
      <c r="C202" s="375">
        <v>1350</v>
      </c>
      <c r="D202" s="380">
        <v>19.798221999999999</v>
      </c>
      <c r="E202" s="376">
        <v>22.995000000000001</v>
      </c>
      <c r="F202" s="376">
        <f t="shared" si="22"/>
        <v>4315.650300000003</v>
      </c>
      <c r="G202" s="376">
        <f t="shared" ref="G202:G243" si="24">IF(C202=0, 0,D202*C202)</f>
        <v>26727.599699999999</v>
      </c>
      <c r="H202" s="378">
        <f t="shared" si="23"/>
        <v>0.16146793383769523</v>
      </c>
      <c r="I202" s="376"/>
      <c r="J202" s="376"/>
      <c r="K202" s="376"/>
      <c r="L202" s="376"/>
      <c r="M202" s="4"/>
    </row>
    <row r="203" spans="1:17" x14ac:dyDescent="0.25">
      <c r="A203" s="375" t="s">
        <v>369</v>
      </c>
      <c r="B203" s="374">
        <v>42759</v>
      </c>
      <c r="C203" s="375">
        <v>1550</v>
      </c>
      <c r="D203" s="380">
        <v>20.192</v>
      </c>
      <c r="E203" s="376">
        <v>22.86</v>
      </c>
      <c r="F203" s="376">
        <f t="shared" si="22"/>
        <v>4135.3999999999987</v>
      </c>
      <c r="G203" s="376">
        <f t="shared" si="24"/>
        <v>31297.599999999999</v>
      </c>
      <c r="H203" s="378">
        <f t="shared" si="23"/>
        <v>0.13213153724247223</v>
      </c>
      <c r="I203" s="376"/>
      <c r="J203" s="376"/>
      <c r="K203" s="376"/>
      <c r="L203" s="376"/>
      <c r="M203" s="4"/>
    </row>
    <row r="204" spans="1:17" x14ac:dyDescent="0.25">
      <c r="A204" s="375"/>
      <c r="B204" s="374">
        <v>42760</v>
      </c>
      <c r="C204" s="375">
        <v>950</v>
      </c>
      <c r="D204" s="380">
        <v>17.926220000000001</v>
      </c>
      <c r="E204" s="376">
        <v>23.78</v>
      </c>
      <c r="F204" s="376">
        <f t="shared" si="22"/>
        <v>5561.0910000000003</v>
      </c>
      <c r="G204" s="376">
        <f t="shared" si="24"/>
        <v>17029.909</v>
      </c>
      <c r="H204" s="378">
        <f t="shared" si="23"/>
        <v>0.32654848596078817</v>
      </c>
      <c r="I204" s="376"/>
      <c r="J204" s="376"/>
      <c r="K204" s="376"/>
      <c r="L204" s="376"/>
      <c r="M204" s="4"/>
    </row>
    <row r="205" spans="1:17" x14ac:dyDescent="0.25">
      <c r="A205" s="375" t="s">
        <v>370</v>
      </c>
      <c r="B205" s="374">
        <v>42760</v>
      </c>
      <c r="C205" s="375">
        <v>1550</v>
      </c>
      <c r="D205" s="380">
        <v>20.03736</v>
      </c>
      <c r="E205" s="376">
        <v>23.38</v>
      </c>
      <c r="F205" s="376">
        <f t="shared" si="22"/>
        <v>5181.0919999999987</v>
      </c>
      <c r="G205" s="376">
        <f t="shared" si="24"/>
        <v>31057.907999999999</v>
      </c>
      <c r="H205" s="378">
        <f t="shared" si="23"/>
        <v>0.16682037953103598</v>
      </c>
      <c r="I205" s="376">
        <v>20</v>
      </c>
      <c r="J205" s="376"/>
      <c r="K205" s="376"/>
      <c r="L205" s="376"/>
      <c r="M205" s="4"/>
    </row>
    <row r="206" spans="1:17" x14ac:dyDescent="0.25">
      <c r="A206" s="515" t="s">
        <v>392</v>
      </c>
      <c r="B206" s="514">
        <v>42765</v>
      </c>
      <c r="C206" s="515">
        <v>1350</v>
      </c>
      <c r="D206" s="516">
        <v>23.093333000000001</v>
      </c>
      <c r="E206" s="517">
        <v>24.18</v>
      </c>
      <c r="F206" s="517">
        <f t="shared" si="22"/>
        <v>1467.000449999998</v>
      </c>
      <c r="G206" s="517">
        <f t="shared" si="24"/>
        <v>31175.99955</v>
      </c>
      <c r="H206" s="518">
        <f t="shared" si="23"/>
        <v>4.7055442365118903E-2</v>
      </c>
      <c r="I206" s="517"/>
      <c r="J206" s="517"/>
      <c r="K206" s="517"/>
      <c r="L206" s="517"/>
      <c r="M206" s="4"/>
    </row>
    <row r="207" spans="1:17" x14ac:dyDescent="0.25">
      <c r="A207" s="515" t="s">
        <v>409</v>
      </c>
      <c r="B207" s="514">
        <v>42769</v>
      </c>
      <c r="C207" s="515">
        <v>1350</v>
      </c>
      <c r="D207" s="516">
        <v>23.059799999999999</v>
      </c>
      <c r="E207" s="517">
        <v>24.6</v>
      </c>
      <c r="F207" s="517">
        <f t="shared" si="22"/>
        <v>2079.2700000000032</v>
      </c>
      <c r="G207" s="517">
        <f t="shared" si="24"/>
        <v>31130.73</v>
      </c>
      <c r="H207" s="518">
        <f t="shared" si="23"/>
        <v>6.679155933702817E-2</v>
      </c>
      <c r="I207" s="517"/>
      <c r="J207" s="517"/>
      <c r="K207" s="517"/>
      <c r="L207" s="517"/>
      <c r="M207" s="4"/>
    </row>
    <row r="208" spans="1:17" x14ac:dyDescent="0.25">
      <c r="A208" s="515" t="s">
        <v>435</v>
      </c>
      <c r="B208" s="514">
        <v>42776</v>
      </c>
      <c r="C208" s="515">
        <v>1550</v>
      </c>
      <c r="D208" s="516">
        <v>23.174665000000001</v>
      </c>
      <c r="E208" s="517">
        <v>24.05</v>
      </c>
      <c r="F208" s="517">
        <f t="shared" si="22"/>
        <v>1356.7692499999996</v>
      </c>
      <c r="G208" s="517">
        <f t="shared" si="24"/>
        <v>35920.730750000002</v>
      </c>
      <c r="H208" s="518">
        <f t="shared" si="23"/>
        <v>3.7771204028191979E-2</v>
      </c>
      <c r="I208" s="517">
        <v>23</v>
      </c>
      <c r="J208" s="517"/>
      <c r="K208" s="517"/>
      <c r="L208" s="517"/>
      <c r="M208" s="4"/>
    </row>
    <row r="209" spans="1:13" x14ac:dyDescent="0.25">
      <c r="A209" s="515" t="s">
        <v>440</v>
      </c>
      <c r="B209" s="514">
        <v>42780</v>
      </c>
      <c r="C209" s="515">
        <v>1650</v>
      </c>
      <c r="D209" s="516">
        <v>23.174665000000001</v>
      </c>
      <c r="E209" s="517">
        <v>23.12</v>
      </c>
      <c r="F209" s="517">
        <f t="shared" si="22"/>
        <v>-90.19724999999994</v>
      </c>
      <c r="G209" s="517">
        <f t="shared" si="24"/>
        <v>38238.197250000005</v>
      </c>
      <c r="H209" s="518">
        <f t="shared" si="23"/>
        <v>-2.3588258988856995E-3</v>
      </c>
      <c r="I209" s="517"/>
      <c r="J209" s="517"/>
      <c r="K209" s="517"/>
      <c r="L209" s="517"/>
      <c r="M209" s="3"/>
    </row>
    <row r="210" spans="1:13" x14ac:dyDescent="0.25">
      <c r="A210" s="515" t="s">
        <v>454</v>
      </c>
      <c r="B210" s="514">
        <v>42782</v>
      </c>
      <c r="C210" s="515">
        <v>1550</v>
      </c>
      <c r="D210" s="516">
        <v>23.148890000000002</v>
      </c>
      <c r="E210" s="517">
        <v>22.98</v>
      </c>
      <c r="F210" s="517">
        <f t="shared" si="22"/>
        <v>-261.77950000000169</v>
      </c>
      <c r="G210" s="517">
        <f t="shared" si="24"/>
        <v>35880.779500000004</v>
      </c>
      <c r="H210" s="518">
        <f t="shared" si="23"/>
        <v>-7.2958141837470864E-3</v>
      </c>
      <c r="I210" s="517">
        <v>23</v>
      </c>
      <c r="J210" s="517"/>
      <c r="K210" s="517"/>
      <c r="L210" s="517"/>
      <c r="M210" s="4"/>
    </row>
    <row r="211" spans="1:13" x14ac:dyDescent="0.25">
      <c r="A211" s="654" t="s">
        <v>454</v>
      </c>
      <c r="B211" s="655">
        <v>42788</v>
      </c>
      <c r="C211" s="654">
        <v>1550</v>
      </c>
      <c r="D211" s="665">
        <v>23.390999999999998</v>
      </c>
      <c r="E211" s="656">
        <v>23.75</v>
      </c>
      <c r="F211" s="656">
        <f t="shared" si="22"/>
        <v>556.45000000000277</v>
      </c>
      <c r="G211" s="656">
        <f t="shared" si="24"/>
        <v>36256.049999999996</v>
      </c>
      <c r="H211" s="666">
        <f t="shared" si="23"/>
        <v>1.5347783335470985E-2</v>
      </c>
      <c r="I211" s="656">
        <v>23</v>
      </c>
      <c r="J211" s="656"/>
      <c r="K211" s="656"/>
      <c r="L211" s="656"/>
      <c r="M211" s="4"/>
    </row>
    <row r="212" spans="1:13" x14ac:dyDescent="0.25">
      <c r="A212" s="654" t="s">
        <v>473</v>
      </c>
      <c r="B212" s="655">
        <v>42790</v>
      </c>
      <c r="C212" s="654">
        <v>1550</v>
      </c>
      <c r="D212" s="665">
        <v>23.390999999999998</v>
      </c>
      <c r="E212" s="656">
        <v>23.24</v>
      </c>
      <c r="F212" s="656">
        <f t="shared" si="22"/>
        <v>-234.0499999999997</v>
      </c>
      <c r="G212" s="656">
        <f t="shared" si="24"/>
        <v>36256.049999999996</v>
      </c>
      <c r="H212" s="666">
        <f t="shared" si="23"/>
        <v>-6.4554743277328809E-3</v>
      </c>
      <c r="I212" s="656"/>
      <c r="J212" s="656"/>
      <c r="K212" s="656"/>
      <c r="L212" s="656"/>
      <c r="M212" s="4"/>
    </row>
    <row r="213" spans="1:13" x14ac:dyDescent="0.25">
      <c r="A213" s="654"/>
      <c r="B213" s="655">
        <v>42793</v>
      </c>
      <c r="C213" s="654">
        <v>1550</v>
      </c>
      <c r="D213" s="665">
        <v>23.390999999999998</v>
      </c>
      <c r="E213" s="656">
        <v>23.76</v>
      </c>
      <c r="F213" s="656">
        <f t="shared" si="22"/>
        <v>571.95000000000516</v>
      </c>
      <c r="G213" s="656">
        <f t="shared" si="24"/>
        <v>36256.049999999996</v>
      </c>
      <c r="H213" s="666">
        <f t="shared" si="23"/>
        <v>1.5775298191612303E-2</v>
      </c>
      <c r="I213" s="656"/>
      <c r="J213" s="656"/>
      <c r="K213" s="656"/>
      <c r="L213" s="656"/>
      <c r="M213" s="4"/>
    </row>
    <row r="214" spans="1:13" x14ac:dyDescent="0.25">
      <c r="A214" s="654">
        <v>600</v>
      </c>
      <c r="B214" s="655">
        <v>42795</v>
      </c>
      <c r="C214" s="654">
        <v>1200</v>
      </c>
      <c r="D214" s="665">
        <v>23.166550000000001</v>
      </c>
      <c r="E214" s="656">
        <v>24.55</v>
      </c>
      <c r="F214" s="656">
        <f t="shared" si="22"/>
        <v>1660.1399999999999</v>
      </c>
      <c r="G214" s="656">
        <f t="shared" si="24"/>
        <v>27799.86</v>
      </c>
      <c r="H214" s="666">
        <f t="shared" si="23"/>
        <v>5.9717566922998885E-2</v>
      </c>
      <c r="I214" s="656">
        <v>23</v>
      </c>
      <c r="J214" s="656"/>
      <c r="K214" s="656">
        <v>14210</v>
      </c>
      <c r="L214" s="656">
        <f>(G214-K214)/C214</f>
        <v>11.324883333333334</v>
      </c>
    </row>
    <row r="215" spans="1:13" x14ac:dyDescent="0.25">
      <c r="A215" s="654">
        <v>200</v>
      </c>
      <c r="B215" s="655">
        <v>42796</v>
      </c>
      <c r="C215" s="654">
        <v>1200</v>
      </c>
      <c r="D215" s="665">
        <v>22.916799999999999</v>
      </c>
      <c r="E215" s="656">
        <v>24.7</v>
      </c>
      <c r="F215" s="656">
        <f t="shared" si="22"/>
        <v>2139.8400000000011</v>
      </c>
      <c r="G215" s="656">
        <f t="shared" si="24"/>
        <v>27500.16</v>
      </c>
      <c r="H215" s="666">
        <f t="shared" si="23"/>
        <v>7.7811910912518364E-2</v>
      </c>
      <c r="I215" s="656">
        <v>22.5</v>
      </c>
      <c r="J215" s="656"/>
      <c r="K215" s="656">
        <v>14690</v>
      </c>
      <c r="L215" s="656">
        <f t="shared" ref="L215:L230" si="25">(G215-K215)/C215</f>
        <v>10.675133333333333</v>
      </c>
    </row>
    <row r="216" spans="1:13" x14ac:dyDescent="0.25">
      <c r="A216" s="654">
        <v>100</v>
      </c>
      <c r="B216" s="655">
        <v>42798</v>
      </c>
      <c r="C216" s="654">
        <v>1000</v>
      </c>
      <c r="D216" s="665">
        <v>22.424299999999999</v>
      </c>
      <c r="E216" s="656">
        <v>25.57</v>
      </c>
      <c r="F216" s="656">
        <f t="shared" si="22"/>
        <v>3145.7000000000016</v>
      </c>
      <c r="G216" s="656">
        <f t="shared" si="24"/>
        <v>22424.3</v>
      </c>
      <c r="H216" s="666">
        <f t="shared" si="23"/>
        <v>0.14028085603563997</v>
      </c>
      <c r="I216" s="656"/>
      <c r="J216" s="656"/>
      <c r="K216" s="656">
        <v>15696</v>
      </c>
      <c r="L216" s="656">
        <f t="shared" si="25"/>
        <v>6.7282999999999991</v>
      </c>
    </row>
    <row r="217" spans="1:13" x14ac:dyDescent="0.25">
      <c r="A217" s="654">
        <v>100</v>
      </c>
      <c r="B217" s="655">
        <v>42803</v>
      </c>
      <c r="C217" s="654">
        <v>1100</v>
      </c>
      <c r="D217" s="665">
        <v>22.663</v>
      </c>
      <c r="E217" s="656">
        <v>25.15</v>
      </c>
      <c r="F217" s="656">
        <f t="shared" si="22"/>
        <v>2735.699999999998</v>
      </c>
      <c r="G217" s="656">
        <f t="shared" si="24"/>
        <v>24929.3</v>
      </c>
      <c r="H217" s="666">
        <f t="shared" si="23"/>
        <v>0.1097383400255923</v>
      </c>
      <c r="I217" s="656"/>
      <c r="J217" s="656"/>
      <c r="K217" s="656">
        <v>15286</v>
      </c>
      <c r="L217" s="656">
        <f t="shared" si="25"/>
        <v>8.7666363636363638</v>
      </c>
    </row>
    <row r="218" spans="1:13" x14ac:dyDescent="0.25">
      <c r="A218" s="654">
        <v>0</v>
      </c>
      <c r="B218" s="655">
        <v>42804</v>
      </c>
      <c r="C218" s="654">
        <v>1000</v>
      </c>
      <c r="D218" s="665">
        <v>22.371400000000001</v>
      </c>
      <c r="E218" s="656">
        <v>25.18</v>
      </c>
      <c r="F218" s="656">
        <f t="shared" si="22"/>
        <v>2808.5999999999985</v>
      </c>
      <c r="G218" s="656">
        <f t="shared" si="24"/>
        <v>22371.4</v>
      </c>
      <c r="H218" s="666">
        <f t="shared" si="23"/>
        <v>0.12554422164012974</v>
      </c>
      <c r="I218" s="656"/>
      <c r="J218" s="656"/>
      <c r="K218" s="656">
        <v>15359</v>
      </c>
      <c r="L218" s="656">
        <f t="shared" si="25"/>
        <v>7.0124000000000013</v>
      </c>
    </row>
    <row r="219" spans="1:13" x14ac:dyDescent="0.25">
      <c r="A219" s="654">
        <v>200</v>
      </c>
      <c r="B219" s="655">
        <v>42808</v>
      </c>
      <c r="C219" s="654">
        <v>1000</v>
      </c>
      <c r="D219" s="665">
        <v>22.371400000000001</v>
      </c>
      <c r="E219" s="656">
        <v>25.58</v>
      </c>
      <c r="F219" s="656">
        <f t="shared" si="22"/>
        <v>3208.5999999999972</v>
      </c>
      <c r="G219" s="656">
        <f t="shared" si="24"/>
        <v>22371.4</v>
      </c>
      <c r="H219" s="666">
        <f t="shared" si="23"/>
        <v>0.1434241933897743</v>
      </c>
      <c r="I219" s="656">
        <v>22</v>
      </c>
      <c r="J219" s="656"/>
      <c r="K219" s="656">
        <v>15759</v>
      </c>
      <c r="L219" s="656">
        <f t="shared" si="25"/>
        <v>6.6124000000000018</v>
      </c>
      <c r="M219" s="4"/>
    </row>
    <row r="220" spans="1:13" x14ac:dyDescent="0.25">
      <c r="A220" s="468">
        <v>0</v>
      </c>
      <c r="B220" s="467">
        <v>42809</v>
      </c>
      <c r="C220" s="468">
        <v>1000</v>
      </c>
      <c r="D220" s="644">
        <v>24.635000000000002</v>
      </c>
      <c r="E220" s="469">
        <v>26.12</v>
      </c>
      <c r="F220" s="469">
        <f t="shared" si="22"/>
        <v>1484.9999999999995</v>
      </c>
      <c r="G220" s="469">
        <f t="shared" si="24"/>
        <v>24635</v>
      </c>
      <c r="H220" s="670">
        <f t="shared" si="23"/>
        <v>6.0280089303835979E-2</v>
      </c>
      <c r="I220" s="469">
        <v>24</v>
      </c>
      <c r="J220" s="469">
        <v>68.36</v>
      </c>
      <c r="K220" s="469">
        <v>16373</v>
      </c>
      <c r="L220" s="469">
        <f t="shared" si="25"/>
        <v>8.2620000000000005</v>
      </c>
      <c r="M220" s="4"/>
    </row>
    <row r="221" spans="1:13" x14ac:dyDescent="0.25">
      <c r="A221" s="468">
        <v>0</v>
      </c>
      <c r="B221" s="467">
        <v>42817</v>
      </c>
      <c r="C221" s="468">
        <v>900</v>
      </c>
      <c r="D221" s="644">
        <v>24.152000000000001</v>
      </c>
      <c r="E221" s="469">
        <v>26.47</v>
      </c>
      <c r="F221" s="469">
        <f t="shared" si="22"/>
        <v>2086.199999999998</v>
      </c>
      <c r="G221" s="469">
        <f t="shared" si="24"/>
        <v>21736.799999999999</v>
      </c>
      <c r="H221" s="670">
        <f t="shared" si="23"/>
        <v>9.5975488572374867E-2</v>
      </c>
      <c r="I221" s="469"/>
      <c r="J221" s="469"/>
      <c r="K221" s="469">
        <v>16974</v>
      </c>
      <c r="L221" s="469">
        <f t="shared" si="25"/>
        <v>5.2919999999999989</v>
      </c>
      <c r="M221" s="4"/>
    </row>
    <row r="222" spans="1:13" x14ac:dyDescent="0.25">
      <c r="A222" s="468">
        <v>0</v>
      </c>
      <c r="B222" s="467">
        <v>42818</v>
      </c>
      <c r="C222" s="468">
        <v>1000</v>
      </c>
      <c r="D222" s="644">
        <v>24.585000000000001</v>
      </c>
      <c r="E222" s="469">
        <v>28.43</v>
      </c>
      <c r="F222" s="469">
        <f t="shared" si="22"/>
        <v>3844.9999999999991</v>
      </c>
      <c r="G222" s="469">
        <f t="shared" si="24"/>
        <v>24585</v>
      </c>
      <c r="H222" s="670">
        <f t="shared" si="23"/>
        <v>0.15639617653040466</v>
      </c>
      <c r="I222" s="469">
        <v>24</v>
      </c>
      <c r="J222" s="469"/>
      <c r="K222" s="469">
        <v>18733</v>
      </c>
      <c r="L222" s="469">
        <f t="shared" si="25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22"/>
        <v>3236.9999999999982</v>
      </c>
      <c r="G223" s="39">
        <f t="shared" si="24"/>
        <v>25193</v>
      </c>
      <c r="H223" s="228">
        <f t="shared" si="23"/>
        <v>0.12848807208351518</v>
      </c>
      <c r="I223" s="39">
        <v>25</v>
      </c>
      <c r="J223" s="39"/>
      <c r="K223" s="39">
        <v>18733</v>
      </c>
      <c r="L223" s="39">
        <f t="shared" si="25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22"/>
        <v>3326.9999999999982</v>
      </c>
      <c r="G224" s="39">
        <f t="shared" si="24"/>
        <v>25193</v>
      </c>
      <c r="H224" s="228">
        <f t="shared" si="23"/>
        <v>0.13206049299408557</v>
      </c>
      <c r="I224" s="39">
        <v>25</v>
      </c>
      <c r="J224" s="39"/>
      <c r="K224" s="39">
        <v>18823</v>
      </c>
      <c r="L224" s="39">
        <f t="shared" si="25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22"/>
        <v>2403.5000000000027</v>
      </c>
      <c r="G225" s="39">
        <f t="shared" si="24"/>
        <v>28000.499999999996</v>
      </c>
      <c r="H225" s="228">
        <f t="shared" si="23"/>
        <v>8.583775289726979E-2</v>
      </c>
      <c r="I225" s="39"/>
      <c r="J225" s="39"/>
      <c r="K225" s="39">
        <v>17899</v>
      </c>
      <c r="L225" s="39">
        <f t="shared" si="25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22"/>
        <v>1909.2000000000012</v>
      </c>
      <c r="G226" s="39">
        <f t="shared" si="24"/>
        <v>30706.799999999999</v>
      </c>
      <c r="H226" s="228">
        <f t="shared" si="23"/>
        <v>6.2175153386220684E-2</v>
      </c>
      <c r="I226" s="39"/>
      <c r="J226" s="39"/>
      <c r="K226" s="39">
        <v>17405</v>
      </c>
      <c r="L226" s="39">
        <f t="shared" si="25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22"/>
        <v>2843</v>
      </c>
      <c r="G227" s="39">
        <f t="shared" si="24"/>
        <v>25117</v>
      </c>
      <c r="H227" s="228">
        <f t="shared" si="23"/>
        <v>0.11319026953855954</v>
      </c>
      <c r="I227" s="39">
        <v>25</v>
      </c>
      <c r="J227" s="39"/>
      <c r="K227" s="39">
        <v>18339</v>
      </c>
      <c r="L227" s="39">
        <f t="shared" si="25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22"/>
        <v>2199.6000000000022</v>
      </c>
      <c r="G228" s="39">
        <f t="shared" si="24"/>
        <v>30584.399999999998</v>
      </c>
      <c r="H228" s="228">
        <f t="shared" si="23"/>
        <v>7.1919017538352961E-2</v>
      </c>
      <c r="I228" s="39"/>
      <c r="J228" s="39"/>
      <c r="K228" s="39">
        <v>17695</v>
      </c>
      <c r="L228" s="39">
        <f t="shared" si="25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22"/>
        <v>2722.0000000000014</v>
      </c>
      <c r="G229" s="39">
        <f t="shared" si="24"/>
        <v>24948</v>
      </c>
      <c r="H229" s="228">
        <f t="shared" si="23"/>
        <v>0.10910694244027583</v>
      </c>
      <c r="I229" s="198" t="s">
        <v>336</v>
      </c>
      <c r="J229" s="39"/>
      <c r="K229" s="39">
        <v>18217</v>
      </c>
      <c r="L229" s="39">
        <f t="shared" si="25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22"/>
        <v>3343.0499999999984</v>
      </c>
      <c r="G230" s="39">
        <f t="shared" si="24"/>
        <v>23532.45</v>
      </c>
      <c r="H230" s="228">
        <f t="shared" si="23"/>
        <v>0.14206128133704729</v>
      </c>
      <c r="I230" s="39"/>
      <c r="J230" s="39"/>
      <c r="K230" s="39">
        <v>18839</v>
      </c>
      <c r="L230" s="39">
        <f t="shared" si="25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22"/>
        <v>3329.2000000000003</v>
      </c>
      <c r="G231" s="39">
        <f t="shared" si="24"/>
        <v>7894.7999999999993</v>
      </c>
      <c r="H231" s="228">
        <f t="shared" si="23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22"/>
        <v>2792.7999999999997</v>
      </c>
      <c r="G232" s="39">
        <f t="shared" si="24"/>
        <v>18807.2</v>
      </c>
      <c r="H232" s="228">
        <f t="shared" si="23"/>
        <v>0.14849632055808412</v>
      </c>
      <c r="I232" s="39"/>
      <c r="J232" s="39"/>
      <c r="K232" s="39">
        <v>18289</v>
      </c>
      <c r="L232" s="39">
        <f t="shared" ref="L232:L233" si="26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22"/>
        <v>3515.9999999999995</v>
      </c>
      <c r="G233" s="39">
        <f t="shared" si="24"/>
        <v>13188</v>
      </c>
      <c r="H233" s="228">
        <f t="shared" si="23"/>
        <v>0.26660600545950863</v>
      </c>
      <c r="I233" s="39"/>
      <c r="J233" s="39"/>
      <c r="K233" s="39">
        <v>18793</v>
      </c>
      <c r="L233" s="39">
        <f t="shared" si="26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22"/>
        <v>792.00000000000068</v>
      </c>
      <c r="G234" s="39">
        <f t="shared" si="24"/>
        <v>12384</v>
      </c>
      <c r="H234" s="228">
        <f t="shared" si="23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22"/>
        <v>253.09999999999988</v>
      </c>
      <c r="G235" s="39">
        <f t="shared" si="24"/>
        <v>13806.900000000001</v>
      </c>
      <c r="H235" s="228">
        <f t="shared" si="23"/>
        <v>1.8331414003143347E-2</v>
      </c>
      <c r="I235" s="39"/>
      <c r="J235" s="39"/>
      <c r="K235" s="39">
        <v>19200</v>
      </c>
      <c r="L235" s="39">
        <f t="shared" ref="L235:L243" si="27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22"/>
        <v>114.39999999999912</v>
      </c>
      <c r="G236" s="39">
        <f t="shared" si="24"/>
        <v>15192.1</v>
      </c>
      <c r="H236" s="228">
        <f t="shared" si="23"/>
        <v>7.5302295271884156E-3</v>
      </c>
      <c r="I236" s="39"/>
      <c r="J236" s="39"/>
      <c r="K236" s="39">
        <v>19061</v>
      </c>
      <c r="L236" s="39">
        <f t="shared" si="27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22"/>
        <v>703.80000000000007</v>
      </c>
      <c r="G237" s="39">
        <f t="shared" si="24"/>
        <v>12274.2</v>
      </c>
      <c r="H237" s="228">
        <f t="shared" si="23"/>
        <v>5.7339785892359586E-2</v>
      </c>
      <c r="I237" s="39"/>
      <c r="J237" s="39"/>
      <c r="K237" s="39">
        <v>19651</v>
      </c>
      <c r="L237" s="39">
        <f t="shared" si="27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22"/>
        <v>57.74999999999828</v>
      </c>
      <c r="G238" s="39">
        <f t="shared" si="24"/>
        <v>15061.75</v>
      </c>
      <c r="H238" s="228">
        <f t="shared" si="23"/>
        <v>3.8342158115755656E-3</v>
      </c>
      <c r="I238" s="39"/>
      <c r="J238" s="39"/>
      <c r="K238" s="39">
        <v>19004</v>
      </c>
      <c r="L238" s="39">
        <f t="shared" si="27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22"/>
        <v>1223.9999999999995</v>
      </c>
      <c r="G239" s="39">
        <f t="shared" si="24"/>
        <v>12132</v>
      </c>
      <c r="H239" s="228">
        <f t="shared" si="23"/>
        <v>0.10089020771513349</v>
      </c>
      <c r="I239" s="39"/>
      <c r="J239" s="39"/>
      <c r="K239" s="39">
        <v>20172</v>
      </c>
      <c r="L239" s="39">
        <f t="shared" si="27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22"/>
        <v>1545</v>
      </c>
      <c r="G240" s="39">
        <f t="shared" si="24"/>
        <v>6055</v>
      </c>
      <c r="H240" s="228">
        <f t="shared" si="23"/>
        <v>0.25516102394715112</v>
      </c>
      <c r="I240" s="39"/>
      <c r="J240" s="39"/>
      <c r="K240" s="39">
        <v>20492</v>
      </c>
      <c r="L240" s="39">
        <f t="shared" si="27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22"/>
        <v>1852.8</v>
      </c>
      <c r="G241" s="39">
        <f t="shared" si="24"/>
        <v>4472.2</v>
      </c>
      <c r="H241" s="228">
        <f t="shared" si="23"/>
        <v>0.41429274182728854</v>
      </c>
      <c r="I241" s="39"/>
      <c r="J241" s="39"/>
      <c r="K241" s="39">
        <v>20799</v>
      </c>
      <c r="L241" s="39">
        <f t="shared" si="27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22"/>
        <v>2031.7050000000004</v>
      </c>
      <c r="G242" s="39">
        <f t="shared" si="24"/>
        <v>2858.2950000000001</v>
      </c>
      <c r="H242" s="228">
        <f t="shared" si="23"/>
        <v>0.71081011582079545</v>
      </c>
      <c r="I242" s="39"/>
      <c r="J242" s="39"/>
      <c r="K242" s="39">
        <v>20978</v>
      </c>
      <c r="L242" s="39">
        <f t="shared" si="27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22"/>
        <v>1952.2050000000002</v>
      </c>
      <c r="G243" s="39">
        <f t="shared" si="24"/>
        <v>2858.2950000000001</v>
      </c>
      <c r="H243" s="228">
        <f t="shared" si="23"/>
        <v>0.68299633172923024</v>
      </c>
      <c r="I243" s="39"/>
      <c r="J243" s="39"/>
      <c r="K243" s="39">
        <v>20899</v>
      </c>
      <c r="L243" s="39">
        <f t="shared" si="27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20261.496999999858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5" t="s">
        <v>7</v>
      </c>
      <c r="J260" s="485" t="s">
        <v>95</v>
      </c>
      <c r="K260" s="485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7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8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7">
        <v>42167</v>
      </c>
      <c r="C262" s="257">
        <v>10</v>
      </c>
      <c r="D262" s="258">
        <v>25.1</v>
      </c>
      <c r="E262" s="258">
        <v>0</v>
      </c>
      <c r="F262" s="258">
        <f t="shared" ref="F262:F312" si="29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8"/>
        <v>397.99</v>
      </c>
      <c r="L262" s="257"/>
      <c r="M262" s="257"/>
    </row>
    <row r="263" spans="1:13" x14ac:dyDescent="0.25">
      <c r="A263" s="257"/>
      <c r="B263" s="567">
        <v>42179</v>
      </c>
      <c r="C263" s="257">
        <v>15</v>
      </c>
      <c r="D263" s="258">
        <v>24.51</v>
      </c>
      <c r="E263" s="258">
        <v>0</v>
      </c>
      <c r="F263" s="258">
        <f t="shared" si="29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8"/>
        <v>1901.3999999999999</v>
      </c>
      <c r="L263" s="257"/>
      <c r="M263" s="257"/>
    </row>
    <row r="264" spans="1:13" x14ac:dyDescent="0.25">
      <c r="A264" s="257"/>
      <c r="B264" s="567">
        <v>42180</v>
      </c>
      <c r="C264" s="257">
        <v>100</v>
      </c>
      <c r="D264" s="258">
        <v>23.92</v>
      </c>
      <c r="E264" s="258">
        <v>0</v>
      </c>
      <c r="F264" s="258">
        <f t="shared" si="29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8"/>
        <v>3283.4399999999996</v>
      </c>
      <c r="L264" s="257"/>
      <c r="M264" s="257"/>
    </row>
    <row r="265" spans="1:13" x14ac:dyDescent="0.25">
      <c r="A265" s="257"/>
      <c r="B265" s="567">
        <v>42185</v>
      </c>
      <c r="C265" s="257">
        <v>50</v>
      </c>
      <c r="D265" s="258">
        <v>21.21</v>
      </c>
      <c r="E265" s="258">
        <v>0</v>
      </c>
      <c r="F265" s="258">
        <f t="shared" si="29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8"/>
        <v>10835.8</v>
      </c>
      <c r="L265" s="257"/>
      <c r="M265" s="257"/>
    </row>
    <row r="266" spans="1:13" x14ac:dyDescent="0.25">
      <c r="A266" s="257"/>
      <c r="B266" s="567">
        <v>42186</v>
      </c>
      <c r="C266" s="257">
        <v>50</v>
      </c>
      <c r="D266" s="258">
        <v>20.5</v>
      </c>
      <c r="E266" s="258">
        <v>0</v>
      </c>
      <c r="F266" s="258">
        <f t="shared" si="29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8"/>
        <v>14602.73</v>
      </c>
      <c r="L266" s="257"/>
      <c r="M266" s="257"/>
    </row>
    <row r="267" spans="1:13" x14ac:dyDescent="0.25">
      <c r="A267" s="257"/>
      <c r="B267" s="567">
        <v>42186</v>
      </c>
      <c r="C267" s="257">
        <v>170</v>
      </c>
      <c r="D267" s="258">
        <v>19.600000000000001</v>
      </c>
      <c r="E267" s="258">
        <v>0</v>
      </c>
      <c r="F267" s="258">
        <f t="shared" si="29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8"/>
        <v>25010.940000000002</v>
      </c>
      <c r="L267" s="257"/>
      <c r="M267" s="257"/>
    </row>
    <row r="268" spans="1:13" x14ac:dyDescent="0.25">
      <c r="A268" s="257"/>
      <c r="B268" s="567">
        <v>42187</v>
      </c>
      <c r="C268" s="257">
        <v>1000</v>
      </c>
      <c r="D268" s="258">
        <v>19.2</v>
      </c>
      <c r="E268" s="258">
        <v>0</v>
      </c>
      <c r="F268" s="258">
        <f t="shared" si="29"/>
        <v>19200</v>
      </c>
      <c r="G268" s="453">
        <v>42285</v>
      </c>
      <c r="H268" s="257">
        <v>1440</v>
      </c>
      <c r="I268" s="258">
        <v>16.75</v>
      </c>
      <c r="J268" s="258">
        <v>0.44</v>
      </c>
      <c r="K268" s="258">
        <f t="shared" si="28"/>
        <v>24119.56</v>
      </c>
      <c r="L268" s="257"/>
      <c r="M268" s="257"/>
    </row>
    <row r="269" spans="1:13" x14ac:dyDescent="0.25">
      <c r="A269" s="257"/>
      <c r="B269" s="567">
        <v>42199</v>
      </c>
      <c r="C269" s="257">
        <v>100</v>
      </c>
      <c r="D269" s="258">
        <v>17.25</v>
      </c>
      <c r="E269" s="258">
        <v>0</v>
      </c>
      <c r="F269" s="258">
        <f t="shared" si="29"/>
        <v>1725</v>
      </c>
      <c r="G269" s="453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8"/>
        <v>7785.7599999999993</v>
      </c>
      <c r="L269" s="258"/>
      <c r="M269" s="257"/>
    </row>
    <row r="270" spans="1:13" x14ac:dyDescent="0.25">
      <c r="A270" s="257"/>
      <c r="B270" s="567">
        <v>42205</v>
      </c>
      <c r="C270" s="257">
        <v>20</v>
      </c>
      <c r="D270" s="258">
        <v>18.850000000000001</v>
      </c>
      <c r="E270" s="258">
        <v>0</v>
      </c>
      <c r="F270" s="258">
        <f t="shared" si="29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8"/>
        <v>47176.13</v>
      </c>
      <c r="L270" s="257"/>
      <c r="M270" s="257"/>
    </row>
    <row r="271" spans="1:13" x14ac:dyDescent="0.25">
      <c r="A271" s="258"/>
      <c r="B271" s="567">
        <v>42208</v>
      </c>
      <c r="C271" s="257">
        <v>80</v>
      </c>
      <c r="D271" s="258">
        <v>18.95</v>
      </c>
      <c r="E271" s="258">
        <v>0</v>
      </c>
      <c r="F271" s="258">
        <f t="shared" si="29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8"/>
        <v>18681.71</v>
      </c>
      <c r="L271" s="257"/>
      <c r="M271" s="257"/>
    </row>
    <row r="272" spans="1:13" x14ac:dyDescent="0.25">
      <c r="A272" s="257"/>
      <c r="B272" s="567">
        <v>42212</v>
      </c>
      <c r="C272" s="257">
        <v>100</v>
      </c>
      <c r="D272" s="258">
        <v>17.95</v>
      </c>
      <c r="E272" s="258">
        <v>0</v>
      </c>
      <c r="F272" s="258">
        <f t="shared" si="29"/>
        <v>1795</v>
      </c>
      <c r="G272" s="691">
        <v>42314</v>
      </c>
      <c r="H272" s="257">
        <v>2200</v>
      </c>
      <c r="I272" s="258">
        <v>17.55</v>
      </c>
      <c r="J272" s="258">
        <v>0.77</v>
      </c>
      <c r="K272" s="258">
        <f t="shared" si="28"/>
        <v>38609.230000000003</v>
      </c>
      <c r="L272" s="257"/>
      <c r="M272" s="257"/>
    </row>
    <row r="273" spans="1:13" x14ac:dyDescent="0.25">
      <c r="A273" s="257"/>
      <c r="B273" s="567">
        <v>42221</v>
      </c>
      <c r="C273" s="257">
        <v>65</v>
      </c>
      <c r="D273" s="258">
        <v>19.100000000000001</v>
      </c>
      <c r="E273" s="258">
        <v>0</v>
      </c>
      <c r="F273" s="258">
        <f t="shared" si="29"/>
        <v>1241.5</v>
      </c>
      <c r="G273" s="691"/>
      <c r="H273" s="257">
        <v>190</v>
      </c>
      <c r="I273" s="258">
        <v>17.55</v>
      </c>
      <c r="J273" s="258">
        <v>0</v>
      </c>
      <c r="K273" s="258">
        <f t="shared" si="28"/>
        <v>3334.5</v>
      </c>
      <c r="L273" s="257"/>
      <c r="M273" s="257"/>
    </row>
    <row r="274" spans="1:13" x14ac:dyDescent="0.25">
      <c r="A274" s="257"/>
      <c r="B274" s="567">
        <v>42221</v>
      </c>
      <c r="C274" s="257">
        <v>300</v>
      </c>
      <c r="D274" s="258">
        <v>18.600000000000001</v>
      </c>
      <c r="E274" s="258">
        <v>0</v>
      </c>
      <c r="F274" s="258">
        <f t="shared" si="29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8"/>
        <v>16734.689999999999</v>
      </c>
      <c r="L274" s="257"/>
      <c r="M274" s="257"/>
    </row>
    <row r="275" spans="1:13" x14ac:dyDescent="0.25">
      <c r="A275" s="257"/>
      <c r="B275" s="567">
        <v>42221</v>
      </c>
      <c r="C275" s="257">
        <v>200</v>
      </c>
      <c r="D275" s="258">
        <v>18.5</v>
      </c>
      <c r="E275" s="258">
        <v>0</v>
      </c>
      <c r="F275" s="258">
        <f t="shared" si="29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8"/>
        <v>14579.13</v>
      </c>
      <c r="L275" s="257"/>
      <c r="M275" s="257"/>
    </row>
    <row r="276" spans="1:13" x14ac:dyDescent="0.25">
      <c r="A276" s="257"/>
      <c r="B276" s="567">
        <v>42223</v>
      </c>
      <c r="C276" s="257">
        <v>50</v>
      </c>
      <c r="D276" s="258">
        <v>18.75</v>
      </c>
      <c r="E276" s="258">
        <v>0</v>
      </c>
      <c r="F276" s="258">
        <f t="shared" si="29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8"/>
        <v>14682.529999999999</v>
      </c>
      <c r="L276" s="257"/>
      <c r="M276" s="257"/>
    </row>
    <row r="277" spans="1:13" x14ac:dyDescent="0.25">
      <c r="A277" s="257"/>
      <c r="B277" s="567">
        <v>42227</v>
      </c>
      <c r="C277" s="257">
        <v>50</v>
      </c>
      <c r="D277" s="258">
        <v>18.45</v>
      </c>
      <c r="E277" s="258">
        <v>0</v>
      </c>
      <c r="F277" s="258">
        <f t="shared" si="29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8"/>
        <v>5610.4</v>
      </c>
      <c r="L277" s="257"/>
      <c r="M277" s="257"/>
    </row>
    <row r="278" spans="1:13" x14ac:dyDescent="0.25">
      <c r="A278" s="257"/>
      <c r="B278" s="567">
        <v>42228</v>
      </c>
      <c r="C278" s="257">
        <v>100</v>
      </c>
      <c r="D278" s="258">
        <v>18.45</v>
      </c>
      <c r="E278" s="258">
        <v>0</v>
      </c>
      <c r="F278" s="258">
        <f t="shared" si="29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8"/>
        <v>3239.94</v>
      </c>
      <c r="L278" s="257"/>
      <c r="M278" s="257"/>
    </row>
    <row r="279" spans="1:13" x14ac:dyDescent="0.25">
      <c r="A279" s="257"/>
      <c r="B279" s="567">
        <v>42228</v>
      </c>
      <c r="C279" s="257">
        <v>200</v>
      </c>
      <c r="D279" s="258">
        <v>18.190000000000001</v>
      </c>
      <c r="E279" s="258">
        <v>0</v>
      </c>
      <c r="F279" s="258">
        <f t="shared" si="29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8"/>
        <v>2947.95</v>
      </c>
      <c r="L279" s="257"/>
      <c r="M279" s="257"/>
    </row>
    <row r="280" spans="1:13" x14ac:dyDescent="0.25">
      <c r="A280" s="257"/>
      <c r="B280" s="567">
        <v>42228</v>
      </c>
      <c r="C280" s="257">
        <v>200</v>
      </c>
      <c r="D280" s="258">
        <v>18.100000000000001</v>
      </c>
      <c r="E280" s="258">
        <v>0</v>
      </c>
      <c r="F280" s="258">
        <f t="shared" si="29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8"/>
        <v>13300.76</v>
      </c>
      <c r="L280" s="257"/>
      <c r="M280" s="257"/>
    </row>
    <row r="281" spans="1:13" x14ac:dyDescent="0.25">
      <c r="A281" s="257"/>
      <c r="B281" s="567">
        <v>42229</v>
      </c>
      <c r="C281" s="257">
        <v>100</v>
      </c>
      <c r="D281" s="258">
        <v>18.329999999999998</v>
      </c>
      <c r="E281" s="258">
        <v>0</v>
      </c>
      <c r="F281" s="258">
        <f t="shared" si="29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8"/>
        <v>16026.54</v>
      </c>
      <c r="L281" s="257"/>
      <c r="M281" s="257"/>
    </row>
    <row r="282" spans="1:13" x14ac:dyDescent="0.25">
      <c r="A282" s="257"/>
      <c r="B282" s="567">
        <v>42230</v>
      </c>
      <c r="C282" s="257">
        <v>100</v>
      </c>
      <c r="D282" s="258">
        <v>18</v>
      </c>
      <c r="E282" s="258">
        <v>0</v>
      </c>
      <c r="F282" s="258">
        <f t="shared" si="29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8"/>
        <v>26771.51</v>
      </c>
      <c r="L282" s="257"/>
      <c r="M282" s="257"/>
    </row>
    <row r="283" spans="1:13" x14ac:dyDescent="0.25">
      <c r="A283" s="257"/>
      <c r="B283" s="567">
        <v>42230</v>
      </c>
      <c r="C283" s="257">
        <v>200</v>
      </c>
      <c r="D283" s="258">
        <v>17.78</v>
      </c>
      <c r="E283" s="258">
        <v>0</v>
      </c>
      <c r="F283" s="258">
        <f t="shared" si="29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8"/>
        <v>14389.73</v>
      </c>
      <c r="L283" s="257"/>
      <c r="M283" s="257"/>
    </row>
    <row r="284" spans="1:13" x14ac:dyDescent="0.25">
      <c r="A284" s="257"/>
      <c r="B284" s="567">
        <v>42234</v>
      </c>
      <c r="C284" s="257">
        <v>100</v>
      </c>
      <c r="D284" s="258">
        <v>17.75</v>
      </c>
      <c r="E284" s="258">
        <v>0</v>
      </c>
      <c r="F284" s="258">
        <f t="shared" si="29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8"/>
        <v>7199.86</v>
      </c>
      <c r="L284" s="257"/>
      <c r="M284" s="257"/>
    </row>
    <row r="285" spans="1:13" x14ac:dyDescent="0.25">
      <c r="A285" s="257"/>
      <c r="B285" s="567">
        <v>42235</v>
      </c>
      <c r="C285" s="257">
        <v>100</v>
      </c>
      <c r="D285" s="258">
        <v>17.350000000000001</v>
      </c>
      <c r="E285" s="258">
        <v>0</v>
      </c>
      <c r="F285" s="258">
        <f t="shared" si="29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8"/>
        <v>6450.28</v>
      </c>
      <c r="L285" s="257"/>
      <c r="M285" s="257"/>
    </row>
    <row r="286" spans="1:13" x14ac:dyDescent="0.25">
      <c r="A286" s="257"/>
      <c r="B286" s="567">
        <v>42235</v>
      </c>
      <c r="C286" s="257">
        <v>100</v>
      </c>
      <c r="D286" s="258">
        <v>17.55</v>
      </c>
      <c r="E286" s="258">
        <v>0</v>
      </c>
      <c r="F286" s="258">
        <f t="shared" si="29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8"/>
        <v>14759.73</v>
      </c>
      <c r="L286" s="257"/>
      <c r="M286" s="257"/>
    </row>
    <row r="287" spans="1:13" x14ac:dyDescent="0.25">
      <c r="A287" s="257"/>
      <c r="B287" s="567">
        <v>42235</v>
      </c>
      <c r="C287" s="257">
        <v>100</v>
      </c>
      <c r="D287" s="258">
        <v>17.170000000000002</v>
      </c>
      <c r="E287" s="258">
        <v>0</v>
      </c>
      <c r="F287" s="258">
        <f t="shared" si="29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8"/>
        <v>2802.7499999999995</v>
      </c>
      <c r="L287" s="257"/>
      <c r="M287" s="257"/>
    </row>
    <row r="288" spans="1:13" x14ac:dyDescent="0.25">
      <c r="A288" s="257"/>
      <c r="B288" s="567">
        <v>42235</v>
      </c>
      <c r="C288" s="257">
        <v>100</v>
      </c>
      <c r="D288" s="258">
        <v>17</v>
      </c>
      <c r="E288" s="258">
        <v>0</v>
      </c>
      <c r="F288" s="258">
        <f t="shared" si="29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8"/>
        <v>5334.88</v>
      </c>
      <c r="L288" s="257"/>
      <c r="M288" s="257"/>
    </row>
    <row r="289" spans="1:13" x14ac:dyDescent="0.25">
      <c r="A289" s="257"/>
      <c r="B289" s="567">
        <v>42236</v>
      </c>
      <c r="C289" s="257">
        <v>100</v>
      </c>
      <c r="D289" s="258">
        <v>16.559999999999999</v>
      </c>
      <c r="E289" s="258">
        <v>0</v>
      </c>
      <c r="F289" s="258">
        <f t="shared" si="29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8"/>
        <v>8245.82</v>
      </c>
      <c r="L289" s="257"/>
      <c r="M289" s="257"/>
    </row>
    <row r="290" spans="1:13" x14ac:dyDescent="0.25">
      <c r="A290" s="257"/>
      <c r="B290" s="567">
        <v>42236</v>
      </c>
      <c r="C290" s="257">
        <v>200</v>
      </c>
      <c r="D290" s="258">
        <v>16.21</v>
      </c>
      <c r="E290" s="258">
        <v>0</v>
      </c>
      <c r="F290" s="258">
        <f t="shared" si="29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8"/>
        <v>2291.79</v>
      </c>
      <c r="L290" s="257"/>
      <c r="M290" s="257"/>
    </row>
    <row r="291" spans="1:13" x14ac:dyDescent="0.25">
      <c r="A291" s="257"/>
      <c r="B291" s="567">
        <v>42236</v>
      </c>
      <c r="C291" s="257">
        <v>100</v>
      </c>
      <c r="D291" s="258">
        <v>16.399999999999999</v>
      </c>
      <c r="E291" s="258">
        <v>0</v>
      </c>
      <c r="F291" s="258">
        <f t="shared" si="29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8"/>
        <v>2339.9499999999998</v>
      </c>
      <c r="L291" s="257"/>
      <c r="M291" s="257"/>
    </row>
    <row r="292" spans="1:13" x14ac:dyDescent="0.25">
      <c r="A292" s="257"/>
      <c r="B292" s="567">
        <v>42237</v>
      </c>
      <c r="C292" s="257">
        <v>200</v>
      </c>
      <c r="D292" s="258">
        <v>16.32</v>
      </c>
      <c r="E292" s="258">
        <v>0</v>
      </c>
      <c r="F292" s="258">
        <f t="shared" si="29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8"/>
        <v>5784.87</v>
      </c>
      <c r="L292" s="257"/>
      <c r="M292" s="257"/>
    </row>
    <row r="293" spans="1:13" x14ac:dyDescent="0.25">
      <c r="A293" s="257"/>
      <c r="B293" s="567">
        <v>42237</v>
      </c>
      <c r="C293" s="257">
        <v>100</v>
      </c>
      <c r="D293" s="258">
        <v>16.420000000000002</v>
      </c>
      <c r="E293" s="258">
        <v>0</v>
      </c>
      <c r="F293" s="258">
        <f t="shared" si="29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8"/>
        <v>6026.67</v>
      </c>
      <c r="L293" s="257"/>
      <c r="M293" s="257"/>
    </row>
    <row r="294" spans="1:13" x14ac:dyDescent="0.25">
      <c r="A294" s="257"/>
      <c r="B294" s="567">
        <v>42240</v>
      </c>
      <c r="C294" s="257">
        <v>200</v>
      </c>
      <c r="D294" s="258">
        <v>16.27</v>
      </c>
      <c r="E294" s="258">
        <v>0</v>
      </c>
      <c r="F294" s="258">
        <f t="shared" si="29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8"/>
        <v>5474.88</v>
      </c>
      <c r="L294" s="257"/>
      <c r="M294" s="257"/>
    </row>
    <row r="295" spans="1:13" x14ac:dyDescent="0.25">
      <c r="A295" s="257"/>
      <c r="B295" s="567">
        <v>42240</v>
      </c>
      <c r="C295" s="257">
        <v>200</v>
      </c>
      <c r="D295" s="258">
        <v>16.2</v>
      </c>
      <c r="E295" s="258">
        <v>0</v>
      </c>
      <c r="F295" s="258">
        <f t="shared" si="29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8"/>
        <v>22239.52</v>
      </c>
      <c r="L295" s="257"/>
      <c r="M295" s="257"/>
    </row>
    <row r="296" spans="1:13" x14ac:dyDescent="0.25">
      <c r="A296" s="257"/>
      <c r="B296" s="567">
        <v>42240</v>
      </c>
      <c r="C296" s="257">
        <v>100</v>
      </c>
      <c r="D296" s="258">
        <v>16.100000000000001</v>
      </c>
      <c r="E296" s="258">
        <v>0</v>
      </c>
      <c r="F296" s="258">
        <f t="shared" si="29"/>
        <v>1610.0000000000002</v>
      </c>
      <c r="G296" s="691">
        <v>42447</v>
      </c>
      <c r="H296" s="263">
        <v>355</v>
      </c>
      <c r="I296" s="258">
        <v>11.13</v>
      </c>
      <c r="J296" s="258">
        <v>0.12</v>
      </c>
      <c r="K296" s="258">
        <f t="shared" si="28"/>
        <v>3951.03</v>
      </c>
      <c r="L296" s="257"/>
      <c r="M296" s="257"/>
    </row>
    <row r="297" spans="1:13" x14ac:dyDescent="0.25">
      <c r="A297" s="257"/>
      <c r="B297" s="567">
        <v>42269</v>
      </c>
      <c r="C297" s="257">
        <v>800</v>
      </c>
      <c r="D297" s="258">
        <v>16.399999999999999</v>
      </c>
      <c r="E297" s="258">
        <v>0</v>
      </c>
      <c r="F297" s="258">
        <f t="shared" si="29"/>
        <v>13119.999999999998</v>
      </c>
      <c r="G297" s="691"/>
      <c r="H297" s="263">
        <v>40</v>
      </c>
      <c r="I297" s="258">
        <v>11.13</v>
      </c>
      <c r="J297" s="258">
        <v>0</v>
      </c>
      <c r="K297" s="258">
        <f t="shared" si="28"/>
        <v>445.20000000000005</v>
      </c>
      <c r="L297" s="257"/>
      <c r="M297" s="257"/>
    </row>
    <row r="298" spans="1:13" x14ac:dyDescent="0.25">
      <c r="A298" s="257"/>
      <c r="B298" s="567">
        <v>42270</v>
      </c>
      <c r="C298" s="257">
        <v>500</v>
      </c>
      <c r="D298" s="258">
        <v>15.8</v>
      </c>
      <c r="E298" s="258">
        <v>0</v>
      </c>
      <c r="F298" s="258">
        <f t="shared" si="29"/>
        <v>7900</v>
      </c>
      <c r="G298" s="691"/>
      <c r="H298" s="263">
        <v>105</v>
      </c>
      <c r="I298" s="258">
        <v>11.13</v>
      </c>
      <c r="J298" s="258">
        <v>0</v>
      </c>
      <c r="K298" s="258">
        <f t="shared" si="28"/>
        <v>1168.6500000000001</v>
      </c>
      <c r="L298" s="257"/>
      <c r="M298" s="257"/>
    </row>
    <row r="299" spans="1:13" x14ac:dyDescent="0.25">
      <c r="A299" s="257"/>
      <c r="B299" s="567">
        <v>42270</v>
      </c>
      <c r="C299" s="257">
        <v>1000</v>
      </c>
      <c r="D299" s="258">
        <v>15.6</v>
      </c>
      <c r="E299" s="258">
        <v>0</v>
      </c>
      <c r="F299" s="258">
        <f t="shared" si="29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8"/>
        <v>15066.67</v>
      </c>
      <c r="L299" s="257"/>
      <c r="M299" s="257"/>
    </row>
    <row r="300" spans="1:13" x14ac:dyDescent="0.25">
      <c r="A300" s="257"/>
      <c r="B300" s="567">
        <v>42270</v>
      </c>
      <c r="C300" s="257">
        <v>180</v>
      </c>
      <c r="D300" s="258">
        <v>15.4</v>
      </c>
      <c r="E300" s="258">
        <v>0</v>
      </c>
      <c r="F300" s="258">
        <f t="shared" si="29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8"/>
        <v>1091.98</v>
      </c>
      <c r="L300" s="257"/>
      <c r="M300" s="257"/>
    </row>
    <row r="301" spans="1:13" x14ac:dyDescent="0.25">
      <c r="A301" s="257"/>
      <c r="B301" s="567">
        <v>42275</v>
      </c>
      <c r="C301" s="257">
        <v>200</v>
      </c>
      <c r="D301" s="258">
        <v>15</v>
      </c>
      <c r="E301" s="258">
        <v>0</v>
      </c>
      <c r="F301" s="258">
        <f t="shared" si="29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8"/>
        <v>5414.88</v>
      </c>
      <c r="L301" s="257"/>
      <c r="M301" s="257"/>
    </row>
    <row r="302" spans="1:13" x14ac:dyDescent="0.25">
      <c r="A302" s="257"/>
      <c r="B302" s="567">
        <v>42277</v>
      </c>
      <c r="C302" s="257">
        <v>200</v>
      </c>
      <c r="D302" s="258">
        <v>14.75</v>
      </c>
      <c r="E302" s="258">
        <v>0</v>
      </c>
      <c r="F302" s="258">
        <f t="shared" si="29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8"/>
        <v>6455.86</v>
      </c>
      <c r="L302" s="257"/>
      <c r="M302" s="258"/>
    </row>
    <row r="303" spans="1:13" x14ac:dyDescent="0.25">
      <c r="A303" s="257"/>
      <c r="B303" s="567">
        <v>42291</v>
      </c>
      <c r="C303" s="257">
        <v>400</v>
      </c>
      <c r="D303" s="258">
        <v>18.7</v>
      </c>
      <c r="E303" s="258">
        <v>0</v>
      </c>
      <c r="F303" s="258">
        <f t="shared" si="29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8"/>
        <v>5594.88</v>
      </c>
      <c r="L303" s="257"/>
      <c r="M303" s="257"/>
    </row>
    <row r="304" spans="1:13" x14ac:dyDescent="0.25">
      <c r="A304" s="257"/>
      <c r="B304" s="567">
        <v>42297</v>
      </c>
      <c r="C304" s="257">
        <v>2000</v>
      </c>
      <c r="D304" s="258">
        <v>18.649999999999999</v>
      </c>
      <c r="E304" s="258">
        <v>0</v>
      </c>
      <c r="F304" s="258">
        <f t="shared" si="29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8"/>
        <v>5779.87</v>
      </c>
      <c r="L304" s="257"/>
      <c r="M304" s="257"/>
    </row>
    <row r="305" spans="1:13" x14ac:dyDescent="0.25">
      <c r="A305" s="257"/>
      <c r="B305" s="567">
        <v>42300</v>
      </c>
      <c r="C305" s="257">
        <v>1000</v>
      </c>
      <c r="D305" s="258">
        <v>17.7</v>
      </c>
      <c r="E305" s="258">
        <v>0</v>
      </c>
      <c r="F305" s="258">
        <f t="shared" si="29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8"/>
        <v>7313.84</v>
      </c>
      <c r="L305" s="257"/>
      <c r="M305" s="257"/>
    </row>
    <row r="306" spans="1:13" x14ac:dyDescent="0.25">
      <c r="A306" s="257"/>
      <c r="B306" s="567">
        <v>42300</v>
      </c>
      <c r="C306" s="257">
        <v>700</v>
      </c>
      <c r="D306" s="258">
        <v>17.22</v>
      </c>
      <c r="E306" s="258">
        <v>0</v>
      </c>
      <c r="F306" s="258">
        <f t="shared" si="29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8"/>
        <v>7437.74</v>
      </c>
      <c r="L306" s="257"/>
      <c r="M306" s="257"/>
    </row>
    <row r="307" spans="1:13" x14ac:dyDescent="0.25">
      <c r="A307" s="257"/>
      <c r="B307" s="567">
        <v>42300</v>
      </c>
      <c r="C307" s="257">
        <v>1000</v>
      </c>
      <c r="D307" s="258">
        <v>16.999500000000001</v>
      </c>
      <c r="E307" s="258">
        <v>0</v>
      </c>
      <c r="F307" s="258">
        <f t="shared" si="29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8"/>
        <v>10309.780000000001</v>
      </c>
      <c r="L307" s="257"/>
      <c r="M307" s="257"/>
    </row>
    <row r="308" spans="1:13" x14ac:dyDescent="0.25">
      <c r="A308" s="257"/>
      <c r="B308" s="567">
        <v>42310</v>
      </c>
      <c r="C308" s="257">
        <v>900</v>
      </c>
      <c r="D308" s="258">
        <v>16.89667</v>
      </c>
      <c r="E308" s="258">
        <v>6.95</v>
      </c>
      <c r="F308" s="258">
        <f t="shared" si="29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8"/>
        <v>19459.580000000002</v>
      </c>
      <c r="L308" s="257"/>
      <c r="M308" s="257"/>
    </row>
    <row r="309" spans="1:13" x14ac:dyDescent="0.25">
      <c r="A309" s="257"/>
      <c r="B309" s="567">
        <v>42311</v>
      </c>
      <c r="C309" s="257">
        <v>200</v>
      </c>
      <c r="D309" s="258">
        <v>16.27</v>
      </c>
      <c r="E309" s="258">
        <v>6.95</v>
      </c>
      <c r="F309" s="258">
        <f t="shared" si="29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8"/>
        <v>19519.57</v>
      </c>
      <c r="L309" s="257"/>
      <c r="M309" s="257"/>
    </row>
    <row r="310" spans="1:13" x14ac:dyDescent="0.25">
      <c r="A310" s="257"/>
      <c r="B310" s="693">
        <v>42317</v>
      </c>
      <c r="C310" s="257">
        <v>190</v>
      </c>
      <c r="D310" s="258">
        <v>17.100000000000001</v>
      </c>
      <c r="E310" s="258">
        <v>0</v>
      </c>
      <c r="F310" s="258">
        <f t="shared" si="29"/>
        <v>3249.0000000000005</v>
      </c>
      <c r="G310" s="691">
        <v>42510</v>
      </c>
      <c r="H310" s="263">
        <v>240</v>
      </c>
      <c r="I310" s="258">
        <v>10.75</v>
      </c>
      <c r="J310" s="258">
        <v>0.12</v>
      </c>
      <c r="K310" s="258">
        <f t="shared" si="28"/>
        <v>2579.88</v>
      </c>
      <c r="L310" s="257"/>
      <c r="M310" s="257"/>
    </row>
    <row r="311" spans="1:13" x14ac:dyDescent="0.25">
      <c r="A311" s="257"/>
      <c r="B311" s="693"/>
      <c r="C311" s="257">
        <v>2</v>
      </c>
      <c r="D311" s="258">
        <v>17.100000000000001</v>
      </c>
      <c r="E311" s="258">
        <v>0</v>
      </c>
      <c r="F311" s="258">
        <f t="shared" si="29"/>
        <v>34.200000000000003</v>
      </c>
      <c r="G311" s="691"/>
      <c r="H311" s="263">
        <v>260</v>
      </c>
      <c r="I311" s="258">
        <v>10.75</v>
      </c>
      <c r="J311" s="258">
        <v>0</v>
      </c>
      <c r="K311" s="258">
        <f t="shared" si="28"/>
        <v>2795</v>
      </c>
      <c r="L311" s="257"/>
      <c r="M311" s="257"/>
    </row>
    <row r="312" spans="1:13" x14ac:dyDescent="0.25">
      <c r="A312" s="257"/>
      <c r="B312" s="693">
        <v>42318</v>
      </c>
      <c r="C312" s="257">
        <v>8</v>
      </c>
      <c r="D312" s="258">
        <v>16.989999999999998</v>
      </c>
      <c r="E312" s="258">
        <v>0</v>
      </c>
      <c r="F312" s="258">
        <f t="shared" si="29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8"/>
        <v>5684.88</v>
      </c>
      <c r="L312" s="257"/>
      <c r="M312" s="257"/>
    </row>
    <row r="313" spans="1:13" x14ac:dyDescent="0.25">
      <c r="A313" s="257"/>
      <c r="B313" s="693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8"/>
        <v>5769.87</v>
      </c>
      <c r="L313" s="257"/>
      <c r="M313" s="257"/>
    </row>
    <row r="314" spans="1:13" x14ac:dyDescent="0.25">
      <c r="A314" s="257"/>
      <c r="B314" s="693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8"/>
        <v>5879.87</v>
      </c>
      <c r="L314" s="257"/>
      <c r="M314" s="257"/>
    </row>
    <row r="315" spans="1:13" x14ac:dyDescent="0.25">
      <c r="A315" s="257"/>
      <c r="B315" s="693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8"/>
        <v>5979.87</v>
      </c>
      <c r="L315" s="257"/>
      <c r="M315" s="257"/>
    </row>
    <row r="316" spans="1:13" x14ac:dyDescent="0.25">
      <c r="A316" s="257"/>
      <c r="B316" s="567">
        <v>42318</v>
      </c>
      <c r="C316" s="257">
        <v>500</v>
      </c>
      <c r="D316" s="258">
        <v>16.59</v>
      </c>
      <c r="E316" s="258">
        <v>0</v>
      </c>
      <c r="F316" s="258">
        <f t="shared" ref="F316:F379" si="30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8"/>
        <v>12309.73</v>
      </c>
      <c r="L316" s="257"/>
      <c r="M316" s="257"/>
    </row>
    <row r="317" spans="1:13" x14ac:dyDescent="0.25">
      <c r="A317" s="257"/>
      <c r="B317" s="567">
        <v>42318</v>
      </c>
      <c r="C317" s="257">
        <v>500</v>
      </c>
      <c r="D317" s="258">
        <v>16.489999999999998</v>
      </c>
      <c r="E317" s="258">
        <v>0</v>
      </c>
      <c r="F317" s="258">
        <f t="shared" si="30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8"/>
        <v>12329.73</v>
      </c>
      <c r="L317" s="257"/>
      <c r="M317" s="257"/>
    </row>
    <row r="318" spans="1:13" x14ac:dyDescent="0.25">
      <c r="A318" s="257"/>
      <c r="B318" s="567">
        <v>42321</v>
      </c>
      <c r="C318" s="257">
        <v>350</v>
      </c>
      <c r="D318" s="258">
        <v>15.82</v>
      </c>
      <c r="E318" s="258">
        <v>0</v>
      </c>
      <c r="F318" s="258">
        <f t="shared" si="30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8"/>
        <v>6379.86</v>
      </c>
      <c r="L318" s="257"/>
      <c r="M318" s="257"/>
    </row>
    <row r="319" spans="1:13" x14ac:dyDescent="0.25">
      <c r="A319" s="257"/>
      <c r="B319" s="567">
        <v>42327</v>
      </c>
      <c r="C319" s="257">
        <v>500</v>
      </c>
      <c r="D319" s="258">
        <v>14.82</v>
      </c>
      <c r="E319" s="258">
        <v>0</v>
      </c>
      <c r="F319" s="258">
        <f t="shared" si="30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8"/>
        <v>6379.86</v>
      </c>
      <c r="L319" s="257"/>
      <c r="M319" s="257"/>
    </row>
    <row r="320" spans="1:13" x14ac:dyDescent="0.25">
      <c r="A320" s="257"/>
      <c r="B320" s="567">
        <v>42327</v>
      </c>
      <c r="C320" s="257">
        <v>440</v>
      </c>
      <c r="D320" s="258">
        <v>14.68</v>
      </c>
      <c r="E320" s="258">
        <v>0</v>
      </c>
      <c r="F320" s="258">
        <f t="shared" si="30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7">
        <v>42333</v>
      </c>
      <c r="C321" s="257">
        <v>940</v>
      </c>
      <c r="D321" s="257">
        <v>15.35</v>
      </c>
      <c r="E321" s="258">
        <v>0</v>
      </c>
      <c r="F321" s="258">
        <f t="shared" si="30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7">
        <v>42340</v>
      </c>
      <c r="C322" s="257">
        <v>350</v>
      </c>
      <c r="D322" s="257">
        <v>15.85</v>
      </c>
      <c r="E322" s="258">
        <v>0</v>
      </c>
      <c r="F322" s="258">
        <f t="shared" si="30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7">
        <v>42346</v>
      </c>
      <c r="C323" s="257">
        <v>200</v>
      </c>
      <c r="D323" s="257">
        <v>15.55</v>
      </c>
      <c r="E323" s="258">
        <v>0</v>
      </c>
      <c r="F323" s="258">
        <f t="shared" si="30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7">
        <v>42352</v>
      </c>
      <c r="C324" s="257">
        <v>200</v>
      </c>
      <c r="D324" s="258">
        <v>14.4</v>
      </c>
      <c r="E324" s="258">
        <v>0</v>
      </c>
      <c r="F324" s="258">
        <f t="shared" si="30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7">
        <v>42354</v>
      </c>
      <c r="C325" s="257">
        <v>940</v>
      </c>
      <c r="D325" s="258">
        <v>14.1</v>
      </c>
      <c r="E325" s="258">
        <v>0</v>
      </c>
      <c r="F325" s="258">
        <f t="shared" si="30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7">
        <v>42354</v>
      </c>
      <c r="C326" s="257">
        <v>940</v>
      </c>
      <c r="D326" s="257">
        <v>14.03</v>
      </c>
      <c r="E326" s="258">
        <v>0</v>
      </c>
      <c r="F326" s="258">
        <f t="shared" si="30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7">
        <v>42354</v>
      </c>
      <c r="C327" s="257">
        <v>200</v>
      </c>
      <c r="D327" s="257">
        <v>14.01</v>
      </c>
      <c r="E327" s="258">
        <v>0</v>
      </c>
      <c r="F327" s="258">
        <f t="shared" si="30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7">
        <v>42355</v>
      </c>
      <c r="C328" s="257">
        <v>1840</v>
      </c>
      <c r="D328" s="258">
        <v>14.5</v>
      </c>
      <c r="E328" s="258">
        <v>3.4</v>
      </c>
      <c r="F328" s="258">
        <f t="shared" si="30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3">
        <v>42361</v>
      </c>
      <c r="C329" s="257">
        <v>1000</v>
      </c>
      <c r="D329" s="258">
        <v>14.33</v>
      </c>
      <c r="E329" s="258">
        <v>0</v>
      </c>
      <c r="F329" s="258">
        <f t="shared" si="30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3"/>
      <c r="C330" s="257">
        <v>500</v>
      </c>
      <c r="D330" s="258">
        <v>14.33</v>
      </c>
      <c r="E330" s="258">
        <v>0</v>
      </c>
      <c r="F330" s="258">
        <f t="shared" si="30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3"/>
      <c r="C331" s="257">
        <v>440</v>
      </c>
      <c r="D331" s="258">
        <v>14.33</v>
      </c>
      <c r="E331" s="258">
        <v>0</v>
      </c>
      <c r="F331" s="258">
        <f t="shared" si="30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7">
        <v>42366</v>
      </c>
      <c r="C332" s="257">
        <v>1000</v>
      </c>
      <c r="D332" s="258">
        <v>14.74</v>
      </c>
      <c r="E332" s="258">
        <v>0</v>
      </c>
      <c r="F332" s="258">
        <f t="shared" si="30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7">
        <v>42377</v>
      </c>
      <c r="C333" s="257">
        <v>200</v>
      </c>
      <c r="D333" s="258">
        <v>13.35</v>
      </c>
      <c r="E333" s="258">
        <v>0</v>
      </c>
      <c r="F333" s="258">
        <f t="shared" si="30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7">
        <v>42401</v>
      </c>
      <c r="C334" s="257">
        <v>260</v>
      </c>
      <c r="D334" s="258">
        <v>10.69</v>
      </c>
      <c r="E334" s="258">
        <v>0</v>
      </c>
      <c r="F334" s="258">
        <f t="shared" si="30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7">
        <v>42423</v>
      </c>
      <c r="C335" s="257">
        <v>1660</v>
      </c>
      <c r="D335" s="258">
        <v>10.77</v>
      </c>
      <c r="E335" s="258">
        <v>0</v>
      </c>
      <c r="F335" s="258">
        <f t="shared" si="30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7">
        <v>42436</v>
      </c>
      <c r="C336" s="257">
        <v>520</v>
      </c>
      <c r="D336" s="258">
        <v>11.1</v>
      </c>
      <c r="E336" s="258">
        <v>0.16</v>
      </c>
      <c r="F336" s="258">
        <f t="shared" si="30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3">
        <v>42436</v>
      </c>
      <c r="C337" s="257">
        <v>500</v>
      </c>
      <c r="D337" s="257">
        <v>11.35</v>
      </c>
      <c r="E337" s="258">
        <v>0</v>
      </c>
      <c r="F337" s="258">
        <f t="shared" si="30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3"/>
      <c r="C338" s="257">
        <v>30</v>
      </c>
      <c r="D338" s="257">
        <v>11.35</v>
      </c>
      <c r="E338" s="258">
        <v>0</v>
      </c>
      <c r="F338" s="258">
        <f t="shared" si="30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3">
        <v>42447</v>
      </c>
      <c r="C339" s="257">
        <v>5</v>
      </c>
      <c r="D339" s="257">
        <v>10.75</v>
      </c>
      <c r="E339" s="258">
        <v>0</v>
      </c>
      <c r="F339" s="258">
        <f t="shared" si="30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3"/>
      <c r="C340" s="257">
        <v>500</v>
      </c>
      <c r="D340" s="257">
        <v>10.75</v>
      </c>
      <c r="E340" s="258">
        <v>0</v>
      </c>
      <c r="F340" s="258">
        <f t="shared" si="30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3">
        <v>42447</v>
      </c>
      <c r="C341" s="257">
        <v>2000</v>
      </c>
      <c r="D341" s="257">
        <v>11.07</v>
      </c>
      <c r="E341" s="258">
        <v>0</v>
      </c>
      <c r="F341" s="258">
        <f t="shared" si="30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3"/>
      <c r="C342" s="257">
        <v>5</v>
      </c>
      <c r="D342" s="257">
        <v>11.07</v>
      </c>
      <c r="E342" s="258">
        <v>0</v>
      </c>
      <c r="F342" s="258">
        <f t="shared" si="30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7">
        <v>42447</v>
      </c>
      <c r="C343" s="257">
        <v>355</v>
      </c>
      <c r="D343" s="257">
        <v>11.11</v>
      </c>
      <c r="E343" s="258">
        <v>0</v>
      </c>
      <c r="F343" s="258">
        <f t="shared" si="30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7">
        <v>42450</v>
      </c>
      <c r="C344" s="257">
        <v>100</v>
      </c>
      <c r="D344" s="257">
        <v>11.51</v>
      </c>
      <c r="E344" s="258">
        <v>0</v>
      </c>
      <c r="F344" s="258">
        <f t="shared" si="30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7">
        <v>42451</v>
      </c>
      <c r="C345" s="257">
        <v>1305</v>
      </c>
      <c r="D345" s="258">
        <v>11.4</v>
      </c>
      <c r="E345" s="258">
        <v>-1</v>
      </c>
      <c r="F345" s="258">
        <f t="shared" si="30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7">
        <v>42452</v>
      </c>
      <c r="C346" s="257">
        <v>100</v>
      </c>
      <c r="D346" s="258">
        <v>10.82</v>
      </c>
      <c r="E346" s="258">
        <v>0</v>
      </c>
      <c r="F346" s="258">
        <f t="shared" si="30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7">
        <v>42466</v>
      </c>
      <c r="C347" s="257">
        <v>500</v>
      </c>
      <c r="D347" s="258">
        <v>10.41</v>
      </c>
      <c r="E347" s="258">
        <v>0</v>
      </c>
      <c r="F347" s="258">
        <f t="shared" si="30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7">
        <v>42472</v>
      </c>
      <c r="C348" s="257">
        <v>600</v>
      </c>
      <c r="D348" s="258">
        <v>10.31</v>
      </c>
      <c r="E348" s="258">
        <v>0</v>
      </c>
      <c r="F348" s="258">
        <f t="shared" si="30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7">
        <v>42487</v>
      </c>
      <c r="C349" s="257">
        <v>1000</v>
      </c>
      <c r="D349" s="258">
        <v>11.29</v>
      </c>
      <c r="E349" s="258">
        <v>0</v>
      </c>
      <c r="F349" s="258">
        <f t="shared" si="30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7">
        <v>42488</v>
      </c>
      <c r="C350" s="257">
        <v>1200</v>
      </c>
      <c r="D350" s="258">
        <v>12.2</v>
      </c>
      <c r="E350" s="258">
        <v>0</v>
      </c>
      <c r="F350" s="258">
        <f t="shared" si="30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4" t="s">
        <v>202</v>
      </c>
      <c r="B351" s="567">
        <v>42489</v>
      </c>
      <c r="C351" s="257">
        <v>240</v>
      </c>
      <c r="D351" s="258">
        <v>10.81</v>
      </c>
      <c r="E351" s="258">
        <v>0</v>
      </c>
      <c r="F351" s="258">
        <f t="shared" si="30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4"/>
      <c r="B352" s="567">
        <v>42494</v>
      </c>
      <c r="C352" s="257">
        <v>500</v>
      </c>
      <c r="D352" s="258">
        <v>10.130000000000001</v>
      </c>
      <c r="E352" s="258">
        <v>-1</v>
      </c>
      <c r="F352" s="258">
        <f t="shared" si="30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4"/>
      <c r="B353" s="567">
        <v>42494</v>
      </c>
      <c r="C353" s="257">
        <v>500</v>
      </c>
      <c r="D353" s="258">
        <v>9.92</v>
      </c>
      <c r="E353" s="258">
        <v>0</v>
      </c>
      <c r="F353" s="258">
        <f t="shared" si="30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7">
        <v>42502</v>
      </c>
      <c r="C354" s="257">
        <v>1000</v>
      </c>
      <c r="D354" s="258">
        <v>9.86</v>
      </c>
      <c r="E354" s="258">
        <v>0</v>
      </c>
      <c r="F354" s="258">
        <f t="shared" si="30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7">
        <v>42502</v>
      </c>
      <c r="C355" s="257">
        <v>1000</v>
      </c>
      <c r="D355" s="258">
        <v>9.68</v>
      </c>
      <c r="E355" s="258">
        <v>0</v>
      </c>
      <c r="F355" s="258">
        <f t="shared" si="30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7">
        <v>42502</v>
      </c>
      <c r="C356" s="257">
        <v>1000</v>
      </c>
      <c r="D356" s="258">
        <v>9.5</v>
      </c>
      <c r="E356" s="258">
        <v>0</v>
      </c>
      <c r="F356" s="258">
        <f t="shared" si="30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7">
        <v>42503</v>
      </c>
      <c r="C357" s="257">
        <v>1000</v>
      </c>
      <c r="D357" s="258">
        <v>9.6999999999999993</v>
      </c>
      <c r="E357" s="258">
        <v>9.9</v>
      </c>
      <c r="F357" s="258">
        <f t="shared" si="30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7">
        <v>42514</v>
      </c>
      <c r="C358" s="257">
        <v>500</v>
      </c>
      <c r="D358" s="258">
        <v>11.22</v>
      </c>
      <c r="E358" s="258">
        <v>-2.5</v>
      </c>
      <c r="F358" s="258">
        <f t="shared" si="30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7">
        <v>42515</v>
      </c>
      <c r="C359" s="257">
        <v>500</v>
      </c>
      <c r="D359" s="258">
        <v>11.62</v>
      </c>
      <c r="E359" s="258">
        <v>0</v>
      </c>
      <c r="F359" s="258">
        <f t="shared" si="30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7">
        <v>42517</v>
      </c>
      <c r="C360" s="257">
        <v>1000</v>
      </c>
      <c r="D360" s="258">
        <v>12.25</v>
      </c>
      <c r="E360" s="258">
        <v>0</v>
      </c>
      <c r="F360" s="258">
        <f t="shared" si="30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7">
        <v>42517</v>
      </c>
      <c r="C361" s="257">
        <v>1000</v>
      </c>
      <c r="D361" s="258">
        <v>12.3</v>
      </c>
      <c r="E361" s="258">
        <v>0</v>
      </c>
      <c r="F361" s="258">
        <f t="shared" si="30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7">
        <v>42521</v>
      </c>
      <c r="C362" s="257">
        <v>500</v>
      </c>
      <c r="D362" s="258">
        <v>12.61</v>
      </c>
      <c r="E362" s="258">
        <v>0</v>
      </c>
      <c r="F362" s="258">
        <f t="shared" si="30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7">
        <v>42521</v>
      </c>
      <c r="C363" s="257">
        <v>500</v>
      </c>
      <c r="D363" s="258">
        <v>12.72</v>
      </c>
      <c r="E363" s="258">
        <v>0</v>
      </c>
      <c r="F363" s="258">
        <f t="shared" si="30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7">
        <v>42522</v>
      </c>
      <c r="C364" s="257">
        <v>500</v>
      </c>
      <c r="D364" s="258">
        <v>12.6</v>
      </c>
      <c r="E364" s="258">
        <v>0</v>
      </c>
      <c r="F364" s="258">
        <f t="shared" si="30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7">
        <v>42524</v>
      </c>
      <c r="C365" s="257">
        <v>625</v>
      </c>
      <c r="D365" s="258">
        <v>12.69</v>
      </c>
      <c r="E365" s="258">
        <v>0</v>
      </c>
      <c r="F365" s="258">
        <f t="shared" si="30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7">
        <v>42524</v>
      </c>
      <c r="C366" s="257">
        <v>625</v>
      </c>
      <c r="D366" s="258">
        <v>12.8</v>
      </c>
      <c r="E366" s="258">
        <v>0</v>
      </c>
      <c r="F366" s="258">
        <f t="shared" si="30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7">
        <v>42530</v>
      </c>
      <c r="C367" s="257">
        <v>500</v>
      </c>
      <c r="D367" s="258">
        <v>12.25</v>
      </c>
      <c r="E367" s="258">
        <v>0</v>
      </c>
      <c r="F367" s="258">
        <f t="shared" si="30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7">
        <v>42531</v>
      </c>
      <c r="C368" s="257">
        <v>760</v>
      </c>
      <c r="D368" s="258">
        <v>12.19</v>
      </c>
      <c r="E368" s="258">
        <v>0</v>
      </c>
      <c r="F368" s="258">
        <f t="shared" si="30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7">
        <v>42537</v>
      </c>
      <c r="C369" s="257">
        <v>500</v>
      </c>
      <c r="D369" s="258">
        <v>11.71</v>
      </c>
      <c r="E369" s="258">
        <v>0</v>
      </c>
      <c r="F369" s="258">
        <f t="shared" si="30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31">H369*I369-J369</f>
        <v>5974.87</v>
      </c>
      <c r="L369" s="257"/>
      <c r="M369" s="257"/>
    </row>
    <row r="370" spans="1:13" x14ac:dyDescent="0.25">
      <c r="A370" s="257"/>
      <c r="B370" s="567">
        <v>42541</v>
      </c>
      <c r="C370" s="257">
        <v>500</v>
      </c>
      <c r="D370" s="258">
        <v>12.4</v>
      </c>
      <c r="E370" s="258">
        <v>0</v>
      </c>
      <c r="F370" s="258">
        <f t="shared" si="30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31"/>
        <v>9598.590000000002</v>
      </c>
      <c r="L370" s="257"/>
      <c r="M370" s="257"/>
    </row>
    <row r="371" spans="1:13" x14ac:dyDescent="0.25">
      <c r="A371" s="257"/>
      <c r="B371" s="567">
        <v>42541</v>
      </c>
      <c r="C371" s="257">
        <v>100</v>
      </c>
      <c r="D371" s="258">
        <v>12.32</v>
      </c>
      <c r="E371" s="258">
        <v>0</v>
      </c>
      <c r="F371" s="258">
        <f t="shared" si="30"/>
        <v>1232</v>
      </c>
      <c r="G371" s="453">
        <v>42542</v>
      </c>
      <c r="H371" s="263">
        <v>600</v>
      </c>
      <c r="I371" s="258">
        <v>12.79</v>
      </c>
      <c r="J371" s="258">
        <v>0.17</v>
      </c>
      <c r="K371" s="258">
        <f t="shared" si="31"/>
        <v>7673.829999999999</v>
      </c>
      <c r="L371" s="257"/>
      <c r="M371" s="257"/>
    </row>
    <row r="372" spans="1:13" x14ac:dyDescent="0.25">
      <c r="A372" s="257"/>
      <c r="B372" s="567">
        <v>42545</v>
      </c>
      <c r="C372" s="257">
        <v>500</v>
      </c>
      <c r="D372" s="258">
        <v>13.52</v>
      </c>
      <c r="E372" s="258">
        <v>0</v>
      </c>
      <c r="F372" s="258">
        <f t="shared" si="30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31"/>
        <v>5367.88</v>
      </c>
      <c r="L372" s="257"/>
      <c r="M372" s="257"/>
    </row>
    <row r="373" spans="1:13" x14ac:dyDescent="0.25">
      <c r="A373" s="257"/>
      <c r="B373" s="567">
        <v>42545</v>
      </c>
      <c r="C373" s="257">
        <v>500</v>
      </c>
      <c r="D373" s="258">
        <v>13.46</v>
      </c>
      <c r="E373" s="258">
        <v>0</v>
      </c>
      <c r="F373" s="258">
        <f t="shared" si="30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31"/>
        <v>8267.82</v>
      </c>
      <c r="L373" s="257"/>
      <c r="M373" s="257"/>
    </row>
    <row r="374" spans="1:13" x14ac:dyDescent="0.25">
      <c r="A374" s="257"/>
      <c r="B374" s="567">
        <v>42545</v>
      </c>
      <c r="C374" s="257">
        <v>500</v>
      </c>
      <c r="D374" s="258">
        <v>13.32</v>
      </c>
      <c r="E374" s="258">
        <v>0</v>
      </c>
      <c r="F374" s="258">
        <f t="shared" si="30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31"/>
        <v>7024.85</v>
      </c>
      <c r="L374" s="257"/>
      <c r="M374" s="257"/>
    </row>
    <row r="375" spans="1:13" ht="15" customHeight="1" x14ac:dyDescent="0.25">
      <c r="A375" s="257"/>
      <c r="B375" s="567">
        <v>42548</v>
      </c>
      <c r="C375" s="257">
        <v>760</v>
      </c>
      <c r="D375" s="258">
        <v>12.81</v>
      </c>
      <c r="E375" s="258">
        <v>-3.8</v>
      </c>
      <c r="F375" s="258">
        <f t="shared" si="30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31"/>
        <v>9856.9900000000016</v>
      </c>
      <c r="L375" s="257"/>
      <c r="M375" s="257"/>
    </row>
    <row r="376" spans="1:13" x14ac:dyDescent="0.25">
      <c r="A376" s="257"/>
      <c r="B376" s="567">
        <v>42548</v>
      </c>
      <c r="C376" s="257">
        <v>500</v>
      </c>
      <c r="D376" s="258">
        <v>12.58</v>
      </c>
      <c r="E376" s="258">
        <v>0</v>
      </c>
      <c r="F376" s="258">
        <f t="shared" si="30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7">
        <v>42551</v>
      </c>
      <c r="C377" s="257">
        <v>500</v>
      </c>
      <c r="D377" s="258">
        <v>12.42</v>
      </c>
      <c r="E377" s="258">
        <v>6.95</v>
      </c>
      <c r="F377" s="258">
        <f t="shared" si="30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7">
        <v>42556</v>
      </c>
      <c r="C378" s="263">
        <v>500</v>
      </c>
      <c r="D378" s="258">
        <v>11.88</v>
      </c>
      <c r="E378" s="258">
        <v>-2.5</v>
      </c>
      <c r="F378" s="258">
        <f t="shared" si="30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7">
        <v>42558</v>
      </c>
      <c r="C379" s="257">
        <v>500</v>
      </c>
      <c r="D379" s="258">
        <v>12.28</v>
      </c>
      <c r="E379" s="258">
        <v>0</v>
      </c>
      <c r="F379" s="258">
        <f t="shared" si="30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32">H379*I379-J379</f>
        <v>12479.73</v>
      </c>
      <c r="L379" s="257"/>
      <c r="M379" s="257"/>
    </row>
    <row r="380" spans="1:13" x14ac:dyDescent="0.25">
      <c r="A380" s="257"/>
      <c r="B380" s="567">
        <v>42578</v>
      </c>
      <c r="C380" s="257">
        <v>200</v>
      </c>
      <c r="D380" s="258">
        <v>14.12</v>
      </c>
      <c r="E380" s="258">
        <v>0</v>
      </c>
      <c r="F380" s="258">
        <f t="shared" ref="F380:F407" si="33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32"/>
        <v>6909.85</v>
      </c>
      <c r="L380" s="257"/>
      <c r="M380" s="257"/>
    </row>
    <row r="381" spans="1:13" x14ac:dyDescent="0.25">
      <c r="A381" s="262"/>
      <c r="B381" s="567">
        <v>42579</v>
      </c>
      <c r="C381" s="257">
        <v>300</v>
      </c>
      <c r="D381" s="258">
        <v>13.82</v>
      </c>
      <c r="E381" s="258">
        <v>0</v>
      </c>
      <c r="F381" s="258">
        <f t="shared" si="33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32"/>
        <v>7164.84</v>
      </c>
      <c r="L381" s="257"/>
      <c r="M381" s="257"/>
    </row>
    <row r="382" spans="1:13" x14ac:dyDescent="0.25">
      <c r="A382" s="257"/>
      <c r="B382" s="567">
        <v>42579</v>
      </c>
      <c r="C382" s="257">
        <v>300</v>
      </c>
      <c r="D382" s="258">
        <v>13.82</v>
      </c>
      <c r="E382" s="258">
        <v>0</v>
      </c>
      <c r="F382" s="258">
        <f t="shared" si="33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32"/>
        <v>4373.8999999999996</v>
      </c>
      <c r="L382" s="257"/>
      <c r="M382" s="257"/>
    </row>
    <row r="383" spans="1:13" x14ac:dyDescent="0.25">
      <c r="A383" s="257"/>
      <c r="B383" s="567">
        <v>42580</v>
      </c>
      <c r="C383" s="257">
        <v>500</v>
      </c>
      <c r="D383" s="258">
        <v>13.62</v>
      </c>
      <c r="E383" s="258">
        <v>0</v>
      </c>
      <c r="F383" s="258">
        <f t="shared" si="33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32"/>
        <v>2778.54</v>
      </c>
      <c r="L383" s="257"/>
      <c r="M383" s="257"/>
    </row>
    <row r="384" spans="1:13" x14ac:dyDescent="0.25">
      <c r="A384" s="257"/>
      <c r="B384" s="567">
        <v>42584</v>
      </c>
      <c r="C384" s="257">
        <v>200</v>
      </c>
      <c r="D384" s="258">
        <v>13.08</v>
      </c>
      <c r="E384" s="258">
        <v>0</v>
      </c>
      <c r="F384" s="258">
        <f t="shared" si="33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32"/>
        <v>7324.84</v>
      </c>
      <c r="L384" s="257"/>
      <c r="M384" s="257"/>
    </row>
    <row r="385" spans="1:13" ht="30" x14ac:dyDescent="0.25">
      <c r="A385" s="257"/>
      <c r="B385" s="567">
        <v>42599</v>
      </c>
      <c r="C385" s="257">
        <v>500</v>
      </c>
      <c r="D385" s="258">
        <v>15.6</v>
      </c>
      <c r="E385" s="258">
        <v>0</v>
      </c>
      <c r="F385" s="258">
        <f t="shared" si="33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32"/>
        <v>7224.84</v>
      </c>
      <c r="L385" s="257"/>
      <c r="M385" s="695" t="s">
        <v>261</v>
      </c>
    </row>
    <row r="386" spans="1:13" x14ac:dyDescent="0.25">
      <c r="A386" s="257"/>
      <c r="B386" s="567">
        <v>42619</v>
      </c>
      <c r="C386" s="257">
        <v>200</v>
      </c>
      <c r="D386" s="258">
        <v>16.850000000000001</v>
      </c>
      <c r="E386" s="258">
        <v>0</v>
      </c>
      <c r="F386" s="258">
        <f t="shared" si="33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32"/>
        <v>7439.84</v>
      </c>
      <c r="L386" s="257"/>
      <c r="M386" s="695"/>
    </row>
    <row r="387" spans="1:13" x14ac:dyDescent="0.25">
      <c r="A387" s="257"/>
      <c r="B387" s="567">
        <v>42619</v>
      </c>
      <c r="C387" s="257">
        <v>300</v>
      </c>
      <c r="D387" s="258">
        <v>16.850000000000001</v>
      </c>
      <c r="E387" s="258">
        <v>0</v>
      </c>
      <c r="F387" s="258">
        <f t="shared" si="33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32"/>
        <v>7489.84</v>
      </c>
      <c r="L387" s="257"/>
      <c r="M387" s="695"/>
    </row>
    <row r="388" spans="1:13" x14ac:dyDescent="0.25">
      <c r="A388" s="257"/>
      <c r="B388" s="567">
        <v>42620</v>
      </c>
      <c r="C388" s="257">
        <v>500</v>
      </c>
      <c r="D388" s="258">
        <v>17.12</v>
      </c>
      <c r="E388" s="258">
        <v>0</v>
      </c>
      <c r="F388" s="258">
        <f t="shared" si="33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32"/>
        <v>7739.83</v>
      </c>
      <c r="L388" s="257"/>
      <c r="M388" s="695"/>
    </row>
    <row r="389" spans="1:13" x14ac:dyDescent="0.25">
      <c r="A389" s="257"/>
      <c r="B389" s="567">
        <v>42622</v>
      </c>
      <c r="C389" s="257">
        <v>500</v>
      </c>
      <c r="D389" s="258">
        <v>17.05</v>
      </c>
      <c r="E389" s="258">
        <v>-2.5</v>
      </c>
      <c r="F389" s="258">
        <f t="shared" si="33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32"/>
        <v>7874.83</v>
      </c>
      <c r="L389" s="257"/>
      <c r="M389" s="257"/>
    </row>
    <row r="390" spans="1:13" x14ac:dyDescent="0.25">
      <c r="A390" s="257"/>
      <c r="B390" s="567">
        <v>42626</v>
      </c>
      <c r="C390" s="257">
        <v>100</v>
      </c>
      <c r="D390" s="258">
        <v>16.48</v>
      </c>
      <c r="E390" s="258">
        <v>0</v>
      </c>
      <c r="F390" s="258">
        <f t="shared" si="33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32"/>
        <v>8539.81</v>
      </c>
      <c r="L390" s="257"/>
      <c r="M390" s="257"/>
    </row>
    <row r="391" spans="1:13" x14ac:dyDescent="0.25">
      <c r="A391" s="257"/>
      <c r="B391" s="567">
        <v>42641</v>
      </c>
      <c r="C391" s="257">
        <v>200</v>
      </c>
      <c r="D391" s="258">
        <v>17.260000000000002</v>
      </c>
      <c r="E391" s="258">
        <v>-0.68</v>
      </c>
      <c r="F391" s="258">
        <f t="shared" si="33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32"/>
        <v>8639.81</v>
      </c>
      <c r="L391" s="257"/>
      <c r="M391" s="257"/>
    </row>
    <row r="392" spans="1:13" x14ac:dyDescent="0.25">
      <c r="A392" s="257"/>
      <c r="B392" s="567">
        <v>42647</v>
      </c>
      <c r="C392" s="257">
        <v>200</v>
      </c>
      <c r="D392" s="258">
        <v>17.079999999999998</v>
      </c>
      <c r="E392" s="258">
        <v>0</v>
      </c>
      <c r="F392" s="258">
        <f t="shared" si="33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32"/>
        <v>8714.81</v>
      </c>
      <c r="L392" s="257"/>
      <c r="M392" s="257"/>
    </row>
    <row r="393" spans="1:13" x14ac:dyDescent="0.25">
      <c r="A393" s="257"/>
      <c r="B393" s="567">
        <v>42654</v>
      </c>
      <c r="C393" s="257">
        <v>200</v>
      </c>
      <c r="D393" s="258">
        <v>16.68</v>
      </c>
      <c r="E393" s="258">
        <v>0</v>
      </c>
      <c r="F393" s="258">
        <f t="shared" si="33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32"/>
        <v>8812.31</v>
      </c>
      <c r="L393" s="257"/>
      <c r="M393" s="257"/>
    </row>
    <row r="394" spans="1:13" x14ac:dyDescent="0.25">
      <c r="A394" s="257"/>
      <c r="B394" s="567">
        <v>42670</v>
      </c>
      <c r="C394" s="257">
        <v>150</v>
      </c>
      <c r="D394" s="258">
        <v>17.510000000000002</v>
      </c>
      <c r="E394" s="258">
        <v>0</v>
      </c>
      <c r="F394" s="258">
        <f t="shared" si="33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32"/>
        <v>3447.9199999999996</v>
      </c>
      <c r="L394" s="257"/>
      <c r="M394" s="257"/>
    </row>
    <row r="395" spans="1:13" x14ac:dyDescent="0.25">
      <c r="A395" s="257"/>
      <c r="B395" s="567">
        <v>42670</v>
      </c>
      <c r="C395" s="257">
        <v>200</v>
      </c>
      <c r="D395" s="258">
        <v>17.510000000000002</v>
      </c>
      <c r="E395" s="258">
        <v>0</v>
      </c>
      <c r="F395" s="258">
        <f t="shared" si="33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32"/>
        <v>3509.92</v>
      </c>
      <c r="L395" s="257"/>
      <c r="M395" s="257"/>
    </row>
    <row r="396" spans="1:13" x14ac:dyDescent="0.25">
      <c r="A396" s="257"/>
      <c r="B396" s="567">
        <v>42670</v>
      </c>
      <c r="C396" s="257">
        <v>450</v>
      </c>
      <c r="D396" s="258">
        <v>17.510000000000002</v>
      </c>
      <c r="E396" s="258">
        <v>0</v>
      </c>
      <c r="F396" s="258">
        <f t="shared" si="33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32"/>
        <v>14207.690000000002</v>
      </c>
      <c r="L396" s="257"/>
      <c r="M396" s="257"/>
    </row>
    <row r="397" spans="1:13" x14ac:dyDescent="0.25">
      <c r="A397" s="257"/>
      <c r="B397" s="567">
        <v>42670</v>
      </c>
      <c r="C397" s="257">
        <v>200</v>
      </c>
      <c r="D397" s="258">
        <v>17.420000000000002</v>
      </c>
      <c r="E397" s="258">
        <v>0</v>
      </c>
      <c r="F397" s="258">
        <f t="shared" si="33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32"/>
        <v>7055.85</v>
      </c>
      <c r="L397" s="257"/>
      <c r="M397" s="257"/>
    </row>
    <row r="398" spans="1:13" x14ac:dyDescent="0.25">
      <c r="A398" s="257"/>
      <c r="B398" s="567">
        <v>42671</v>
      </c>
      <c r="C398" s="257">
        <v>400</v>
      </c>
      <c r="D398" s="258">
        <v>17.3</v>
      </c>
      <c r="E398" s="258">
        <v>0</v>
      </c>
      <c r="F398" s="258">
        <f t="shared" si="33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32"/>
        <v>3397.9299999999994</v>
      </c>
      <c r="L398" s="257"/>
      <c r="M398" s="257"/>
    </row>
    <row r="399" spans="1:13" x14ac:dyDescent="0.25">
      <c r="A399" s="257"/>
      <c r="B399" s="567">
        <v>42675</v>
      </c>
      <c r="C399" s="257">
        <v>200</v>
      </c>
      <c r="D399" s="258">
        <v>16.89</v>
      </c>
      <c r="E399" s="258">
        <v>0</v>
      </c>
      <c r="F399" s="258">
        <f t="shared" si="33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32"/>
        <v>3399.93</v>
      </c>
      <c r="L399" s="257"/>
      <c r="M399" s="257"/>
    </row>
    <row r="400" spans="1:13" x14ac:dyDescent="0.25">
      <c r="A400" s="257"/>
      <c r="B400" s="567">
        <v>42678</v>
      </c>
      <c r="C400" s="257">
        <v>200</v>
      </c>
      <c r="D400" s="258">
        <v>16.8</v>
      </c>
      <c r="E400" s="258">
        <v>0</v>
      </c>
      <c r="F400" s="258">
        <f t="shared" si="33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32"/>
        <v>3515.9199999999996</v>
      </c>
      <c r="L400" s="257"/>
      <c r="M400" s="257"/>
    </row>
    <row r="401" spans="1:13" x14ac:dyDescent="0.25">
      <c r="A401" s="257"/>
      <c r="B401" s="567">
        <v>42705</v>
      </c>
      <c r="C401" s="257">
        <v>150</v>
      </c>
      <c r="D401" s="258">
        <v>19.079999999999998</v>
      </c>
      <c r="E401" s="258">
        <v>0</v>
      </c>
      <c r="F401" s="258">
        <f t="shared" si="33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32"/>
        <v>3016.43</v>
      </c>
      <c r="L401" s="257"/>
      <c r="M401" s="257"/>
    </row>
    <row r="402" spans="1:13" x14ac:dyDescent="0.25">
      <c r="A402" s="257"/>
      <c r="B402" s="567">
        <v>42705</v>
      </c>
      <c r="C402" s="257">
        <v>200</v>
      </c>
      <c r="D402" s="258">
        <v>18.2</v>
      </c>
      <c r="E402" s="258">
        <v>0</v>
      </c>
      <c r="F402" s="258">
        <f t="shared" si="33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32"/>
        <v>3757.92</v>
      </c>
      <c r="L402" s="257"/>
      <c r="M402" s="257"/>
    </row>
    <row r="403" spans="1:13" x14ac:dyDescent="0.25">
      <c r="A403" s="257"/>
      <c r="B403" s="567"/>
      <c r="C403" s="257"/>
      <c r="D403" s="258"/>
      <c r="E403" s="258"/>
      <c r="F403" s="258">
        <f t="shared" si="33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32"/>
        <v>3795.92</v>
      </c>
      <c r="L403" s="257"/>
      <c r="M403" s="257"/>
    </row>
    <row r="404" spans="1:13" ht="45" x14ac:dyDescent="0.25">
      <c r="A404" s="257"/>
      <c r="B404" s="567"/>
      <c r="C404" s="257"/>
      <c r="D404" s="258"/>
      <c r="E404" s="258"/>
      <c r="F404" s="258">
        <f t="shared" si="33"/>
        <v>0</v>
      </c>
      <c r="G404" s="692" t="s">
        <v>322</v>
      </c>
      <c r="H404" s="257">
        <v>100</v>
      </c>
      <c r="I404" s="258">
        <v>19.68</v>
      </c>
      <c r="J404" s="258">
        <v>0.04</v>
      </c>
      <c r="K404" s="258">
        <f t="shared" si="32"/>
        <v>1967.96</v>
      </c>
      <c r="L404" s="257"/>
      <c r="M404" s="257"/>
    </row>
    <row r="405" spans="1:13" x14ac:dyDescent="0.25">
      <c r="A405" s="257"/>
      <c r="B405" s="567"/>
      <c r="C405" s="257"/>
      <c r="D405" s="258"/>
      <c r="E405" s="258"/>
      <c r="F405" s="258">
        <f t="shared" si="33"/>
        <v>0</v>
      </c>
      <c r="G405" s="692"/>
      <c r="H405" s="257">
        <v>200</v>
      </c>
      <c r="I405" s="258">
        <v>19.88</v>
      </c>
      <c r="J405" s="258">
        <v>0.09</v>
      </c>
      <c r="K405" s="258">
        <f t="shared" si="32"/>
        <v>3975.91</v>
      </c>
      <c r="L405" s="257"/>
      <c r="M405" s="257"/>
    </row>
    <row r="406" spans="1:13" x14ac:dyDescent="0.25">
      <c r="A406" s="257"/>
      <c r="B406" s="567"/>
      <c r="C406" s="257"/>
      <c r="D406" s="258"/>
      <c r="E406" s="258"/>
      <c r="F406" s="258">
        <f t="shared" si="33"/>
        <v>0</v>
      </c>
      <c r="G406" s="692"/>
      <c r="H406" s="257">
        <v>200</v>
      </c>
      <c r="I406" s="258">
        <v>20.32</v>
      </c>
      <c r="J406" s="258">
        <v>0.09</v>
      </c>
      <c r="K406" s="258">
        <f t="shared" si="32"/>
        <v>4063.91</v>
      </c>
      <c r="L406" s="257"/>
      <c r="M406" s="257"/>
    </row>
    <row r="407" spans="1:13" x14ac:dyDescent="0.25">
      <c r="A407" s="257"/>
      <c r="B407" s="567"/>
      <c r="C407" s="257"/>
      <c r="D407" s="258"/>
      <c r="E407" s="258"/>
      <c r="F407" s="258">
        <f t="shared" si="33"/>
        <v>0</v>
      </c>
      <c r="G407" s="692"/>
      <c r="H407" s="257">
        <v>300</v>
      </c>
      <c r="I407" s="258">
        <v>20.53</v>
      </c>
      <c r="J407" s="258">
        <v>0.13</v>
      </c>
      <c r="K407" s="258">
        <f t="shared" si="32"/>
        <v>6158.87</v>
      </c>
      <c r="L407" s="257"/>
      <c r="M407" s="257"/>
    </row>
    <row r="408" spans="1:13" x14ac:dyDescent="0.25">
      <c r="A408" s="257"/>
      <c r="B408" s="567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32"/>
        <v>3979.9099999999994</v>
      </c>
      <c r="L408" s="257"/>
      <c r="M408" s="257"/>
    </row>
    <row r="409" spans="1:13" x14ac:dyDescent="0.25">
      <c r="A409" s="257"/>
      <c r="B409" s="567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32"/>
        <v>2998.4299999999994</v>
      </c>
      <c r="L409" s="257"/>
      <c r="M409" s="257"/>
    </row>
    <row r="410" spans="1:13" x14ac:dyDescent="0.25">
      <c r="A410" s="257"/>
      <c r="B410" s="567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32"/>
        <v>2034.9600000000003</v>
      </c>
      <c r="L410" s="257"/>
      <c r="M410" s="257"/>
    </row>
    <row r="411" spans="1:13" x14ac:dyDescent="0.25">
      <c r="A411" s="257"/>
      <c r="B411" s="567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32"/>
        <v>7902.4499999999989</v>
      </c>
      <c r="L411" s="257"/>
      <c r="M411" s="257"/>
    </row>
    <row r="412" spans="1:13" x14ac:dyDescent="0.25">
      <c r="A412" s="257"/>
      <c r="B412" s="567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7">
        <v>42710</v>
      </c>
      <c r="C413" s="257">
        <v>200</v>
      </c>
      <c r="D413" s="258">
        <v>18.75</v>
      </c>
      <c r="E413" s="258">
        <v>0</v>
      </c>
      <c r="F413" s="258">
        <f t="shared" ref="F413:F418" si="34">C413*D413+E413</f>
        <v>3750</v>
      </c>
      <c r="G413" s="567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7">
        <v>42716</v>
      </c>
      <c r="C414" s="257">
        <v>200</v>
      </c>
      <c r="D414" s="258">
        <v>20.100000000000001</v>
      </c>
      <c r="E414" s="258">
        <v>-1</v>
      </c>
      <c r="F414" s="258">
        <f t="shared" si="34"/>
        <v>4019.0000000000005</v>
      </c>
      <c r="G414" s="567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7">
        <v>42716</v>
      </c>
      <c r="C415" s="257">
        <v>200</v>
      </c>
      <c r="D415" s="258">
        <v>19.850000000000001</v>
      </c>
      <c r="E415" s="258">
        <v>0</v>
      </c>
      <c r="F415" s="258">
        <f t="shared" si="34"/>
        <v>3970.0000000000005</v>
      </c>
      <c r="G415" s="567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7">
        <v>42716</v>
      </c>
      <c r="C416" s="257">
        <v>600</v>
      </c>
      <c r="D416" s="258">
        <v>19.600000000000001</v>
      </c>
      <c r="E416" s="258">
        <v>0</v>
      </c>
      <c r="F416" s="258">
        <f t="shared" si="34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2">
        <v>42738</v>
      </c>
      <c r="C417" s="7">
        <v>100</v>
      </c>
      <c r="D417" s="43">
        <v>22.35</v>
      </c>
      <c r="E417" s="43">
        <v>0</v>
      </c>
      <c r="F417" s="43">
        <f t="shared" si="34"/>
        <v>2235</v>
      </c>
      <c r="G417" s="492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2">
        <v>42738</v>
      </c>
      <c r="C418" s="7">
        <v>100</v>
      </c>
      <c r="D418" s="7">
        <v>22.35</v>
      </c>
      <c r="E418" s="43">
        <v>0</v>
      </c>
      <c r="F418" s="43">
        <f t="shared" si="34"/>
        <v>2235</v>
      </c>
      <c r="G418" s="492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7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2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2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2">
        <v>42759</v>
      </c>
      <c r="C421" s="7">
        <v>200</v>
      </c>
      <c r="D421" s="43">
        <v>22.85</v>
      </c>
      <c r="E421" s="43">
        <v>0</v>
      </c>
      <c r="F421" s="43">
        <f t="shared" ref="F421:F425" si="35">C421*D421+E421</f>
        <v>4570</v>
      </c>
      <c r="G421" s="492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2">
        <v>42760</v>
      </c>
      <c r="C422" s="7">
        <v>600</v>
      </c>
      <c r="D422" s="43">
        <v>23.38</v>
      </c>
      <c r="E422" s="43">
        <v>0</v>
      </c>
      <c r="F422" s="43">
        <f t="shared" si="35"/>
        <v>14028</v>
      </c>
      <c r="G422" s="492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2">
        <v>42765</v>
      </c>
      <c r="C423" s="7">
        <v>200</v>
      </c>
      <c r="D423" s="43">
        <v>23.78</v>
      </c>
      <c r="E423" s="43">
        <v>-0.5</v>
      </c>
      <c r="F423" s="43">
        <f t="shared" si="35"/>
        <v>4755.5</v>
      </c>
      <c r="G423" s="449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2">
        <v>42769</v>
      </c>
      <c r="C424" s="7">
        <v>100</v>
      </c>
      <c r="D424" s="43">
        <v>24.7</v>
      </c>
      <c r="E424" s="43">
        <v>-0.32</v>
      </c>
      <c r="F424" s="43">
        <f t="shared" si="35"/>
        <v>2469.6799999999998</v>
      </c>
      <c r="G424" s="449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2">
        <v>42776</v>
      </c>
      <c r="C425" s="7">
        <v>200</v>
      </c>
      <c r="D425" s="43">
        <v>23.95</v>
      </c>
      <c r="E425" s="43">
        <v>0</v>
      </c>
      <c r="F425" s="43">
        <f t="shared" si="35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7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2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2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7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2">
        <v>42796</v>
      </c>
      <c r="C429" s="7">
        <v>50</v>
      </c>
      <c r="D429" s="43">
        <v>24.74</v>
      </c>
      <c r="E429" s="43">
        <v>0</v>
      </c>
      <c r="F429" s="43">
        <f t="shared" ref="F429:F436" si="36">C429*D429+E429</f>
        <v>1237</v>
      </c>
      <c r="G429" s="492">
        <v>42845</v>
      </c>
      <c r="H429" s="80">
        <v>200</v>
      </c>
      <c r="I429" s="43">
        <v>27.95</v>
      </c>
      <c r="J429" s="43">
        <v>0.12</v>
      </c>
      <c r="K429" s="43">
        <f t="shared" ref="K429:K435" si="37">I429*H429-J429</f>
        <v>5589.88</v>
      </c>
      <c r="L429" s="4"/>
      <c r="M429" s="4"/>
    </row>
    <row r="430" spans="1:13" x14ac:dyDescent="0.25">
      <c r="A430" s="257"/>
      <c r="B430" s="492">
        <v>42796</v>
      </c>
      <c r="C430" s="7">
        <v>550</v>
      </c>
      <c r="D430" s="7">
        <v>24.74</v>
      </c>
      <c r="E430" s="7">
        <v>0</v>
      </c>
      <c r="F430" s="43">
        <f t="shared" si="36"/>
        <v>13607</v>
      </c>
      <c r="G430" s="492">
        <v>42853</v>
      </c>
      <c r="H430" s="80">
        <v>200</v>
      </c>
      <c r="I430" s="43">
        <v>28.18</v>
      </c>
      <c r="J430" s="43">
        <v>0.12</v>
      </c>
      <c r="K430" s="43">
        <f t="shared" si="37"/>
        <v>5635.88</v>
      </c>
      <c r="L430" s="4"/>
      <c r="M430" s="4"/>
    </row>
    <row r="431" spans="1:13" x14ac:dyDescent="0.25">
      <c r="A431" s="257"/>
      <c r="B431" s="492">
        <v>42803</v>
      </c>
      <c r="C431" s="7">
        <v>100</v>
      </c>
      <c r="D431" s="43">
        <v>25.05</v>
      </c>
      <c r="E431" s="43">
        <v>0</v>
      </c>
      <c r="F431" s="43">
        <f t="shared" si="36"/>
        <v>2505</v>
      </c>
      <c r="G431" s="492">
        <v>42856</v>
      </c>
      <c r="H431" s="80">
        <v>50</v>
      </c>
      <c r="I431" s="43">
        <v>28.32</v>
      </c>
      <c r="J431" s="43">
        <v>0.03</v>
      </c>
      <c r="K431" s="43">
        <f t="shared" si="37"/>
        <v>1415.97</v>
      </c>
      <c r="L431" s="4"/>
      <c r="M431" s="4"/>
    </row>
    <row r="432" spans="1:13" x14ac:dyDescent="0.25">
      <c r="A432" s="257"/>
      <c r="B432" s="492">
        <v>42809</v>
      </c>
      <c r="C432" s="7">
        <v>200</v>
      </c>
      <c r="D432" s="43">
        <v>24.98</v>
      </c>
      <c r="E432" s="43">
        <v>0</v>
      </c>
      <c r="F432" s="43">
        <f t="shared" si="36"/>
        <v>4996</v>
      </c>
      <c r="G432" s="449">
        <v>42864</v>
      </c>
      <c r="H432" s="80">
        <v>450</v>
      </c>
      <c r="I432" s="43">
        <v>28.38</v>
      </c>
      <c r="J432" s="43">
        <v>0.28000000000000003</v>
      </c>
      <c r="K432" s="43">
        <f t="shared" si="37"/>
        <v>12770.72</v>
      </c>
      <c r="L432" s="4"/>
      <c r="M432" s="4"/>
    </row>
    <row r="433" spans="1:13" x14ac:dyDescent="0.25">
      <c r="A433" s="257"/>
      <c r="B433" s="492">
        <v>42818</v>
      </c>
      <c r="C433" s="7">
        <v>100</v>
      </c>
      <c r="D433" s="43">
        <v>28.48</v>
      </c>
      <c r="E433" s="43">
        <v>0</v>
      </c>
      <c r="F433" s="43">
        <f t="shared" si="36"/>
        <v>2848</v>
      </c>
      <c r="G433" s="449">
        <v>42864</v>
      </c>
      <c r="H433" s="80">
        <v>100</v>
      </c>
      <c r="I433" s="43">
        <v>28.67</v>
      </c>
      <c r="J433" s="43">
        <v>0.06</v>
      </c>
      <c r="K433" s="43">
        <f t="shared" si="37"/>
        <v>2866.94</v>
      </c>
      <c r="L433" s="4"/>
      <c r="M433" s="4"/>
    </row>
    <row r="434" spans="1:13" x14ac:dyDescent="0.25">
      <c r="A434" s="257"/>
      <c r="B434" s="492">
        <v>42835</v>
      </c>
      <c r="C434" s="7">
        <v>100</v>
      </c>
      <c r="D434" s="43">
        <v>28.08</v>
      </c>
      <c r="E434" s="43">
        <v>0</v>
      </c>
      <c r="F434" s="43">
        <f t="shared" si="36"/>
        <v>2808</v>
      </c>
      <c r="G434" s="449">
        <v>42874</v>
      </c>
      <c r="H434" s="80">
        <v>200</v>
      </c>
      <c r="I434" s="43">
        <v>28.08</v>
      </c>
      <c r="J434" s="43">
        <v>0.12</v>
      </c>
      <c r="K434" s="43">
        <f t="shared" si="37"/>
        <v>5615.88</v>
      </c>
      <c r="L434" s="4"/>
      <c r="M434" s="4"/>
    </row>
    <row r="435" spans="1:13" x14ac:dyDescent="0.25">
      <c r="A435" s="257"/>
      <c r="B435" s="492">
        <v>42836</v>
      </c>
      <c r="C435" s="7">
        <v>100</v>
      </c>
      <c r="D435" s="43">
        <v>27.06</v>
      </c>
      <c r="E435" s="43">
        <v>0</v>
      </c>
      <c r="F435" s="43">
        <f t="shared" si="36"/>
        <v>2706</v>
      </c>
      <c r="G435" s="449">
        <v>42879</v>
      </c>
      <c r="H435" s="80">
        <v>200</v>
      </c>
      <c r="I435" s="43">
        <v>28.65</v>
      </c>
      <c r="J435" s="43">
        <v>0.12</v>
      </c>
      <c r="K435" s="43">
        <f t="shared" si="37"/>
        <v>5729.88</v>
      </c>
      <c r="L435" s="4"/>
      <c r="M435" s="4"/>
    </row>
    <row r="436" spans="1:13" x14ac:dyDescent="0.25">
      <c r="A436" s="257"/>
      <c r="B436" s="492">
        <v>42846</v>
      </c>
      <c r="C436" s="7">
        <v>200</v>
      </c>
      <c r="D436" s="43">
        <v>27.34</v>
      </c>
      <c r="E436" s="43">
        <v>-0.78</v>
      </c>
      <c r="F436" s="43">
        <f t="shared" si="36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2">
        <v>42872</v>
      </c>
      <c r="C438" s="7">
        <v>100</v>
      </c>
      <c r="D438" s="43">
        <v>27.48</v>
      </c>
      <c r="E438" s="43">
        <v>0</v>
      </c>
      <c r="F438" s="43">
        <f t="shared" ref="F438:F442" si="38">C438*D438+E438</f>
        <v>2748</v>
      </c>
      <c r="G438" s="492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2">
        <v>42872</v>
      </c>
      <c r="C439" s="7">
        <v>100</v>
      </c>
      <c r="D439" s="43">
        <v>27.48</v>
      </c>
      <c r="E439" s="43">
        <v>0</v>
      </c>
      <c r="F439" s="43">
        <f t="shared" si="38"/>
        <v>2748</v>
      </c>
      <c r="G439" s="492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2">
        <v>42872</v>
      </c>
      <c r="C440" s="7">
        <v>200</v>
      </c>
      <c r="D440" s="43">
        <v>27.08</v>
      </c>
      <c r="E440" s="43">
        <v>0</v>
      </c>
      <c r="F440" s="43">
        <f t="shared" si="38"/>
        <v>5416</v>
      </c>
      <c r="G440" s="492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2">
        <v>42944</v>
      </c>
      <c r="C441" s="7">
        <v>50</v>
      </c>
      <c r="D441" s="43">
        <v>29.45</v>
      </c>
      <c r="E441" s="43">
        <v>-0.06</v>
      </c>
      <c r="F441" s="43">
        <f t="shared" si="38"/>
        <v>1472.44</v>
      </c>
      <c r="G441" s="449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2">
        <v>42947</v>
      </c>
      <c r="C442" s="7">
        <v>50</v>
      </c>
      <c r="D442" s="43">
        <v>28.45</v>
      </c>
      <c r="E442" s="43">
        <v>0</v>
      </c>
      <c r="F442" s="43">
        <f t="shared" si="38"/>
        <v>1422.5</v>
      </c>
      <c r="G442" s="449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9" spans="1:13" x14ac:dyDescent="0.25">
      <c r="A449" s="257"/>
      <c r="B449" s="567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66535</v>
      </c>
      <c r="D450" s="14"/>
      <c r="E450" s="14"/>
      <c r="F450" s="18">
        <f>SUM(F261:F449)</f>
        <v>983853.64300000004</v>
      </c>
      <c r="G450" s="14"/>
      <c r="H450" s="14">
        <f>SUM(H261:H449)</f>
        <v>66535</v>
      </c>
      <c r="I450" s="18"/>
      <c r="J450" s="18"/>
      <c r="K450" s="18">
        <f>SUM(K261:K449)</f>
        <v>1004115.1399999999</v>
      </c>
      <c r="L450" s="18"/>
      <c r="M450" s="18">
        <f>SUM(M261:M449)</f>
        <v>0</v>
      </c>
    </row>
    <row r="451" spans="1:13" ht="15.75" thickBot="1" x14ac:dyDescent="0.3">
      <c r="A451" s="454" t="s">
        <v>195</v>
      </c>
      <c r="B451" s="455"/>
      <c r="C451" s="456">
        <f>SumByColor($A$23,C261:C449)</f>
        <v>3650</v>
      </c>
      <c r="D451" s="456"/>
      <c r="E451" s="456"/>
      <c r="F451" s="457">
        <f>SumByColor($A$23,F261:F449)</f>
        <v>90706</v>
      </c>
      <c r="G451" s="456"/>
      <c r="H451" s="456">
        <f>SumByColor($A$23,H261:H449)</f>
        <v>3650</v>
      </c>
      <c r="I451" s="456"/>
      <c r="J451" s="456"/>
      <c r="K451" s="457">
        <f>SumByColor($A$23,K261:K449)</f>
        <v>98795</v>
      </c>
      <c r="L451" s="456"/>
      <c r="M451" s="457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0" priority="137">
      <formula>F30&gt;0</formula>
    </cfRule>
    <cfRule type="expression" dxfId="759" priority="138">
      <formula>F30&lt;0</formula>
    </cfRule>
  </conditionalFormatting>
  <conditionalFormatting sqref="H47:H58">
    <cfRule type="expression" dxfId="758" priority="129">
      <formula>H47&gt;0</formula>
    </cfRule>
    <cfRule type="expression" dxfId="757" priority="130">
      <formula>H47&lt;0</formula>
    </cfRule>
  </conditionalFormatting>
  <conditionalFormatting sqref="H59">
    <cfRule type="expression" dxfId="756" priority="119">
      <formula>H59&gt;0</formula>
    </cfRule>
    <cfRule type="expression" dxfId="755" priority="120">
      <formula>H59&lt;0</formula>
    </cfRule>
  </conditionalFormatting>
  <conditionalFormatting sqref="H60">
    <cfRule type="expression" dxfId="754" priority="115">
      <formula>H60&gt;0</formula>
    </cfRule>
    <cfRule type="expression" dxfId="753" priority="116">
      <formula>H60&lt;0</formula>
    </cfRule>
  </conditionalFormatting>
  <conditionalFormatting sqref="H61:H66">
    <cfRule type="expression" dxfId="752" priority="111">
      <formula>H61&gt;0</formula>
    </cfRule>
    <cfRule type="expression" dxfId="751" priority="112">
      <formula>H61&lt;0</formula>
    </cfRule>
  </conditionalFormatting>
  <conditionalFormatting sqref="Q8">
    <cfRule type="expression" dxfId="750" priority="95">
      <formula>Q8&gt;0</formula>
    </cfRule>
    <cfRule type="expression" dxfId="749" priority="96">
      <formula>Q8&lt;0</formula>
    </cfRule>
  </conditionalFormatting>
  <conditionalFormatting sqref="Q7">
    <cfRule type="expression" dxfId="748" priority="97">
      <formula>Q7&gt;0</formula>
    </cfRule>
    <cfRule type="expression" dxfId="747" priority="98">
      <formula>Q7&lt;0</formula>
    </cfRule>
  </conditionalFormatting>
  <conditionalFormatting sqref="F178 H178">
    <cfRule type="expression" dxfId="746" priority="93">
      <formula>F178&gt;0</formula>
    </cfRule>
    <cfRule type="expression" dxfId="745" priority="94">
      <formula>F178&lt;0</formula>
    </cfRule>
  </conditionalFormatting>
  <conditionalFormatting sqref="Q10">
    <cfRule type="expression" dxfId="744" priority="87">
      <formula>Q10&gt;0</formula>
    </cfRule>
    <cfRule type="expression" dxfId="743" priority="88">
      <formula>Q10&lt;0</formula>
    </cfRule>
  </conditionalFormatting>
  <conditionalFormatting sqref="Q9">
    <cfRule type="expression" dxfId="742" priority="81">
      <formula>Q9&gt;0</formula>
    </cfRule>
    <cfRule type="expression" dxfId="741" priority="82">
      <formula>Q9&lt;0</formula>
    </cfRule>
  </conditionalFormatting>
  <conditionalFormatting sqref="F201:F248">
    <cfRule type="expression" dxfId="740" priority="41">
      <formula>F201&gt;0</formula>
    </cfRule>
    <cfRule type="expression" dxfId="739" priority="42">
      <formula>F201&lt;0</formula>
    </cfRule>
  </conditionalFormatting>
  <conditionalFormatting sqref="H201:H248">
    <cfRule type="expression" dxfId="738" priority="39">
      <formula>H201&gt;0</formula>
    </cfRule>
    <cfRule type="expression" dxfId="737" priority="40">
      <formula>H201&lt;0</formula>
    </cfRule>
  </conditionalFormatting>
  <conditionalFormatting sqref="J208">
    <cfRule type="expression" dxfId="736" priority="37">
      <formula>J208&gt;0</formula>
    </cfRule>
    <cfRule type="expression" dxfId="735" priority="38">
      <formula>J208&lt;0</formula>
    </cfRule>
  </conditionalFormatting>
  <conditionalFormatting sqref="J214:J215">
    <cfRule type="expression" dxfId="734" priority="35">
      <formula>J214&gt;0</formula>
    </cfRule>
    <cfRule type="expression" dxfId="733" priority="36">
      <formula>J214&lt;0</formula>
    </cfRule>
  </conditionalFormatting>
  <conditionalFormatting sqref="J216">
    <cfRule type="expression" dxfId="732" priority="33">
      <formula>J216&gt;0</formula>
    </cfRule>
    <cfRule type="expression" dxfId="731" priority="34">
      <formula>J216&lt;0</formula>
    </cfRule>
  </conditionalFormatting>
  <conditionalFormatting sqref="J217:J219 J221:J224">
    <cfRule type="expression" dxfId="730" priority="31">
      <formula>J217&gt;0</formula>
    </cfRule>
    <cfRule type="expression" dxfId="729" priority="32">
      <formula>J217&lt;0</formula>
    </cfRule>
  </conditionalFormatting>
  <conditionalFormatting sqref="K208">
    <cfRule type="expression" dxfId="728" priority="29">
      <formula>K208&gt;0</formula>
    </cfRule>
    <cfRule type="expression" dxfId="727" priority="30">
      <formula>K208&lt;0</formula>
    </cfRule>
  </conditionalFormatting>
  <conditionalFormatting sqref="K214:K215">
    <cfRule type="expression" dxfId="726" priority="27">
      <formula>K214&gt;0</formula>
    </cfRule>
    <cfRule type="expression" dxfId="725" priority="28">
      <formula>K214&lt;0</formula>
    </cfRule>
  </conditionalFormatting>
  <conditionalFormatting sqref="K216">
    <cfRule type="expression" dxfId="724" priority="25">
      <formula>K216&gt;0</formula>
    </cfRule>
    <cfRule type="expression" dxfId="723" priority="26">
      <formula>K216&lt;0</formula>
    </cfRule>
  </conditionalFormatting>
  <conditionalFormatting sqref="K217:K224">
    <cfRule type="expression" dxfId="722" priority="23">
      <formula>K217&gt;0</formula>
    </cfRule>
    <cfRule type="expression" dxfId="721" priority="24">
      <formula>K217&lt;0</formula>
    </cfRule>
  </conditionalFormatting>
  <conditionalFormatting sqref="L208">
    <cfRule type="expression" dxfId="720" priority="21">
      <formula>L208&gt;0</formula>
    </cfRule>
    <cfRule type="expression" dxfId="719" priority="22">
      <formula>L208&lt;0</formula>
    </cfRule>
  </conditionalFormatting>
  <conditionalFormatting sqref="L214:L215">
    <cfRule type="expression" dxfId="718" priority="19">
      <formula>L214&gt;0</formula>
    </cfRule>
    <cfRule type="expression" dxfId="717" priority="20">
      <formula>L214&lt;0</formula>
    </cfRule>
  </conditionalFormatting>
  <conditionalFormatting sqref="L216">
    <cfRule type="expression" dxfId="716" priority="17">
      <formula>L216&gt;0</formula>
    </cfRule>
    <cfRule type="expression" dxfId="715" priority="18">
      <formula>L216&lt;0</formula>
    </cfRule>
  </conditionalFormatting>
  <conditionalFormatting sqref="L217:L224">
    <cfRule type="expression" dxfId="714" priority="15">
      <formula>L217&gt;0</formula>
    </cfRule>
    <cfRule type="expression" dxfId="713" priority="16">
      <formula>L217&lt;0</formula>
    </cfRule>
  </conditionalFormatting>
  <conditionalFormatting sqref="K225">
    <cfRule type="expression" dxfId="712" priority="13">
      <formula>K225&gt;0</formula>
    </cfRule>
    <cfRule type="expression" dxfId="711" priority="14">
      <formula>K225&lt;0</formula>
    </cfRule>
  </conditionalFormatting>
  <conditionalFormatting sqref="L225:L232">
    <cfRule type="expression" dxfId="710" priority="11">
      <formula>L225&gt;0</formula>
    </cfRule>
    <cfRule type="expression" dxfId="709" priority="12">
      <formula>L225&lt;0</formula>
    </cfRule>
  </conditionalFormatting>
  <conditionalFormatting sqref="K226">
    <cfRule type="expression" dxfId="708" priority="9">
      <formula>K226&gt;0</formula>
    </cfRule>
    <cfRule type="expression" dxfId="707" priority="10">
      <formula>K226&lt;0</formula>
    </cfRule>
  </conditionalFormatting>
  <conditionalFormatting sqref="K227">
    <cfRule type="expression" dxfId="706" priority="7">
      <formula>K227&gt;0</formula>
    </cfRule>
    <cfRule type="expression" dxfId="705" priority="8">
      <formula>K227&lt;0</formula>
    </cfRule>
  </conditionalFormatting>
  <conditionalFormatting sqref="K228:K248">
    <cfRule type="expression" dxfId="704" priority="5">
      <formula>K228&gt;0</formula>
    </cfRule>
    <cfRule type="expression" dxfId="703" priority="6">
      <formula>K228&lt;0</formula>
    </cfRule>
  </conditionalFormatting>
  <conditionalFormatting sqref="L233:L237">
    <cfRule type="expression" dxfId="702" priority="3">
      <formula>L233&gt;0</formula>
    </cfRule>
    <cfRule type="expression" dxfId="701" priority="4">
      <formula>L233&lt;0</formula>
    </cfRule>
  </conditionalFormatting>
  <conditionalFormatting sqref="L238:L243">
    <cfRule type="expression" dxfId="700" priority="1">
      <formula>L238&gt;0</formula>
    </cfRule>
    <cfRule type="expression" dxfId="6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54.8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54.8</v>
      </c>
      <c r="R4" s="508">
        <v>2E-3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1" t="s">
        <v>5</v>
      </c>
      <c r="E31" s="381" t="s">
        <v>90</v>
      </c>
      <c r="F31" s="381" t="s">
        <v>60</v>
      </c>
      <c r="G31" s="381" t="s">
        <v>3</v>
      </c>
      <c r="H31" s="410" t="s">
        <v>6</v>
      </c>
      <c r="I31" s="381" t="s">
        <v>7</v>
      </c>
      <c r="J31" s="381" t="s">
        <v>89</v>
      </c>
      <c r="K31" s="381" t="s">
        <v>61</v>
      </c>
      <c r="L31" s="381" t="s">
        <v>77</v>
      </c>
      <c r="M31" s="38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4" t="s">
        <v>172</v>
      </c>
      <c r="B32" s="374">
        <v>42376</v>
      </c>
      <c r="C32" s="375">
        <v>100</v>
      </c>
      <c r="D32" s="376">
        <v>36.659999999999997</v>
      </c>
      <c r="E32" s="376">
        <v>0</v>
      </c>
      <c r="F32" s="376">
        <f>C32*D32+E32</f>
        <v>3665.9999999999995</v>
      </c>
      <c r="G32" s="411">
        <v>42432</v>
      </c>
      <c r="H32" s="394">
        <v>100</v>
      </c>
      <c r="I32" s="395">
        <v>37.42</v>
      </c>
      <c r="J32" s="395">
        <v>0.08</v>
      </c>
      <c r="K32" s="396">
        <f>I32*H32-J32</f>
        <v>3741.92</v>
      </c>
      <c r="L32" s="374">
        <v>42444</v>
      </c>
      <c r="M32" s="39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5" t="s">
        <v>71</v>
      </c>
      <c r="B33" s="374"/>
      <c r="C33" s="375"/>
      <c r="D33" s="376"/>
      <c r="E33" s="376"/>
      <c r="F33" s="376"/>
      <c r="G33" s="374"/>
      <c r="H33" s="379"/>
      <c r="I33" s="375"/>
      <c r="J33" s="375"/>
      <c r="K33" s="396"/>
      <c r="L33" s="374"/>
      <c r="M33" s="37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5"/>
      <c r="B34" s="374"/>
      <c r="C34" s="375"/>
      <c r="D34" s="376"/>
      <c r="E34" s="376"/>
      <c r="F34" s="376"/>
      <c r="G34" s="374"/>
      <c r="H34" s="379"/>
      <c r="I34" s="375"/>
      <c r="J34" s="376"/>
      <c r="K34" s="395"/>
      <c r="L34" s="375"/>
      <c r="M34" s="37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5"/>
      <c r="B35" s="374"/>
      <c r="C35" s="375"/>
      <c r="D35" s="376"/>
      <c r="E35" s="376"/>
      <c r="F35" s="376"/>
      <c r="G35" s="374"/>
      <c r="H35" s="379"/>
      <c r="I35" s="375"/>
      <c r="J35" s="376"/>
      <c r="K35" s="395"/>
      <c r="L35" s="375"/>
      <c r="M35" s="37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5"/>
      <c r="B36" s="375"/>
      <c r="C36" s="375"/>
      <c r="D36" s="375"/>
      <c r="E36" s="375"/>
      <c r="F36" s="375"/>
      <c r="G36" s="375"/>
      <c r="H36" s="379"/>
      <c r="I36" s="375"/>
      <c r="J36" s="375"/>
      <c r="K36" s="375"/>
      <c r="L36" s="375"/>
      <c r="M36" s="37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5"/>
      <c r="B38" s="375"/>
      <c r="C38" s="375"/>
      <c r="D38" s="375"/>
      <c r="E38" s="375"/>
      <c r="F38" s="375"/>
      <c r="G38" s="375"/>
      <c r="H38" s="379"/>
      <c r="I38" s="375"/>
      <c r="J38" s="375"/>
      <c r="K38" s="375"/>
      <c r="L38" s="375"/>
      <c r="M38" s="37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60.28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59.731999999999999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59.183999999999997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58.636000000000003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58.088000000000001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57.54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56.991999999999997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56.443999999999996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55.896000000000001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55.347999999999999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54.8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54.251999999999995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53.703999999999994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53.155999999999999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52.607999999999997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52.059999999999995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51.511999999999993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50.963999999999999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50.415999999999997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49.868000000000002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49.32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98" priority="11">
      <formula>F27&gt;0</formula>
    </cfRule>
    <cfRule type="expression" dxfId="697" priority="12">
      <formula>F27&lt;0</formula>
    </cfRule>
  </conditionalFormatting>
  <conditionalFormatting sqref="H27:H29">
    <cfRule type="expression" dxfId="696" priority="9">
      <formula>H27&gt;0</formula>
    </cfRule>
    <cfRule type="expression" dxfId="695" priority="10">
      <formula>H27&lt;0</formula>
    </cfRule>
  </conditionalFormatting>
  <conditionalFormatting sqref="F23:F26">
    <cfRule type="expression" dxfId="694" priority="7">
      <formula>F23&gt;0</formula>
    </cfRule>
    <cfRule type="expression" dxfId="693" priority="8">
      <formula>F23&lt;0</formula>
    </cfRule>
  </conditionalFormatting>
  <conditionalFormatting sqref="H23:H26">
    <cfRule type="expression" dxfId="692" priority="5">
      <formula>H23&gt;0</formula>
    </cfRule>
    <cfRule type="expression" dxfId="691" priority="6">
      <formula>H23&lt;0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35.19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35.19</v>
      </c>
      <c r="R4" s="508">
        <v>-9.7999999999999997E-3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3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4">
        <v>42247</v>
      </c>
      <c r="H35" s="405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38.709000000000003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38.357100000000003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38.005200000000002</v>
      </c>
      <c r="Q43" s="2"/>
      <c r="T43" s="95" t="s">
        <v>97</v>
      </c>
      <c r="U43" s="96">
        <v>36.28</v>
      </c>
      <c r="V43" s="40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37.653300000000002</v>
      </c>
      <c r="Q44" s="2"/>
      <c r="T44" s="85" t="s">
        <v>98</v>
      </c>
      <c r="U44" s="86">
        <v>36.43</v>
      </c>
      <c r="V44" s="40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37.301400000000001</v>
      </c>
      <c r="Q45" s="2"/>
      <c r="T45" s="85" t="s">
        <v>99</v>
      </c>
      <c r="U45" s="86" t="s">
        <v>657</v>
      </c>
      <c r="V45" s="40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36.9495</v>
      </c>
      <c r="Q46" s="2"/>
      <c r="T46" s="85" t="s">
        <v>100</v>
      </c>
      <c r="U46" s="86" t="s">
        <v>658</v>
      </c>
      <c r="V46" s="40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36.5976</v>
      </c>
      <c r="Q47" s="2"/>
      <c r="T47" s="85" t="s">
        <v>101</v>
      </c>
      <c r="U47" s="86">
        <v>40.03</v>
      </c>
      <c r="V47" s="40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36.245699999999999</v>
      </c>
      <c r="Q48" s="2"/>
      <c r="T48" s="85" t="s">
        <v>102</v>
      </c>
      <c r="U48" s="86">
        <v>1.1121399999999999</v>
      </c>
      <c r="V48" s="40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35.893799999999999</v>
      </c>
      <c r="Q49" s="2"/>
      <c r="T49" s="85" t="s">
        <v>103</v>
      </c>
      <c r="U49" s="87" t="s">
        <v>445</v>
      </c>
      <c r="V49" s="40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35.541899999999998</v>
      </c>
      <c r="Q50" s="2"/>
      <c r="T50" s="85"/>
      <c r="U50" s="86"/>
      <c r="V50" s="40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35.19</v>
      </c>
      <c r="Q51" s="2"/>
      <c r="T51" s="85" t="s">
        <v>104</v>
      </c>
      <c r="U51" s="86" t="s">
        <v>659</v>
      </c>
      <c r="V51" s="40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34.838099999999997</v>
      </c>
      <c r="Q52" s="2"/>
      <c r="T52" s="85" t="s">
        <v>105</v>
      </c>
      <c r="U52" s="86" t="s">
        <v>540</v>
      </c>
      <c r="V52" s="40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34.486199999999997</v>
      </c>
      <c r="Q53" s="2"/>
      <c r="T53" s="85" t="s">
        <v>106</v>
      </c>
      <c r="U53" s="88">
        <v>22455525</v>
      </c>
      <c r="V53" s="40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34.134299999999996</v>
      </c>
      <c r="T54" s="85" t="s">
        <v>109</v>
      </c>
      <c r="U54" s="88">
        <v>24240000</v>
      </c>
      <c r="V54" s="40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33.782399999999996</v>
      </c>
      <c r="T55" s="85" t="s">
        <v>107</v>
      </c>
      <c r="U55" s="86" t="s">
        <v>660</v>
      </c>
      <c r="V55" s="40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33.430499999999995</v>
      </c>
      <c r="T56" s="85" t="s">
        <v>110</v>
      </c>
      <c r="U56" s="86">
        <v>17.079999999999998</v>
      </c>
      <c r="V56" s="40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33.078599999999994</v>
      </c>
      <c r="T57" s="85" t="s">
        <v>111</v>
      </c>
      <c r="U57" s="86">
        <v>2.12</v>
      </c>
      <c r="V57" s="40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32.726700000000001</v>
      </c>
      <c r="T58" s="85" t="s">
        <v>108</v>
      </c>
      <c r="U58" s="86" t="s">
        <v>580</v>
      </c>
      <c r="V58" s="40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32.3748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32.0229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31.670999999999999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86" priority="7">
      <formula>F21&gt;0</formula>
    </cfRule>
    <cfRule type="expression" dxfId="685" priority="8">
      <formula>F21&lt;0</formula>
    </cfRule>
  </conditionalFormatting>
  <conditionalFormatting sqref="F22">
    <cfRule type="expression" dxfId="684" priority="5">
      <formula>F22&gt;0</formula>
    </cfRule>
    <cfRule type="expression" dxfId="683" priority="6">
      <formula>F22&lt;0</formula>
    </cfRule>
  </conditionalFormatting>
  <conditionalFormatting sqref="Q8">
    <cfRule type="expression" dxfId="682" priority="1">
      <formula>Q8&gt;0</formula>
    </cfRule>
    <cfRule type="expression" dxfId="681" priority="2">
      <formula>Q8&lt;0</formula>
    </cfRule>
  </conditionalFormatting>
  <conditionalFormatting sqref="Q7">
    <cfRule type="expression" dxfId="680" priority="3">
      <formula>Q7&gt;0</formula>
    </cfRule>
    <cfRule type="expression" dxfId="6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7"/>
      <c r="I3" s="73"/>
      <c r="J3" s="73"/>
      <c r="K3" s="73"/>
      <c r="L3" s="72"/>
      <c r="M3" s="3"/>
      <c r="O3" s="11" t="s">
        <v>58</v>
      </c>
      <c r="Q3" s="78">
        <f>IF(Q2=0, Q4, (F18-K18-M18)/Q2)</f>
        <v>40.28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40.28</v>
      </c>
      <c r="R4" s="491">
        <v>-2.5399999999999999E-2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44.308000000000007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43.905200000000008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43.502400000000002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43.099600000000002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42.696800000000003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42.294000000000004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41.891200000000005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41.488400000000006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41.085599999999999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40.6828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40.28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39.877200000000002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39.474400000000003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39.071599999999997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38.668799999999997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38.265999999999998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37.863199999999999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37.4604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37.057600000000001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36.654800000000002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36.252000000000002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8" t="s">
        <v>1</v>
      </c>
      <c r="B76" s="389" t="s">
        <v>2</v>
      </c>
      <c r="C76" s="388" t="s">
        <v>4</v>
      </c>
      <c r="D76" s="390" t="s">
        <v>5</v>
      </c>
      <c r="E76" s="391" t="s">
        <v>90</v>
      </c>
      <c r="F76" s="391" t="s">
        <v>60</v>
      </c>
      <c r="G76" s="388" t="s">
        <v>3</v>
      </c>
      <c r="H76" s="392" t="s">
        <v>6</v>
      </c>
      <c r="I76" s="391" t="s">
        <v>7</v>
      </c>
      <c r="J76" s="391" t="s">
        <v>89</v>
      </c>
      <c r="K76" s="391" t="s">
        <v>61</v>
      </c>
      <c r="L76" s="388" t="s">
        <v>43</v>
      </c>
      <c r="M76" s="388" t="s">
        <v>38</v>
      </c>
    </row>
    <row r="77" spans="1:31" x14ac:dyDescent="0.25">
      <c r="A77" s="384" t="s">
        <v>22</v>
      </c>
      <c r="B77" s="393">
        <v>42153</v>
      </c>
      <c r="C77" s="375">
        <v>20</v>
      </c>
      <c r="D77" s="380">
        <v>67.3</v>
      </c>
      <c r="E77" s="376">
        <v>0</v>
      </c>
      <c r="F77" s="376">
        <f t="shared" ref="F77:F126" si="6">D77*C77+E77</f>
        <v>1346</v>
      </c>
      <c r="G77" s="374">
        <v>42219</v>
      </c>
      <c r="H77" s="394">
        <v>25</v>
      </c>
      <c r="I77" s="395">
        <v>60.05</v>
      </c>
      <c r="J77" s="395">
        <v>0.03</v>
      </c>
      <c r="K77" s="395">
        <f t="shared" ref="K77:K112" si="7">H77*I77-J77</f>
        <v>1501.22</v>
      </c>
      <c r="L77" s="374">
        <v>42185</v>
      </c>
      <c r="M77" s="376">
        <v>5</v>
      </c>
    </row>
    <row r="78" spans="1:31" x14ac:dyDescent="0.25">
      <c r="A78" s="385" t="s">
        <v>71</v>
      </c>
      <c r="B78" s="393">
        <v>42205</v>
      </c>
      <c r="C78" s="375">
        <v>20</v>
      </c>
      <c r="D78" s="380">
        <v>63.4</v>
      </c>
      <c r="E78" s="376">
        <v>0</v>
      </c>
      <c r="F78" s="376">
        <f t="shared" si="6"/>
        <v>1268</v>
      </c>
      <c r="G78" s="374">
        <v>42219</v>
      </c>
      <c r="H78" s="394">
        <v>55</v>
      </c>
      <c r="I78" s="395">
        <v>59.75</v>
      </c>
      <c r="J78" s="395">
        <v>0.06</v>
      </c>
      <c r="K78" s="395">
        <f t="shared" si="7"/>
        <v>3286.19</v>
      </c>
      <c r="L78" s="374">
        <v>42277</v>
      </c>
      <c r="M78" s="376">
        <v>37.5</v>
      </c>
    </row>
    <row r="79" spans="1:31" x14ac:dyDescent="0.25">
      <c r="A79" s="375"/>
      <c r="B79" s="393">
        <v>42205</v>
      </c>
      <c r="C79" s="375">
        <v>20</v>
      </c>
      <c r="D79" s="380">
        <v>63.15</v>
      </c>
      <c r="E79" s="376">
        <v>0</v>
      </c>
      <c r="F79" s="376">
        <f t="shared" si="6"/>
        <v>1263</v>
      </c>
      <c r="G79" s="374">
        <v>42250</v>
      </c>
      <c r="H79" s="379">
        <v>100</v>
      </c>
      <c r="I79" s="376">
        <v>59.4</v>
      </c>
      <c r="J79" s="376">
        <v>0.11</v>
      </c>
      <c r="K79" s="395">
        <f t="shared" si="7"/>
        <v>5939.89</v>
      </c>
      <c r="L79" s="374">
        <v>42734</v>
      </c>
      <c r="M79" s="376">
        <v>100</v>
      </c>
    </row>
    <row r="80" spans="1:31" x14ac:dyDescent="0.25">
      <c r="A80" s="375"/>
      <c r="B80" s="393">
        <v>42207</v>
      </c>
      <c r="C80" s="375">
        <v>10</v>
      </c>
      <c r="D80" s="380">
        <v>62</v>
      </c>
      <c r="E80" s="376">
        <v>0</v>
      </c>
      <c r="F80" s="376">
        <f t="shared" si="6"/>
        <v>620</v>
      </c>
      <c r="G80" s="374">
        <v>42258</v>
      </c>
      <c r="H80" s="379">
        <v>80</v>
      </c>
      <c r="I80" s="376">
        <v>56.47</v>
      </c>
      <c r="J80" s="376">
        <v>0.08</v>
      </c>
      <c r="K80" s="395">
        <f t="shared" si="7"/>
        <v>4517.5200000000004</v>
      </c>
      <c r="L80" s="374">
        <v>42459</v>
      </c>
      <c r="M80" s="376">
        <v>25</v>
      </c>
    </row>
    <row r="81" spans="1:13" x14ac:dyDescent="0.25">
      <c r="A81" s="375"/>
      <c r="B81" s="393">
        <v>42207</v>
      </c>
      <c r="C81" s="375">
        <v>5</v>
      </c>
      <c r="D81" s="380">
        <v>61.6</v>
      </c>
      <c r="E81" s="376">
        <v>0</v>
      </c>
      <c r="F81" s="376">
        <f t="shared" si="6"/>
        <v>308</v>
      </c>
      <c r="G81" s="374">
        <v>42263</v>
      </c>
      <c r="H81" s="379">
        <v>80</v>
      </c>
      <c r="I81" s="376">
        <v>52.55</v>
      </c>
      <c r="J81" s="376">
        <v>0.08</v>
      </c>
      <c r="K81" s="395">
        <f t="shared" si="7"/>
        <v>4203.92</v>
      </c>
      <c r="L81" s="375"/>
      <c r="M81" s="376"/>
    </row>
    <row r="82" spans="1:13" x14ac:dyDescent="0.25">
      <c r="A82" s="375"/>
      <c r="B82" s="393">
        <v>42207</v>
      </c>
      <c r="C82" s="375">
        <v>20</v>
      </c>
      <c r="D82" s="380">
        <v>59.85</v>
      </c>
      <c r="E82" s="376">
        <v>0</v>
      </c>
      <c r="F82" s="376">
        <f t="shared" si="6"/>
        <v>1197</v>
      </c>
      <c r="G82" s="374">
        <v>42284</v>
      </c>
      <c r="H82" s="379">
        <v>50</v>
      </c>
      <c r="I82" s="376">
        <v>52.85</v>
      </c>
      <c r="J82" s="376">
        <v>0.05</v>
      </c>
      <c r="K82" s="395">
        <f t="shared" si="7"/>
        <v>2642.45</v>
      </c>
      <c r="L82" s="375"/>
      <c r="M82" s="376"/>
    </row>
    <row r="83" spans="1:13" x14ac:dyDescent="0.25">
      <c r="A83" s="375"/>
      <c r="B83" s="393">
        <v>42208</v>
      </c>
      <c r="C83" s="375">
        <v>5</v>
      </c>
      <c r="D83" s="380">
        <v>61.3</v>
      </c>
      <c r="E83" s="376">
        <v>0</v>
      </c>
      <c r="F83" s="376">
        <f t="shared" si="6"/>
        <v>306.5</v>
      </c>
      <c r="G83" s="374">
        <v>42284</v>
      </c>
      <c r="H83" s="379">
        <v>30</v>
      </c>
      <c r="I83" s="376">
        <v>53.05</v>
      </c>
      <c r="J83" s="376">
        <v>0.03</v>
      </c>
      <c r="K83" s="395">
        <f t="shared" si="7"/>
        <v>1591.47</v>
      </c>
      <c r="L83" s="375"/>
      <c r="M83" s="376"/>
    </row>
    <row r="84" spans="1:13" x14ac:dyDescent="0.25">
      <c r="A84" s="375"/>
      <c r="B84" s="393">
        <v>42219</v>
      </c>
      <c r="C84" s="396">
        <v>25</v>
      </c>
      <c r="D84" s="380">
        <v>59.4</v>
      </c>
      <c r="E84" s="376">
        <v>0</v>
      </c>
      <c r="F84" s="376">
        <f t="shared" si="6"/>
        <v>1485</v>
      </c>
      <c r="G84" s="374">
        <v>42291</v>
      </c>
      <c r="H84" s="379">
        <v>80</v>
      </c>
      <c r="I84" s="376">
        <v>61.6</v>
      </c>
      <c r="J84" s="376">
        <v>0.09</v>
      </c>
      <c r="K84" s="395">
        <f t="shared" si="7"/>
        <v>4927.91</v>
      </c>
      <c r="L84" s="375"/>
      <c r="M84" s="376"/>
    </row>
    <row r="85" spans="1:13" x14ac:dyDescent="0.25">
      <c r="A85" s="375"/>
      <c r="B85" s="393">
        <v>42219</v>
      </c>
      <c r="C85" s="396">
        <v>50</v>
      </c>
      <c r="D85" s="380">
        <v>59.2</v>
      </c>
      <c r="E85" s="376">
        <v>0</v>
      </c>
      <c r="F85" s="376">
        <f t="shared" si="6"/>
        <v>2960</v>
      </c>
      <c r="G85" s="374">
        <v>42297</v>
      </c>
      <c r="H85" s="379">
        <v>115</v>
      </c>
      <c r="I85" s="376">
        <v>61.23</v>
      </c>
      <c r="J85" s="376">
        <v>0.13</v>
      </c>
      <c r="K85" s="395">
        <f t="shared" si="7"/>
        <v>7041.32</v>
      </c>
      <c r="L85" s="375"/>
      <c r="M85" s="376"/>
    </row>
    <row r="86" spans="1:13" x14ac:dyDescent="0.25">
      <c r="A86" s="375"/>
      <c r="B86" s="393">
        <v>42226</v>
      </c>
      <c r="C86" s="396">
        <v>5</v>
      </c>
      <c r="D86" s="380">
        <v>56.2</v>
      </c>
      <c r="E86" s="376">
        <v>0</v>
      </c>
      <c r="F86" s="376">
        <f t="shared" si="6"/>
        <v>281</v>
      </c>
      <c r="G86" s="374">
        <v>42304</v>
      </c>
      <c r="H86" s="379">
        <v>80</v>
      </c>
      <c r="I86" s="376">
        <v>59.76</v>
      </c>
      <c r="J86" s="376">
        <v>0.09</v>
      </c>
      <c r="K86" s="395">
        <f t="shared" si="7"/>
        <v>4780.71</v>
      </c>
      <c r="L86" s="375"/>
      <c r="M86" s="376"/>
    </row>
    <row r="87" spans="1:13" x14ac:dyDescent="0.25">
      <c r="A87" s="375"/>
      <c r="B87" s="393">
        <v>42226</v>
      </c>
      <c r="C87" s="375">
        <v>15</v>
      </c>
      <c r="D87" s="380">
        <v>56.5</v>
      </c>
      <c r="E87" s="376">
        <v>0</v>
      </c>
      <c r="F87" s="376">
        <f t="shared" si="6"/>
        <v>847.5</v>
      </c>
      <c r="G87" s="374">
        <v>42314</v>
      </c>
      <c r="H87" s="379">
        <v>10</v>
      </c>
      <c r="I87" s="376">
        <v>59.65</v>
      </c>
      <c r="J87" s="376">
        <v>0.01</v>
      </c>
      <c r="K87" s="395">
        <f t="shared" si="7"/>
        <v>596.49</v>
      </c>
      <c r="L87" s="375"/>
      <c r="M87" s="376"/>
    </row>
    <row r="88" spans="1:13" x14ac:dyDescent="0.25">
      <c r="A88" s="375"/>
      <c r="B88" s="393">
        <v>42240</v>
      </c>
      <c r="C88" s="396">
        <v>15</v>
      </c>
      <c r="D88" s="380">
        <v>57.19</v>
      </c>
      <c r="E88" s="376">
        <v>0</v>
      </c>
      <c r="F88" s="376">
        <f t="shared" si="6"/>
        <v>857.84999999999991</v>
      </c>
      <c r="G88" s="374">
        <v>42338</v>
      </c>
      <c r="H88" s="379">
        <v>75</v>
      </c>
      <c r="I88" s="376">
        <v>61.49</v>
      </c>
      <c r="J88" s="376">
        <v>0.08</v>
      </c>
      <c r="K88" s="376">
        <f t="shared" si="7"/>
        <v>4611.67</v>
      </c>
      <c r="L88" s="375"/>
      <c r="M88" s="376"/>
    </row>
    <row r="89" spans="1:13" x14ac:dyDescent="0.25">
      <c r="A89" s="375"/>
      <c r="B89" s="393">
        <v>42240</v>
      </c>
      <c r="C89" s="375">
        <v>20</v>
      </c>
      <c r="D89" s="380">
        <v>56.6</v>
      </c>
      <c r="E89" s="376">
        <v>0</v>
      </c>
      <c r="F89" s="376">
        <f t="shared" si="6"/>
        <v>1132</v>
      </c>
      <c r="G89" s="374">
        <v>42354</v>
      </c>
      <c r="H89" s="379">
        <v>100</v>
      </c>
      <c r="I89" s="376">
        <v>50.1</v>
      </c>
      <c r="J89" s="376">
        <v>0.09</v>
      </c>
      <c r="K89" s="376">
        <f t="shared" si="7"/>
        <v>5009.91</v>
      </c>
      <c r="L89" s="375"/>
      <c r="M89" s="376"/>
    </row>
    <row r="90" spans="1:13" x14ac:dyDescent="0.25">
      <c r="A90" s="375"/>
      <c r="B90" s="393">
        <v>42240</v>
      </c>
      <c r="C90" s="375">
        <v>30</v>
      </c>
      <c r="D90" s="380">
        <v>56.5</v>
      </c>
      <c r="E90" s="376">
        <v>0</v>
      </c>
      <c r="F90" s="376">
        <f t="shared" si="6"/>
        <v>1695</v>
      </c>
      <c r="G90" s="374">
        <v>42354</v>
      </c>
      <c r="H90" s="379">
        <v>200</v>
      </c>
      <c r="I90" s="376">
        <v>50.15</v>
      </c>
      <c r="J90" s="376">
        <v>0.18</v>
      </c>
      <c r="K90" s="376">
        <f t="shared" si="7"/>
        <v>10029.82</v>
      </c>
      <c r="L90" s="375"/>
      <c r="M90" s="376"/>
    </row>
    <row r="91" spans="1:13" ht="15" customHeight="1" x14ac:dyDescent="0.25">
      <c r="A91" s="375"/>
      <c r="B91" s="400">
        <v>42258</v>
      </c>
      <c r="C91" s="375">
        <v>80</v>
      </c>
      <c r="D91" s="380">
        <v>55.45</v>
      </c>
      <c r="E91" s="376">
        <v>0</v>
      </c>
      <c r="F91" s="376">
        <f t="shared" si="6"/>
        <v>4436</v>
      </c>
      <c r="G91" s="374">
        <v>42354</v>
      </c>
      <c r="H91" s="379">
        <v>100</v>
      </c>
      <c r="I91" s="376">
        <v>50.15</v>
      </c>
      <c r="J91" s="376">
        <v>0.09</v>
      </c>
      <c r="K91" s="376">
        <f t="shared" si="7"/>
        <v>5014.91</v>
      </c>
      <c r="L91" s="375"/>
      <c r="M91" s="376"/>
    </row>
    <row r="92" spans="1:13" x14ac:dyDescent="0.25">
      <c r="A92" s="375"/>
      <c r="B92" s="400"/>
      <c r="C92" s="375">
        <v>20</v>
      </c>
      <c r="D92" s="380">
        <v>55.45</v>
      </c>
      <c r="E92" s="376">
        <v>0</v>
      </c>
      <c r="F92" s="376">
        <f t="shared" si="6"/>
        <v>1109</v>
      </c>
      <c r="G92" s="374">
        <v>42367</v>
      </c>
      <c r="H92" s="379">
        <v>400</v>
      </c>
      <c r="I92" s="376">
        <v>49.86</v>
      </c>
      <c r="J92" s="376">
        <v>0.37</v>
      </c>
      <c r="K92" s="376">
        <f t="shared" si="7"/>
        <v>19943.63</v>
      </c>
      <c r="L92" s="375"/>
      <c r="M92" s="376"/>
    </row>
    <row r="93" spans="1:13" x14ac:dyDescent="0.25">
      <c r="A93" s="375"/>
      <c r="B93" s="401">
        <v>42263</v>
      </c>
      <c r="C93" s="375">
        <v>50</v>
      </c>
      <c r="D93" s="380">
        <v>52.7</v>
      </c>
      <c r="E93" s="376">
        <v>0</v>
      </c>
      <c r="F93" s="376">
        <f t="shared" si="6"/>
        <v>2635</v>
      </c>
      <c r="G93" s="374">
        <v>42375</v>
      </c>
      <c r="H93" s="379">
        <v>100</v>
      </c>
      <c r="I93" s="376">
        <v>47.56</v>
      </c>
      <c r="J93" s="376">
        <v>0.09</v>
      </c>
      <c r="K93" s="376">
        <f t="shared" si="7"/>
        <v>4755.91</v>
      </c>
      <c r="L93" s="375"/>
      <c r="M93" s="375"/>
    </row>
    <row r="94" spans="1:13" x14ac:dyDescent="0.25">
      <c r="A94" s="375"/>
      <c r="B94" s="401"/>
      <c r="C94" s="375">
        <v>30</v>
      </c>
      <c r="D94" s="380">
        <v>52.7</v>
      </c>
      <c r="E94" s="376">
        <v>0</v>
      </c>
      <c r="F94" s="376">
        <f t="shared" si="6"/>
        <v>1581</v>
      </c>
      <c r="G94" s="374">
        <v>42398</v>
      </c>
      <c r="H94" s="379">
        <v>150</v>
      </c>
      <c r="I94" s="376">
        <v>40.880000000000003</v>
      </c>
      <c r="J94" s="376">
        <v>0.11</v>
      </c>
      <c r="K94" s="376">
        <f t="shared" si="7"/>
        <v>6131.89</v>
      </c>
      <c r="L94" s="375"/>
      <c r="M94" s="375"/>
    </row>
    <row r="95" spans="1:13" x14ac:dyDescent="0.25">
      <c r="A95" s="375"/>
      <c r="B95" s="393">
        <v>42263</v>
      </c>
      <c r="C95" s="375">
        <v>50</v>
      </c>
      <c r="D95" s="380">
        <v>52.05</v>
      </c>
      <c r="E95" s="376">
        <v>0</v>
      </c>
      <c r="F95" s="376">
        <f t="shared" si="6"/>
        <v>2602.5</v>
      </c>
      <c r="G95" s="374">
        <v>42405</v>
      </c>
      <c r="H95" s="379">
        <v>100</v>
      </c>
      <c r="I95" s="376">
        <v>38.445</v>
      </c>
      <c r="J95" s="376">
        <v>7.0000000000000007E-2</v>
      </c>
      <c r="K95" s="376">
        <f t="shared" si="7"/>
        <v>3844.43</v>
      </c>
      <c r="L95" s="375"/>
      <c r="M95" s="375"/>
    </row>
    <row r="96" spans="1:13" x14ac:dyDescent="0.25">
      <c r="A96" s="375"/>
      <c r="B96" s="401">
        <v>42270</v>
      </c>
      <c r="C96" s="375">
        <v>30</v>
      </c>
      <c r="D96" s="380">
        <v>52.5</v>
      </c>
      <c r="E96" s="376">
        <v>0</v>
      </c>
      <c r="F96" s="376">
        <f t="shared" si="6"/>
        <v>1575</v>
      </c>
      <c r="G96" s="374">
        <v>42426</v>
      </c>
      <c r="H96" s="379">
        <v>150</v>
      </c>
      <c r="I96" s="376">
        <v>43.25</v>
      </c>
      <c r="J96" s="376">
        <v>0.14000000000000001</v>
      </c>
      <c r="K96" s="376">
        <f t="shared" si="7"/>
        <v>6487.36</v>
      </c>
      <c r="L96" s="375"/>
      <c r="M96" s="375"/>
    </row>
    <row r="97" spans="1:13" x14ac:dyDescent="0.25">
      <c r="A97" s="375"/>
      <c r="B97" s="401"/>
      <c r="C97" s="375">
        <v>20</v>
      </c>
      <c r="D97" s="380">
        <v>52.5</v>
      </c>
      <c r="E97" s="376">
        <v>0</v>
      </c>
      <c r="F97" s="376">
        <f t="shared" si="6"/>
        <v>1050</v>
      </c>
      <c r="G97" s="374">
        <v>42426</v>
      </c>
      <c r="H97" s="379">
        <v>150</v>
      </c>
      <c r="I97" s="376">
        <v>43.4</v>
      </c>
      <c r="J97" s="376">
        <v>0.14000000000000001</v>
      </c>
      <c r="K97" s="376">
        <f t="shared" si="7"/>
        <v>6509.86</v>
      </c>
      <c r="L97" s="375"/>
      <c r="M97" s="375"/>
    </row>
    <row r="98" spans="1:13" x14ac:dyDescent="0.25">
      <c r="A98" s="375"/>
      <c r="B98" s="393">
        <v>42292</v>
      </c>
      <c r="C98" s="375">
        <v>80</v>
      </c>
      <c r="D98" s="380">
        <v>61.25</v>
      </c>
      <c r="E98" s="376">
        <v>0</v>
      </c>
      <c r="F98" s="376">
        <f t="shared" si="6"/>
        <v>4900</v>
      </c>
      <c r="G98" s="374">
        <v>42431</v>
      </c>
      <c r="H98" s="379">
        <v>150</v>
      </c>
      <c r="I98" s="376">
        <v>45.95</v>
      </c>
      <c r="J98" s="376">
        <v>0.15</v>
      </c>
      <c r="K98" s="376">
        <f t="shared" si="7"/>
        <v>6892.35</v>
      </c>
      <c r="L98" s="375"/>
      <c r="M98" s="375"/>
    </row>
    <row r="99" spans="1:13" x14ac:dyDescent="0.25">
      <c r="A99" s="375"/>
      <c r="B99" s="393">
        <v>42292</v>
      </c>
      <c r="C99" s="375">
        <v>80</v>
      </c>
      <c r="D99" s="380">
        <v>59.75</v>
      </c>
      <c r="E99" s="376">
        <v>0</v>
      </c>
      <c r="F99" s="376">
        <f t="shared" si="6"/>
        <v>4780</v>
      </c>
      <c r="G99" s="374">
        <v>42431</v>
      </c>
      <c r="H99" s="379">
        <v>150</v>
      </c>
      <c r="I99" s="376">
        <v>45.5</v>
      </c>
      <c r="J99" s="376">
        <v>0.15</v>
      </c>
      <c r="K99" s="376">
        <f t="shared" si="7"/>
        <v>6824.85</v>
      </c>
      <c r="L99" s="375"/>
      <c r="M99" s="375"/>
    </row>
    <row r="100" spans="1:13" x14ac:dyDescent="0.25">
      <c r="A100" s="375"/>
      <c r="B100" s="393">
        <v>42310</v>
      </c>
      <c r="C100" s="375">
        <v>80</v>
      </c>
      <c r="D100" s="380">
        <v>55.225000000000001</v>
      </c>
      <c r="E100" s="376">
        <v>6.95</v>
      </c>
      <c r="F100" s="376">
        <f t="shared" si="6"/>
        <v>4424.95</v>
      </c>
      <c r="G100" s="374">
        <v>42431</v>
      </c>
      <c r="H100" s="379">
        <v>150</v>
      </c>
      <c r="I100" s="376">
        <v>46.4</v>
      </c>
      <c r="J100" s="376">
        <v>0.15</v>
      </c>
      <c r="K100" s="376">
        <f t="shared" si="7"/>
        <v>6959.85</v>
      </c>
      <c r="L100" s="375"/>
      <c r="M100" s="375"/>
    </row>
    <row r="101" spans="1:13" x14ac:dyDescent="0.25">
      <c r="A101" s="375"/>
      <c r="B101" s="393">
        <v>42310</v>
      </c>
      <c r="C101" s="375">
        <v>40</v>
      </c>
      <c r="D101" s="380">
        <v>53.01</v>
      </c>
      <c r="E101" s="376">
        <v>6.95</v>
      </c>
      <c r="F101" s="376">
        <f t="shared" si="6"/>
        <v>2127.35</v>
      </c>
      <c r="G101" s="374">
        <v>42431</v>
      </c>
      <c r="H101" s="379">
        <v>150</v>
      </c>
      <c r="I101" s="376">
        <v>46.72</v>
      </c>
      <c r="J101" s="376">
        <v>0.15</v>
      </c>
      <c r="K101" s="376">
        <f t="shared" si="7"/>
        <v>7007.85</v>
      </c>
      <c r="L101" s="375"/>
      <c r="M101" s="375"/>
    </row>
    <row r="102" spans="1:13" x14ac:dyDescent="0.25">
      <c r="A102" s="375"/>
      <c r="B102" s="393">
        <v>42340</v>
      </c>
      <c r="C102" s="375">
        <v>40</v>
      </c>
      <c r="D102" s="380">
        <v>58.6</v>
      </c>
      <c r="E102" s="376">
        <v>0</v>
      </c>
      <c r="F102" s="376">
        <f t="shared" si="6"/>
        <v>2344</v>
      </c>
      <c r="G102" s="374">
        <v>42433</v>
      </c>
      <c r="H102" s="379">
        <v>50</v>
      </c>
      <c r="I102" s="376">
        <v>50.35</v>
      </c>
      <c r="J102" s="376">
        <v>0.05</v>
      </c>
      <c r="K102" s="376">
        <f t="shared" si="7"/>
        <v>2517.4499999999998</v>
      </c>
      <c r="L102" s="375"/>
      <c r="M102" s="375"/>
    </row>
    <row r="103" spans="1:13" ht="45" x14ac:dyDescent="0.25">
      <c r="A103" s="375"/>
      <c r="B103" s="402" t="s">
        <v>169</v>
      </c>
      <c r="C103" s="375">
        <v>45</v>
      </c>
      <c r="D103" s="380">
        <v>50.45</v>
      </c>
      <c r="E103" s="376">
        <v>0</v>
      </c>
      <c r="F103" s="376">
        <f t="shared" si="6"/>
        <v>2270.25</v>
      </c>
      <c r="G103" s="374">
        <v>42440</v>
      </c>
      <c r="H103" s="379">
        <v>250</v>
      </c>
      <c r="I103" s="376">
        <v>50.24</v>
      </c>
      <c r="J103" s="376">
        <v>0.27</v>
      </c>
      <c r="K103" s="376">
        <f t="shared" si="7"/>
        <v>12559.73</v>
      </c>
      <c r="L103" s="375"/>
      <c r="M103" s="375"/>
    </row>
    <row r="104" spans="1:13" x14ac:dyDescent="0.25">
      <c r="A104" s="375"/>
      <c r="B104" s="402"/>
      <c r="C104" s="375">
        <v>75</v>
      </c>
      <c r="D104" s="380">
        <v>50.42</v>
      </c>
      <c r="E104" s="376">
        <v>0</v>
      </c>
      <c r="F104" s="376">
        <f t="shared" si="6"/>
        <v>3781.5</v>
      </c>
      <c r="G104" s="374">
        <v>42440</v>
      </c>
      <c r="H104" s="379">
        <v>50</v>
      </c>
      <c r="I104" s="376">
        <v>50.73</v>
      </c>
      <c r="J104" s="376">
        <v>0.05</v>
      </c>
      <c r="K104" s="376">
        <f t="shared" si="7"/>
        <v>2536.4499999999998</v>
      </c>
      <c r="L104" s="375"/>
      <c r="M104" s="375"/>
    </row>
    <row r="105" spans="1:13" x14ac:dyDescent="0.25">
      <c r="A105" s="375"/>
      <c r="B105" s="402"/>
      <c r="C105" s="375">
        <v>100</v>
      </c>
      <c r="D105" s="380">
        <v>50.33</v>
      </c>
      <c r="E105" s="376">
        <v>0</v>
      </c>
      <c r="F105" s="376">
        <f t="shared" si="6"/>
        <v>5033</v>
      </c>
      <c r="G105" s="374">
        <v>42440</v>
      </c>
      <c r="H105" s="379">
        <v>50</v>
      </c>
      <c r="I105" s="376">
        <v>51.08</v>
      </c>
      <c r="J105" s="376">
        <v>0.06</v>
      </c>
      <c r="K105" s="376">
        <f t="shared" si="7"/>
        <v>2553.94</v>
      </c>
      <c r="L105" s="375"/>
      <c r="M105" s="375"/>
    </row>
    <row r="106" spans="1:13" x14ac:dyDescent="0.25">
      <c r="A106" s="375"/>
      <c r="B106" s="402"/>
      <c r="C106" s="375">
        <v>100</v>
      </c>
      <c r="D106" s="380">
        <v>50.25</v>
      </c>
      <c r="E106" s="376">
        <v>0</v>
      </c>
      <c r="F106" s="376">
        <f t="shared" si="6"/>
        <v>5025</v>
      </c>
      <c r="G106" s="374">
        <v>42445</v>
      </c>
      <c r="H106" s="379">
        <v>20</v>
      </c>
      <c r="I106" s="376">
        <v>51.59</v>
      </c>
      <c r="J106" s="376">
        <v>0.02</v>
      </c>
      <c r="K106" s="376">
        <f t="shared" si="7"/>
        <v>1031.7800000000002</v>
      </c>
      <c r="L106" s="375"/>
      <c r="M106" s="375"/>
    </row>
    <row r="107" spans="1:13" x14ac:dyDescent="0.25">
      <c r="A107" s="375"/>
      <c r="B107" s="402"/>
      <c r="C107" s="375">
        <v>100</v>
      </c>
      <c r="D107" s="380">
        <v>50.05</v>
      </c>
      <c r="E107" s="376">
        <v>0</v>
      </c>
      <c r="F107" s="376">
        <f t="shared" si="6"/>
        <v>5005</v>
      </c>
      <c r="G107" s="374">
        <v>42446</v>
      </c>
      <c r="H107" s="379">
        <v>80</v>
      </c>
      <c r="I107" s="376">
        <v>53.45</v>
      </c>
      <c r="J107" s="376">
        <v>0.09</v>
      </c>
      <c r="K107" s="376">
        <f t="shared" si="7"/>
        <v>4275.91</v>
      </c>
      <c r="L107" s="375"/>
      <c r="M107" s="375"/>
    </row>
    <row r="108" spans="1:13" x14ac:dyDescent="0.25">
      <c r="A108" s="375"/>
      <c r="B108" s="402"/>
      <c r="C108" s="375">
        <v>100</v>
      </c>
      <c r="D108" s="380">
        <v>49.99</v>
      </c>
      <c r="E108" s="376">
        <v>0</v>
      </c>
      <c r="F108" s="376">
        <f t="shared" si="6"/>
        <v>4999</v>
      </c>
      <c r="G108" s="374">
        <v>42460</v>
      </c>
      <c r="H108" s="379">
        <v>50</v>
      </c>
      <c r="I108" s="376">
        <v>52.74</v>
      </c>
      <c r="J108" s="376">
        <v>0.06</v>
      </c>
      <c r="K108" s="376">
        <f t="shared" si="7"/>
        <v>2636.94</v>
      </c>
      <c r="L108" s="375"/>
      <c r="M108" s="375"/>
    </row>
    <row r="109" spans="1:13" x14ac:dyDescent="0.25">
      <c r="A109" s="375"/>
      <c r="B109" s="402"/>
      <c r="C109" s="375">
        <v>200</v>
      </c>
      <c r="D109" s="380">
        <v>49.69</v>
      </c>
      <c r="E109" s="376">
        <v>0</v>
      </c>
      <c r="F109" s="376">
        <f t="shared" si="6"/>
        <v>9938</v>
      </c>
      <c r="G109" s="374">
        <v>42466</v>
      </c>
      <c r="H109" s="379">
        <v>50</v>
      </c>
      <c r="I109" s="376">
        <v>53.25</v>
      </c>
      <c r="J109" s="376">
        <v>0.06</v>
      </c>
      <c r="K109" s="376">
        <f t="shared" si="7"/>
        <v>2662.44</v>
      </c>
      <c r="L109" s="375"/>
      <c r="M109" s="375"/>
    </row>
    <row r="110" spans="1:13" x14ac:dyDescent="0.25">
      <c r="A110" s="375"/>
      <c r="B110" s="393">
        <v>42362</v>
      </c>
      <c r="C110" s="375">
        <v>300</v>
      </c>
      <c r="D110" s="380">
        <v>48.18</v>
      </c>
      <c r="E110" s="376">
        <v>0</v>
      </c>
      <c r="F110" s="376">
        <f t="shared" si="6"/>
        <v>14454</v>
      </c>
      <c r="G110" s="374">
        <v>42472</v>
      </c>
      <c r="H110" s="379">
        <v>20</v>
      </c>
      <c r="I110" s="376">
        <v>57.11</v>
      </c>
      <c r="J110" s="376">
        <v>-0.03</v>
      </c>
      <c r="K110" s="376">
        <f t="shared" si="7"/>
        <v>1142.23</v>
      </c>
      <c r="L110" s="375"/>
      <c r="M110" s="375"/>
    </row>
    <row r="111" spans="1:13" x14ac:dyDescent="0.25">
      <c r="A111" s="375"/>
      <c r="B111" s="393">
        <v>42362</v>
      </c>
      <c r="C111" s="375">
        <v>300</v>
      </c>
      <c r="D111" s="380">
        <v>47.73</v>
      </c>
      <c r="E111" s="376">
        <v>-0.03</v>
      </c>
      <c r="F111" s="376">
        <f t="shared" si="6"/>
        <v>14318.969999999998</v>
      </c>
      <c r="G111" s="374">
        <v>42478</v>
      </c>
      <c r="H111" s="379">
        <v>20</v>
      </c>
      <c r="I111" s="376">
        <v>58.75</v>
      </c>
      <c r="J111" s="376">
        <v>0.03</v>
      </c>
      <c r="K111" s="376">
        <f t="shared" si="7"/>
        <v>1174.97</v>
      </c>
      <c r="L111" s="375"/>
      <c r="M111" s="375"/>
    </row>
    <row r="112" spans="1:13" x14ac:dyDescent="0.25">
      <c r="A112" s="375"/>
      <c r="B112" s="393">
        <v>42374</v>
      </c>
      <c r="C112" s="375">
        <v>100</v>
      </c>
      <c r="D112" s="380">
        <v>47.13</v>
      </c>
      <c r="E112" s="376">
        <v>0</v>
      </c>
      <c r="F112" s="376">
        <f t="shared" si="6"/>
        <v>4713</v>
      </c>
      <c r="G112" s="374">
        <v>42501</v>
      </c>
      <c r="H112" s="379">
        <v>30</v>
      </c>
      <c r="I112" s="376">
        <v>58.45</v>
      </c>
      <c r="J112" s="376">
        <v>0.04</v>
      </c>
      <c r="K112" s="376">
        <f t="shared" si="7"/>
        <v>1753.46</v>
      </c>
      <c r="L112" s="375"/>
      <c r="M112" s="375"/>
    </row>
    <row r="113" spans="1:13" x14ac:dyDescent="0.25">
      <c r="A113" s="375"/>
      <c r="B113" s="393">
        <v>42375</v>
      </c>
      <c r="C113" s="375">
        <v>100</v>
      </c>
      <c r="D113" s="380">
        <v>46.02</v>
      </c>
      <c r="E113" s="376">
        <v>0</v>
      </c>
      <c r="F113" s="376">
        <f t="shared" si="6"/>
        <v>4602</v>
      </c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375"/>
      <c r="B114" s="401">
        <v>42375</v>
      </c>
      <c r="C114" s="375">
        <v>30</v>
      </c>
      <c r="D114" s="380">
        <v>45.1</v>
      </c>
      <c r="E114" s="376">
        <v>0</v>
      </c>
      <c r="F114" s="376">
        <f t="shared" si="6"/>
        <v>1353</v>
      </c>
      <c r="G114" s="375"/>
      <c r="H114" s="379"/>
      <c r="I114" s="376"/>
      <c r="J114" s="376"/>
      <c r="K114" s="376"/>
      <c r="L114" s="375"/>
      <c r="M114" s="375"/>
    </row>
    <row r="115" spans="1:13" x14ac:dyDescent="0.25">
      <c r="A115" s="375"/>
      <c r="B115" s="401"/>
      <c r="C115" s="375">
        <v>20</v>
      </c>
      <c r="D115" s="380">
        <v>45.1</v>
      </c>
      <c r="E115" s="376">
        <v>0</v>
      </c>
      <c r="F115" s="376">
        <f t="shared" si="6"/>
        <v>902</v>
      </c>
      <c r="G115" s="375"/>
      <c r="H115" s="379"/>
      <c r="I115" s="376"/>
      <c r="J115" s="376"/>
      <c r="K115" s="376"/>
      <c r="L115" s="375"/>
      <c r="M115" s="375"/>
    </row>
    <row r="116" spans="1:13" x14ac:dyDescent="0.25">
      <c r="A116" s="375"/>
      <c r="B116" s="393">
        <v>42402</v>
      </c>
      <c r="C116" s="375">
        <v>150</v>
      </c>
      <c r="D116" s="380">
        <v>39.450000000000003</v>
      </c>
      <c r="E116" s="376">
        <v>0</v>
      </c>
      <c r="F116" s="376">
        <f t="shared" si="6"/>
        <v>5917.5</v>
      </c>
      <c r="G116" s="375"/>
      <c r="H116" s="379"/>
      <c r="I116" s="376"/>
      <c r="J116" s="376"/>
      <c r="K116" s="376"/>
      <c r="L116" s="375"/>
      <c r="M116" s="375"/>
    </row>
    <row r="117" spans="1:13" x14ac:dyDescent="0.25">
      <c r="A117" s="375"/>
      <c r="B117" s="393">
        <v>42405</v>
      </c>
      <c r="C117" s="375">
        <v>100</v>
      </c>
      <c r="D117" s="380">
        <v>38.385100000000001</v>
      </c>
      <c r="E117" s="376">
        <v>0</v>
      </c>
      <c r="F117" s="376">
        <f t="shared" si="6"/>
        <v>3838.51</v>
      </c>
      <c r="G117" s="375"/>
      <c r="H117" s="379"/>
      <c r="I117" s="376"/>
      <c r="J117" s="376"/>
      <c r="K117" s="376"/>
      <c r="L117" s="375"/>
      <c r="M117" s="375"/>
    </row>
    <row r="118" spans="1:13" x14ac:dyDescent="0.25">
      <c r="A118" s="375"/>
      <c r="B118" s="393">
        <v>42426</v>
      </c>
      <c r="C118" s="375">
        <v>150</v>
      </c>
      <c r="D118" s="380">
        <v>43.09</v>
      </c>
      <c r="E118" s="376">
        <v>0</v>
      </c>
      <c r="F118" s="376">
        <f t="shared" si="6"/>
        <v>6463.5000000000009</v>
      </c>
      <c r="G118" s="375"/>
      <c r="H118" s="379"/>
      <c r="I118" s="376"/>
      <c r="J118" s="376"/>
      <c r="K118" s="376"/>
      <c r="L118" s="375"/>
      <c r="M118" s="375"/>
    </row>
    <row r="119" spans="1:13" x14ac:dyDescent="0.25">
      <c r="A119" s="375"/>
      <c r="B119" s="393">
        <v>42426</v>
      </c>
      <c r="C119" s="375">
        <v>150</v>
      </c>
      <c r="D119" s="380">
        <v>42.89</v>
      </c>
      <c r="E119" s="376">
        <v>0</v>
      </c>
      <c r="F119" s="376">
        <f t="shared" si="6"/>
        <v>6433.5</v>
      </c>
      <c r="G119" s="375"/>
      <c r="H119" s="379"/>
      <c r="I119" s="376"/>
      <c r="J119" s="376"/>
      <c r="K119" s="376"/>
      <c r="L119" s="375"/>
      <c r="M119" s="375"/>
    </row>
    <row r="120" spans="1:13" x14ac:dyDescent="0.25">
      <c r="A120" s="375"/>
      <c r="B120" s="393">
        <v>42431</v>
      </c>
      <c r="C120" s="375">
        <v>150</v>
      </c>
      <c r="D120" s="380">
        <v>45.49</v>
      </c>
      <c r="E120" s="376">
        <v>0</v>
      </c>
      <c r="F120" s="376">
        <f t="shared" si="6"/>
        <v>6823.5</v>
      </c>
      <c r="G120" s="375"/>
      <c r="H120" s="379"/>
      <c r="I120" s="376"/>
      <c r="J120" s="376"/>
      <c r="K120" s="376"/>
      <c r="L120" s="375"/>
      <c r="M120" s="375"/>
    </row>
    <row r="121" spans="1:13" x14ac:dyDescent="0.25">
      <c r="A121" s="375"/>
      <c r="B121" s="393">
        <v>42431</v>
      </c>
      <c r="C121" s="375">
        <v>150</v>
      </c>
      <c r="D121" s="380">
        <v>45.07</v>
      </c>
      <c r="E121" s="376">
        <v>0</v>
      </c>
      <c r="F121" s="376">
        <f t="shared" si="6"/>
        <v>6760.5</v>
      </c>
      <c r="G121" s="375"/>
      <c r="H121" s="379"/>
      <c r="I121" s="376"/>
      <c r="J121" s="376"/>
      <c r="K121" s="376"/>
      <c r="L121" s="375"/>
      <c r="M121" s="375"/>
    </row>
    <row r="122" spans="1:13" x14ac:dyDescent="0.25">
      <c r="A122" s="375"/>
      <c r="B122" s="393">
        <v>42433</v>
      </c>
      <c r="C122" s="375">
        <v>50</v>
      </c>
      <c r="D122" s="380">
        <v>49.45</v>
      </c>
      <c r="E122" s="376">
        <v>0</v>
      </c>
      <c r="F122" s="376">
        <f t="shared" si="6"/>
        <v>2472.5</v>
      </c>
      <c r="G122" s="375"/>
      <c r="H122" s="379"/>
      <c r="I122" s="376"/>
      <c r="J122" s="376"/>
      <c r="K122" s="376"/>
      <c r="L122" s="375"/>
      <c r="M122" s="375"/>
    </row>
    <row r="123" spans="1:13" x14ac:dyDescent="0.25">
      <c r="A123" s="375"/>
      <c r="B123" s="393">
        <v>42444</v>
      </c>
      <c r="C123" s="375">
        <v>50</v>
      </c>
      <c r="D123" s="380">
        <v>48.21</v>
      </c>
      <c r="E123" s="376">
        <v>0</v>
      </c>
      <c r="F123" s="376">
        <f t="shared" si="6"/>
        <v>2410.5</v>
      </c>
      <c r="G123" s="375"/>
      <c r="H123" s="379"/>
      <c r="I123" s="376"/>
      <c r="J123" s="376"/>
      <c r="K123" s="376"/>
      <c r="L123" s="375"/>
      <c r="M123" s="375"/>
    </row>
    <row r="124" spans="1:13" x14ac:dyDescent="0.25">
      <c r="A124" s="375"/>
      <c r="B124" s="393">
        <v>42452</v>
      </c>
      <c r="C124" s="375">
        <v>50</v>
      </c>
      <c r="D124" s="380">
        <v>51.6</v>
      </c>
      <c r="E124" s="376">
        <v>0</v>
      </c>
      <c r="F124" s="376">
        <f t="shared" si="6"/>
        <v>2580</v>
      </c>
      <c r="G124" s="375"/>
      <c r="H124" s="379"/>
      <c r="I124" s="376"/>
      <c r="J124" s="376"/>
      <c r="K124" s="376"/>
      <c r="L124" s="375"/>
      <c r="M124" s="375"/>
    </row>
    <row r="125" spans="1:13" x14ac:dyDescent="0.25">
      <c r="A125" s="375"/>
      <c r="B125" s="393">
        <v>42464</v>
      </c>
      <c r="C125" s="375">
        <v>50</v>
      </c>
      <c r="D125" s="380">
        <v>50.62</v>
      </c>
      <c r="E125" s="376">
        <v>0</v>
      </c>
      <c r="F125" s="376">
        <f t="shared" si="6"/>
        <v>2531</v>
      </c>
      <c r="G125" s="375"/>
      <c r="H125" s="379"/>
      <c r="I125" s="376"/>
      <c r="J125" s="376"/>
      <c r="K125" s="376"/>
      <c r="L125" s="375"/>
      <c r="M125" s="375"/>
    </row>
    <row r="126" spans="1:13" x14ac:dyDescent="0.25">
      <c r="A126" s="375"/>
      <c r="B126" s="393">
        <v>42493</v>
      </c>
      <c r="C126" s="375">
        <v>20</v>
      </c>
      <c r="D126" s="380">
        <v>56.5</v>
      </c>
      <c r="E126" s="376">
        <v>0</v>
      </c>
      <c r="F126" s="376">
        <f t="shared" si="6"/>
        <v>1130</v>
      </c>
      <c r="G126" s="375"/>
      <c r="H126" s="379"/>
      <c r="I126" s="376"/>
      <c r="J126" s="376"/>
      <c r="K126" s="376"/>
      <c r="L126" s="375"/>
      <c r="M126" s="375"/>
    </row>
    <row r="127" spans="1:13" x14ac:dyDescent="0.25">
      <c r="A127" s="375"/>
      <c r="B127" s="397"/>
      <c r="C127" s="375"/>
      <c r="D127" s="380"/>
      <c r="E127" s="376"/>
      <c r="F127" s="376"/>
      <c r="G127" s="375"/>
      <c r="H127" s="379"/>
      <c r="I127" s="376"/>
      <c r="J127" s="376"/>
      <c r="K127" s="376"/>
      <c r="L127" s="375"/>
      <c r="M127" s="375"/>
    </row>
    <row r="128" spans="1:13" x14ac:dyDescent="0.25">
      <c r="A128" s="21" t="s">
        <v>81</v>
      </c>
      <c r="B128" s="398"/>
      <c r="C128" s="12">
        <f>SUM(C77:C127)</f>
        <v>3500</v>
      </c>
      <c r="D128" s="39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5"/>
      <c r="B129" s="397"/>
      <c r="C129" s="375"/>
      <c r="D129" s="380"/>
      <c r="E129" s="376"/>
      <c r="F129" s="376"/>
      <c r="G129" s="375"/>
      <c r="H129" s="379"/>
      <c r="I129" s="376"/>
      <c r="J129" s="376"/>
      <c r="K129" s="376"/>
      <c r="L129" s="375"/>
      <c r="M129" s="37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78" priority="17">
      <formula>F38&gt;0</formula>
    </cfRule>
    <cfRule type="expression" dxfId="677" priority="18">
      <formula>F38&lt;0</formula>
    </cfRule>
  </conditionalFormatting>
  <conditionalFormatting sqref="H38:H72">
    <cfRule type="expression" dxfId="676" priority="9">
      <formula>H38&gt;0</formula>
    </cfRule>
    <cfRule type="expression" dxfId="675" priority="10">
      <formula>H38&lt;0</formula>
    </cfRule>
  </conditionalFormatting>
  <conditionalFormatting sqref="F21:F37">
    <cfRule type="expression" dxfId="674" priority="7">
      <formula>F21&gt;0</formula>
    </cfRule>
    <cfRule type="expression" dxfId="673" priority="8">
      <formula>F21&lt;0</formula>
    </cfRule>
  </conditionalFormatting>
  <conditionalFormatting sqref="H21:H37">
    <cfRule type="expression" dxfId="672" priority="5">
      <formula>H21&gt;0</formula>
    </cfRule>
    <cfRule type="expression" dxfId="671" priority="6">
      <formula>H21&lt;0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107.21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107.21</v>
      </c>
      <c r="R4" s="508">
        <v>1.67E-2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117.931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116.85890000000001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115.7868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114.71469999999999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113.6426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112.5705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111.4984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110.4263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109.35419999999999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108.2821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107.21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106.13789999999999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105.0658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103.99369999999999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102.92159999999998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101.84949999999999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100.77739999999999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99.705299999999994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98.633200000000002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97.561099999999996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96.48899999999999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66" priority="11">
      <formula>F24&gt;0</formula>
    </cfRule>
    <cfRule type="expression" dxfId="665" priority="12">
      <formula>F24&lt;0</formula>
    </cfRule>
  </conditionalFormatting>
  <conditionalFormatting sqref="H27:H30">
    <cfRule type="expression" dxfId="664" priority="9">
      <formula>H27&gt;0</formula>
    </cfRule>
    <cfRule type="expression" dxfId="663" priority="10">
      <formula>H27&lt;0</formula>
    </cfRule>
  </conditionalFormatting>
  <conditionalFormatting sqref="F25">
    <cfRule type="expression" dxfId="662" priority="7">
      <formula>F25&gt;0</formula>
    </cfRule>
    <cfRule type="expression" dxfId="661" priority="8">
      <formula>F25&lt;0</formula>
    </cfRule>
  </conditionalFormatting>
  <conditionalFormatting sqref="H24:H26">
    <cfRule type="expression" dxfId="660" priority="5">
      <formula>H24&gt;0</formula>
    </cfRule>
    <cfRule type="expression" dxfId="659" priority="6">
      <formula>H24&lt;0</formula>
    </cfRule>
  </conditionalFormatting>
  <conditionalFormatting sqref="Q7">
    <cfRule type="expression" dxfId="658" priority="3">
      <formula>Q7&gt;0</formula>
    </cfRule>
    <cfRule type="expression" dxfId="657" priority="4">
      <formula>Q7&lt;0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55.12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55.12</v>
      </c>
      <c r="R4" s="509">
        <v>-1.32E-2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60.632000000000005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60.080800000000004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59.529600000000002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58.978400000000001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58.427199999999999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57.875999999999998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57.324799999999996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56.773600000000002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56.2224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55.671199999999999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55.12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54.568799999999996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54.017599999999995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53.466399999999993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52.915199999999999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52.363999999999997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51.812799999999996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51.261600000000001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50.7104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50.159199999999998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49.607999999999997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54" priority="17">
      <formula>F28&gt;0</formula>
    </cfRule>
    <cfRule type="expression" dxfId="653" priority="18">
      <formula>F28&lt;0</formula>
    </cfRule>
  </conditionalFormatting>
  <conditionalFormatting sqref="F28 F33:F35">
    <cfRule type="expression" dxfId="652" priority="19">
      <formula>F28&gt;0</formula>
    </cfRule>
    <cfRule type="expression" dxfId="651" priority="20">
      <formula>F28&lt;0</formula>
    </cfRule>
  </conditionalFormatting>
  <conditionalFormatting sqref="H28 H33:H35">
    <cfRule type="expression" dxfId="650" priority="15">
      <formula>H28&gt;0</formula>
    </cfRule>
    <cfRule type="expression" dxfId="649" priority="16">
      <formula>H28&lt;0</formula>
    </cfRule>
  </conditionalFormatting>
  <conditionalFormatting sqref="F21:F27">
    <cfRule type="expression" dxfId="648" priority="13">
      <formula>F21&gt;0</formula>
    </cfRule>
    <cfRule type="expression" dxfId="647" priority="14">
      <formula>F21&lt;0</formula>
    </cfRule>
  </conditionalFormatting>
  <conditionalFormatting sqref="H21:H27">
    <cfRule type="expression" dxfId="646" priority="11">
      <formula>H21&gt;0</formula>
    </cfRule>
    <cfRule type="expression" dxfId="645" priority="12">
      <formula>H21&lt;0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F29:F32">
    <cfRule type="expression" dxfId="640" priority="5">
      <formula>F29&gt;0</formula>
    </cfRule>
    <cfRule type="expression" dxfId="639" priority="6">
      <formula>F29&lt;0</formula>
    </cfRule>
  </conditionalFormatting>
  <conditionalFormatting sqref="H29:H32">
    <cfRule type="expression" dxfId="638" priority="3">
      <formula>H29&gt;0</formula>
    </cfRule>
    <cfRule type="expression" dxfId="637" priority="4">
      <formula>H29&lt;0</formula>
    </cfRule>
  </conditionalFormatting>
  <conditionalFormatting sqref="M37">
    <cfRule type="expression" dxfId="636" priority="1">
      <formula>M37&gt;0</formula>
    </cfRule>
    <cfRule type="expression" dxfId="6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246.58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246.58</v>
      </c>
      <c r="R4" s="491">
        <v>-1.1999999999999999E-3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271.23800000000006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268.77220000000005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266.30640000000005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263.84060000000005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261.37480000000005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258.90900000000005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256.44320000000005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253.97740000000002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251.51160000000002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249.04580000000001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246.58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244.11420000000001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241.64840000000001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239.18260000000001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236.71680000000001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234.251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231.7852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229.31940000000003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226.85360000000003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224.38780000000003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221.92200000000003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34" priority="19">
      <formula>F25&gt;0</formula>
    </cfRule>
    <cfRule type="expression" dxfId="63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2" priority="11">
      <formula>F28&gt;0</formula>
    </cfRule>
    <cfRule type="expression" dxfId="631" priority="12">
      <formula>F28&lt;0</formula>
    </cfRule>
  </conditionalFormatting>
  <conditionalFormatting sqref="F28:F35">
    <cfRule type="expression" dxfId="630" priority="13">
      <formula>F28&gt;0</formula>
    </cfRule>
    <cfRule type="expression" dxfId="629" priority="14">
      <formula>F28&lt;0</formula>
    </cfRule>
  </conditionalFormatting>
  <conditionalFormatting sqref="H25:H35">
    <cfRule type="expression" dxfId="628" priority="9">
      <formula>H25&gt;0</formula>
    </cfRule>
    <cfRule type="expression" dxfId="627" priority="10">
      <formula>H25&lt;0</formula>
    </cfRule>
  </conditionalFormatting>
  <conditionalFormatting sqref="F21:F24">
    <cfRule type="expression" dxfId="626" priority="7">
      <formula>F21&gt;0</formula>
    </cfRule>
    <cfRule type="expression" dxfId="625" priority="8">
      <formula>F21&lt;0</formula>
    </cfRule>
  </conditionalFormatting>
  <conditionalFormatting sqref="H21:H24">
    <cfRule type="expression" dxfId="624" priority="5">
      <formula>H21&gt;0</formula>
    </cfRule>
    <cfRule type="expression" dxfId="623" priority="6">
      <formula>H21&lt;0</formula>
    </cfRule>
  </conditionalFormatting>
  <conditionalFormatting sqref="Q8">
    <cfRule type="expression" dxfId="622" priority="1">
      <formula>Q8&gt;0</formula>
    </cfRule>
    <cfRule type="expression" dxfId="621" priority="2">
      <formula>Q8&lt;0</formula>
    </cfRule>
  </conditionalFormatting>
  <conditionalFormatting sqref="Q7">
    <cfRule type="expression" dxfId="620" priority="3">
      <formula>Q7&gt;0</formula>
    </cfRule>
    <cfRule type="expression" dxfId="61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104.64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104.64</v>
      </c>
      <c r="R4" s="491">
        <v>-1.6799999999999999E-2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7">
        <v>60</v>
      </c>
      <c r="D23" s="43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7">
        <v>120</v>
      </c>
      <c r="D25" s="451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4">
        <v>60</v>
      </c>
      <c r="D27" s="442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20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115.10400000000001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114.05760000000001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113.0112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111.96480000000001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110.91840000000001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109.872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108.82560000000001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107.7792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106.7328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105.68640000000001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103.5936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102.5472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101.5008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100.45439999999999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99.408000000000001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98.361599999999996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97.315200000000004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96.268799999999999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95.222400000000007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94.176000000000002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4" t="s">
        <v>195</v>
      </c>
      <c r="B75" s="455"/>
      <c r="C75" s="456">
        <f>SumByColor($A$19,C58:C73)</f>
        <v>0</v>
      </c>
      <c r="D75" s="456"/>
      <c r="E75" s="456"/>
      <c r="F75" s="457">
        <f>SumByColor($A$19,F58:F73)</f>
        <v>0</v>
      </c>
      <c r="G75" s="456"/>
      <c r="H75" s="456">
        <f>SumByColor($A$19,H58:H73)</f>
        <v>0</v>
      </c>
      <c r="I75" s="456"/>
      <c r="J75" s="456"/>
      <c r="K75" s="457">
        <f>SumByColor($A$19,K58:K73)</f>
        <v>0</v>
      </c>
      <c r="L75" s="456"/>
      <c r="M75" s="457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18" priority="29">
      <formula>F40&gt;0</formula>
    </cfRule>
    <cfRule type="expression" dxfId="617" priority="30">
      <formula>F40&lt;0</formula>
    </cfRule>
  </conditionalFormatting>
  <conditionalFormatting sqref="F40:F45">
    <cfRule type="expression" dxfId="616" priority="31">
      <formula>F40&gt;0</formula>
    </cfRule>
    <cfRule type="expression" dxfId="615" priority="32">
      <formula>F40&lt;0</formula>
    </cfRule>
  </conditionalFormatting>
  <conditionalFormatting sqref="H40:H45">
    <cfRule type="expression" dxfId="614" priority="27">
      <formula>H40&gt;0</formula>
    </cfRule>
    <cfRule type="expression" dxfId="613" priority="28">
      <formula>H40&lt;0</formula>
    </cfRule>
  </conditionalFormatting>
  <conditionalFormatting sqref="F23:F39">
    <cfRule type="expression" dxfId="612" priority="13">
      <formula>F23&gt;0</formula>
    </cfRule>
    <cfRule type="expression" dxfId="611" priority="14">
      <formula>F23&lt;0</formula>
    </cfRule>
  </conditionalFormatting>
  <conditionalFormatting sqref="H23:H39">
    <cfRule type="expression" dxfId="610" priority="11">
      <formula>H23&gt;0</formula>
    </cfRule>
    <cfRule type="expression" dxfId="609" priority="12">
      <formula>H23&lt;0</formula>
    </cfRule>
  </conditionalFormatting>
  <conditionalFormatting sqref="Q7">
    <cfRule type="expression" dxfId="608" priority="9">
      <formula>Q7&gt;0</formula>
    </cfRule>
    <cfRule type="expression" dxfId="607" priority="10">
      <formula>Q7&lt;0</formula>
    </cfRule>
  </conditionalFormatting>
  <conditionalFormatting sqref="Q8">
    <cfRule type="expression" dxfId="606" priority="7">
      <formula>Q8&gt;0</formula>
    </cfRule>
    <cfRule type="expression" dxfId="605" priority="8">
      <formula>Q8&lt;0</formula>
    </cfRule>
  </conditionalFormatting>
  <conditionalFormatting sqref="Q10">
    <cfRule type="expression" dxfId="604" priority="1">
      <formula>Q10&gt;0</formula>
    </cfRule>
    <cfRule type="expression" dxfId="60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81.489999999999995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81.489999999999995</v>
      </c>
      <c r="R4" s="491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1" t="s">
        <v>1</v>
      </c>
      <c r="B37" s="381" t="s">
        <v>2</v>
      </c>
      <c r="C37" s="381" t="s">
        <v>4</v>
      </c>
      <c r="D37" s="382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2" t="s">
        <v>7</v>
      </c>
      <c r="J37" s="383" t="s">
        <v>95</v>
      </c>
      <c r="K37" s="38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4" t="s">
        <v>8</v>
      </c>
      <c r="B38" s="374">
        <v>42375</v>
      </c>
      <c r="C38" s="379">
        <v>40</v>
      </c>
      <c r="D38" s="380">
        <v>52.4</v>
      </c>
      <c r="E38" s="376">
        <v>0</v>
      </c>
      <c r="F38" s="376">
        <f>C38*D38+E38</f>
        <v>2096</v>
      </c>
      <c r="G38" s="374">
        <v>42416</v>
      </c>
      <c r="H38" s="379">
        <v>40</v>
      </c>
      <c r="I38" s="380">
        <v>55.45</v>
      </c>
      <c r="J38" s="376">
        <v>0.05</v>
      </c>
      <c r="K38" s="376">
        <f>H38*I38-J38</f>
        <v>2217.9499999999998</v>
      </c>
      <c r="L38" s="375"/>
      <c r="M38" s="37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5"/>
      <c r="B39" s="374"/>
      <c r="C39" s="379"/>
      <c r="D39" s="380"/>
      <c r="E39" s="376"/>
      <c r="F39" s="376"/>
      <c r="G39" s="374"/>
      <c r="H39" s="379"/>
      <c r="I39" s="380"/>
      <c r="J39" s="376"/>
      <c r="K39" s="376"/>
      <c r="L39" s="375"/>
      <c r="M39" s="37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5"/>
      <c r="B40" s="374"/>
      <c r="C40" s="379"/>
      <c r="D40" s="380"/>
      <c r="E40" s="376"/>
      <c r="F40" s="376"/>
      <c r="G40" s="374"/>
      <c r="H40" s="379"/>
      <c r="I40" s="380"/>
      <c r="J40" s="376"/>
      <c r="K40" s="376"/>
      <c r="L40" s="375"/>
      <c r="M40" s="37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5"/>
      <c r="B41" s="374"/>
      <c r="C41" s="379"/>
      <c r="D41" s="380"/>
      <c r="E41" s="376"/>
      <c r="F41" s="376"/>
      <c r="G41" s="374"/>
      <c r="H41" s="379"/>
      <c r="I41" s="380"/>
      <c r="J41" s="376"/>
      <c r="K41" s="376"/>
      <c r="L41" s="375"/>
      <c r="M41" s="37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5"/>
      <c r="B42" s="374"/>
      <c r="C42" s="379"/>
      <c r="D42" s="380"/>
      <c r="E42" s="376"/>
      <c r="F42" s="376"/>
      <c r="G42" s="374"/>
      <c r="H42" s="379"/>
      <c r="I42" s="380"/>
      <c r="J42" s="376"/>
      <c r="K42" s="376"/>
      <c r="L42" s="375"/>
      <c r="M42" s="375"/>
      <c r="O42" s="368" t="s">
        <v>78</v>
      </c>
      <c r="P42" s="36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5"/>
      <c r="B43" s="374"/>
      <c r="C43" s="379"/>
      <c r="D43" s="380"/>
      <c r="E43" s="376"/>
      <c r="F43" s="376"/>
      <c r="G43" s="374"/>
      <c r="H43" s="379"/>
      <c r="I43" s="380"/>
      <c r="J43" s="376"/>
      <c r="K43" s="376"/>
      <c r="L43" s="375"/>
      <c r="M43" s="375"/>
      <c r="O43" s="81">
        <v>1.1000000000000001</v>
      </c>
      <c r="P43" s="81">
        <f t="shared" ref="P43:P63" si="2">O43*$Q$4</f>
        <v>89.638999999999996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5"/>
      <c r="B44" s="374"/>
      <c r="C44" s="379"/>
      <c r="D44" s="380"/>
      <c r="E44" s="376"/>
      <c r="F44" s="376"/>
      <c r="G44" s="374"/>
      <c r="H44" s="379"/>
      <c r="I44" s="380"/>
      <c r="J44" s="376"/>
      <c r="K44" s="376"/>
      <c r="L44" s="375"/>
      <c r="M44" s="375"/>
      <c r="O44" s="81">
        <v>1.0900000000000001</v>
      </c>
      <c r="P44" s="81">
        <f t="shared" si="2"/>
        <v>88.824100000000001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5"/>
      <c r="B45" s="375"/>
      <c r="C45" s="375"/>
      <c r="D45" s="380"/>
      <c r="E45" s="376"/>
      <c r="F45" s="376"/>
      <c r="G45" s="375"/>
      <c r="H45" s="375"/>
      <c r="I45" s="380"/>
      <c r="J45" s="376"/>
      <c r="K45" s="376"/>
      <c r="L45" s="375"/>
      <c r="M45" s="375"/>
      <c r="O45" s="81">
        <v>1.08</v>
      </c>
      <c r="P45" s="81">
        <f t="shared" si="2"/>
        <v>88.009200000000007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5"/>
      <c r="B46" s="375"/>
      <c r="C46" s="375"/>
      <c r="D46" s="380"/>
      <c r="E46" s="376"/>
      <c r="F46" s="376"/>
      <c r="G46" s="375"/>
      <c r="H46" s="375"/>
      <c r="I46" s="380"/>
      <c r="J46" s="376"/>
      <c r="K46" s="376"/>
      <c r="L46" s="375"/>
      <c r="M46" s="375"/>
      <c r="O46" s="81">
        <v>1.07</v>
      </c>
      <c r="P46" s="81">
        <f t="shared" si="2"/>
        <v>87.194299999999998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5"/>
      <c r="B47" s="375"/>
      <c r="C47" s="375"/>
      <c r="D47" s="380"/>
      <c r="E47" s="376"/>
      <c r="F47" s="376"/>
      <c r="G47" s="375"/>
      <c r="H47" s="375"/>
      <c r="I47" s="380"/>
      <c r="J47" s="376"/>
      <c r="K47" s="376"/>
      <c r="L47" s="375"/>
      <c r="M47" s="375"/>
      <c r="O47" s="81">
        <v>1.06</v>
      </c>
      <c r="P47" s="81">
        <f t="shared" si="2"/>
        <v>86.379400000000004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5"/>
      <c r="B48" s="375"/>
      <c r="C48" s="375"/>
      <c r="D48" s="380"/>
      <c r="E48" s="376"/>
      <c r="F48" s="376"/>
      <c r="G48" s="375"/>
      <c r="H48" s="375"/>
      <c r="I48" s="380"/>
      <c r="J48" s="376"/>
      <c r="K48" s="376"/>
      <c r="L48" s="375"/>
      <c r="M48" s="375"/>
      <c r="O48" s="81">
        <v>1.05</v>
      </c>
      <c r="P48" s="81">
        <f t="shared" si="2"/>
        <v>85.564499999999995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5"/>
      <c r="B49" s="375"/>
      <c r="C49" s="375"/>
      <c r="D49" s="380"/>
      <c r="E49" s="376"/>
      <c r="F49" s="376"/>
      <c r="G49" s="375"/>
      <c r="H49" s="375"/>
      <c r="I49" s="380"/>
      <c r="J49" s="376"/>
      <c r="K49" s="376"/>
      <c r="L49" s="375"/>
      <c r="M49" s="375"/>
      <c r="O49" s="81">
        <v>1.04</v>
      </c>
      <c r="P49" s="81">
        <f t="shared" si="2"/>
        <v>84.749600000000001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5"/>
      <c r="B50" s="375"/>
      <c r="C50" s="375"/>
      <c r="D50" s="380"/>
      <c r="E50" s="376"/>
      <c r="F50" s="376"/>
      <c r="G50" s="375"/>
      <c r="H50" s="375"/>
      <c r="I50" s="380"/>
      <c r="J50" s="376"/>
      <c r="K50" s="376"/>
      <c r="L50" s="375"/>
      <c r="M50" s="375"/>
      <c r="O50" s="81">
        <v>1.03</v>
      </c>
      <c r="P50" s="81">
        <f t="shared" si="2"/>
        <v>83.934699999999992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5"/>
      <c r="B51" s="375"/>
      <c r="C51" s="375"/>
      <c r="D51" s="380"/>
      <c r="E51" s="376"/>
      <c r="F51" s="376"/>
      <c r="G51" s="375"/>
      <c r="H51" s="375"/>
      <c r="I51" s="380"/>
      <c r="J51" s="376"/>
      <c r="K51" s="376"/>
      <c r="L51" s="375"/>
      <c r="M51" s="375"/>
      <c r="O51" s="81">
        <v>1.02</v>
      </c>
      <c r="P51" s="81">
        <f t="shared" si="2"/>
        <v>83.119799999999998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5"/>
      <c r="B52" s="375"/>
      <c r="C52" s="375"/>
      <c r="D52" s="380"/>
      <c r="E52" s="376"/>
      <c r="F52" s="376"/>
      <c r="G52" s="375"/>
      <c r="H52" s="375"/>
      <c r="I52" s="380"/>
      <c r="J52" s="376"/>
      <c r="K52" s="376"/>
      <c r="L52" s="375"/>
      <c r="M52" s="375"/>
      <c r="O52" s="81">
        <v>1.01</v>
      </c>
      <c r="P52" s="81">
        <f t="shared" si="2"/>
        <v>82.304899999999989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5"/>
      <c r="B53" s="375"/>
      <c r="C53" s="375"/>
      <c r="D53" s="380"/>
      <c r="E53" s="376"/>
      <c r="F53" s="376"/>
      <c r="G53" s="375"/>
      <c r="H53" s="375"/>
      <c r="I53" s="380"/>
      <c r="J53" s="376"/>
      <c r="K53" s="376"/>
      <c r="L53" s="375"/>
      <c r="M53" s="375"/>
      <c r="O53" s="81">
        <v>1</v>
      </c>
      <c r="P53" s="81">
        <f t="shared" si="2"/>
        <v>81.489999999999995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80.6751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79.860199999999992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79.045299999999997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78.230399999999989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77.415499999999994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76.600599999999986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75.785700000000006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74.970799999999997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74.155900000000003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73.340999999999994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2" priority="39">
      <formula>Q12&gt;0</formula>
    </cfRule>
    <cfRule type="expression" dxfId="60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0" priority="33">
      <formula>F25&gt;0</formula>
    </cfRule>
    <cfRule type="expression" dxfId="599" priority="34">
      <formula>F25&lt;0</formula>
    </cfRule>
  </conditionalFormatting>
  <conditionalFormatting sqref="F30">
    <cfRule type="expression" dxfId="598" priority="31">
      <formula>F30&gt;0</formula>
    </cfRule>
    <cfRule type="expression" dxfId="597" priority="32">
      <formula>F30&lt;0</formula>
    </cfRule>
  </conditionalFormatting>
  <conditionalFormatting sqref="F31">
    <cfRule type="expression" dxfId="596" priority="29">
      <formula>F31&gt;0</formula>
    </cfRule>
    <cfRule type="expression" dxfId="595" priority="30">
      <formula>F31&lt;0</formula>
    </cfRule>
  </conditionalFormatting>
  <conditionalFormatting sqref="F32:F34">
    <cfRule type="expression" dxfId="594" priority="27">
      <formula>F32&gt;0</formula>
    </cfRule>
    <cfRule type="expression" dxfId="593" priority="28">
      <formula>F32&lt;0</formula>
    </cfRule>
  </conditionalFormatting>
  <conditionalFormatting sqref="H25:H29">
    <cfRule type="expression" dxfId="592" priority="25">
      <formula>H25&gt;0</formula>
    </cfRule>
    <cfRule type="expression" dxfId="591" priority="26">
      <formula>H25&lt;0</formula>
    </cfRule>
  </conditionalFormatting>
  <conditionalFormatting sqref="H30">
    <cfRule type="expression" dxfId="590" priority="23">
      <formula>H30&gt;0</formula>
    </cfRule>
    <cfRule type="expression" dxfId="589" priority="24">
      <formula>H30&lt;0</formula>
    </cfRule>
  </conditionalFormatting>
  <conditionalFormatting sqref="H31">
    <cfRule type="expression" dxfId="588" priority="21">
      <formula>H31&gt;0</formula>
    </cfRule>
    <cfRule type="expression" dxfId="587" priority="22">
      <formula>H31&lt;0</formula>
    </cfRule>
  </conditionalFormatting>
  <conditionalFormatting sqref="H32:H34">
    <cfRule type="expression" dxfId="586" priority="19">
      <formula>H32&gt;0</formula>
    </cfRule>
    <cfRule type="expression" dxfId="585" priority="20">
      <formula>H32&lt;0</formula>
    </cfRule>
  </conditionalFormatting>
  <conditionalFormatting sqref="F35">
    <cfRule type="expression" dxfId="584" priority="17">
      <formula>F35&gt;0</formula>
    </cfRule>
    <cfRule type="expression" dxfId="583" priority="18">
      <formula>F35&lt;0</formula>
    </cfRule>
  </conditionalFormatting>
  <conditionalFormatting sqref="H35">
    <cfRule type="expression" dxfId="582" priority="15">
      <formula>H35&gt;0</formula>
    </cfRule>
    <cfRule type="expression" dxfId="581" priority="16">
      <formula>H35&lt;0</formula>
    </cfRule>
  </conditionalFormatting>
  <conditionalFormatting sqref="F36">
    <cfRule type="expression" dxfId="580" priority="13">
      <formula>F36&gt;0</formula>
    </cfRule>
    <cfRule type="expression" dxfId="579" priority="14">
      <formula>F36&lt;0</formula>
    </cfRule>
  </conditionalFormatting>
  <conditionalFormatting sqref="H36">
    <cfRule type="expression" dxfId="578" priority="11">
      <formula>H36&gt;0</formula>
    </cfRule>
    <cfRule type="expression" dxfId="577" priority="12">
      <formula>H36&lt;0</formula>
    </cfRule>
  </conditionalFormatting>
  <conditionalFormatting sqref="H23:H24">
    <cfRule type="expression" dxfId="576" priority="5">
      <formula>H23&gt;0</formula>
    </cfRule>
    <cfRule type="expression" dxfId="575" priority="6">
      <formula>H23&lt;0</formula>
    </cfRule>
  </conditionalFormatting>
  <conditionalFormatting sqref="F23:F24">
    <cfRule type="expression" dxfId="574" priority="7">
      <formula>F23&gt;0</formula>
    </cfRule>
    <cfRule type="expression" dxfId="573" priority="8">
      <formula>F23&lt;0</formula>
    </cfRule>
  </conditionalFormatting>
  <conditionalFormatting sqref="Q7">
    <cfRule type="expression" dxfId="572" priority="3">
      <formula>Q7&gt;0</formula>
    </cfRule>
    <cfRule type="expression" dxfId="571" priority="4">
      <formula>Q7&lt;0</formula>
    </cfRule>
  </conditionalFormatting>
  <conditionalFormatting sqref="Q8">
    <cfRule type="expression" dxfId="570" priority="1">
      <formula>Q8&gt;0</formula>
    </cfRule>
    <cfRule type="expression" dxfId="56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9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9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9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49.58</v>
      </c>
      <c r="R4" s="491">
        <v>-1.6999999999999999E-3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7"/>
      <c r="I5" s="73"/>
      <c r="J5" s="73"/>
      <c r="K5" s="73"/>
      <c r="L5" s="4"/>
      <c r="M5" s="4"/>
      <c r="O5" s="11" t="s">
        <v>67</v>
      </c>
      <c r="Q5" s="3">
        <f>Q4*Q2</f>
        <v>11899.199999999999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512.88000000000102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-692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-5.4959018997395012E-2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8"/>
      <c r="B24" s="467">
        <v>42718</v>
      </c>
      <c r="C24" s="468">
        <v>40</v>
      </c>
      <c r="D24" s="644">
        <v>54.28</v>
      </c>
      <c r="E24" s="469">
        <v>54.7</v>
      </c>
      <c r="F24" s="469">
        <f t="shared" ref="F24:F33" si="3">C24*(E24-D24)</f>
        <v>16.800000000000068</v>
      </c>
      <c r="G24" s="469">
        <f t="shared" ref="G24:G33" si="4">D24*C24</f>
        <v>2171.1999999999998</v>
      </c>
      <c r="H24" s="606">
        <f t="shared" ref="H24:H33" si="5">(E24-D24)/D24</f>
        <v>7.7376565954311296E-3</v>
      </c>
      <c r="I24" s="469"/>
      <c r="J24" s="469"/>
      <c r="K24" s="469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8"/>
      <c r="B25" s="467">
        <v>42733</v>
      </c>
      <c r="C25" s="468">
        <v>80</v>
      </c>
      <c r="D25" s="644">
        <v>54.43</v>
      </c>
      <c r="E25" s="469">
        <v>54.58</v>
      </c>
      <c r="F25" s="469">
        <f t="shared" si="3"/>
        <v>11.999999999999886</v>
      </c>
      <c r="G25" s="469">
        <f t="shared" si="4"/>
        <v>4354.3999999999996</v>
      </c>
      <c r="H25" s="606">
        <f t="shared" si="5"/>
        <v>2.7558331802314639E-3</v>
      </c>
      <c r="I25" s="469"/>
      <c r="J25" s="469"/>
      <c r="K25" s="469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8"/>
      <c r="B26" s="467">
        <v>42740</v>
      </c>
      <c r="C26" s="468">
        <v>120</v>
      </c>
      <c r="D26" s="644">
        <v>54.5867</v>
      </c>
      <c r="E26" s="469">
        <v>55.18</v>
      </c>
      <c r="F26" s="469">
        <f t="shared" si="3"/>
        <v>71.195999999999913</v>
      </c>
      <c r="G26" s="469">
        <f t="shared" si="4"/>
        <v>6550.4040000000005</v>
      </c>
      <c r="H26" s="606">
        <f t="shared" si="5"/>
        <v>1.0868947930539843E-2</v>
      </c>
      <c r="I26" s="469"/>
      <c r="J26" s="469"/>
      <c r="K26" s="469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8" t="s">
        <v>353</v>
      </c>
      <c r="B27" s="467">
        <v>42754</v>
      </c>
      <c r="C27" s="468">
        <v>120</v>
      </c>
      <c r="D27" s="644">
        <v>54.5867</v>
      </c>
      <c r="E27" s="469">
        <v>54.58</v>
      </c>
      <c r="F27" s="469">
        <f t="shared" si="3"/>
        <v>-0.80400000000025784</v>
      </c>
      <c r="G27" s="469">
        <f t="shared" si="4"/>
        <v>6550.4040000000005</v>
      </c>
      <c r="H27" s="606">
        <f t="shared" si="5"/>
        <v>-1.2274052104271094E-4</v>
      </c>
      <c r="I27" s="469"/>
      <c r="J27" s="469"/>
      <c r="K27" s="469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8" t="s">
        <v>367</v>
      </c>
      <c r="B28" s="467">
        <v>42759</v>
      </c>
      <c r="C28" s="468">
        <v>80</v>
      </c>
      <c r="D28" s="644">
        <v>54.4206</v>
      </c>
      <c r="E28" s="469">
        <v>54.78</v>
      </c>
      <c r="F28" s="469">
        <f t="shared" si="3"/>
        <v>28.752000000000066</v>
      </c>
      <c r="G28" s="469">
        <f t="shared" si="4"/>
        <v>4353.6480000000001</v>
      </c>
      <c r="H28" s="606">
        <f t="shared" si="5"/>
        <v>6.6041168234087979E-3</v>
      </c>
      <c r="I28" s="469"/>
      <c r="J28" s="469"/>
      <c r="K28" s="469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8" t="s">
        <v>367</v>
      </c>
      <c r="B29" s="467">
        <v>42760</v>
      </c>
      <c r="C29" s="468">
        <v>80</v>
      </c>
      <c r="D29" s="644">
        <v>54.4206</v>
      </c>
      <c r="E29" s="469">
        <v>56.62</v>
      </c>
      <c r="F29" s="469">
        <f t="shared" si="3"/>
        <v>175.95199999999977</v>
      </c>
      <c r="G29" s="469">
        <f t="shared" si="4"/>
        <v>4353.6480000000001</v>
      </c>
      <c r="H29" s="606">
        <f t="shared" si="5"/>
        <v>4.0414842908751414E-2</v>
      </c>
      <c r="I29" s="469"/>
      <c r="J29" s="469"/>
      <c r="K29" s="469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8" t="s">
        <v>400</v>
      </c>
      <c r="B30" s="467">
        <v>42767</v>
      </c>
      <c r="C30" s="468">
        <v>80</v>
      </c>
      <c r="D30" s="644">
        <v>54.2363</v>
      </c>
      <c r="E30" s="469">
        <v>55.91</v>
      </c>
      <c r="F30" s="469">
        <f t="shared" si="3"/>
        <v>133.89599999999973</v>
      </c>
      <c r="G30" s="469">
        <f t="shared" si="4"/>
        <v>4338.9040000000005</v>
      </c>
      <c r="H30" s="606">
        <f t="shared" si="5"/>
        <v>3.085940596980245E-2</v>
      </c>
      <c r="I30" s="469"/>
      <c r="J30" s="469"/>
      <c r="K30" s="469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8" t="s">
        <v>417</v>
      </c>
      <c r="B31" s="467">
        <v>42771</v>
      </c>
      <c r="C31" s="468">
        <v>80</v>
      </c>
      <c r="D31" s="644">
        <v>54.2363</v>
      </c>
      <c r="E31" s="469">
        <v>57.27</v>
      </c>
      <c r="F31" s="469">
        <f t="shared" si="3"/>
        <v>242.69600000000025</v>
      </c>
      <c r="G31" s="469">
        <f t="shared" si="4"/>
        <v>4338.9040000000005</v>
      </c>
      <c r="H31" s="606">
        <f t="shared" si="5"/>
        <v>5.5934862813281937E-2</v>
      </c>
      <c r="I31" s="469"/>
      <c r="J31" s="469"/>
      <c r="K31" s="469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8" t="s">
        <v>447</v>
      </c>
      <c r="B32" s="467">
        <v>42781</v>
      </c>
      <c r="C32" s="468">
        <v>40</v>
      </c>
      <c r="D32" s="644">
        <v>49.9938</v>
      </c>
      <c r="E32" s="469">
        <v>58.48</v>
      </c>
      <c r="F32" s="469">
        <f t="shared" si="3"/>
        <v>339.44799999999987</v>
      </c>
      <c r="G32" s="469">
        <f t="shared" si="4"/>
        <v>1999.752</v>
      </c>
      <c r="H32" s="606">
        <f t="shared" si="5"/>
        <v>0.1697450483859998</v>
      </c>
      <c r="I32" s="469"/>
      <c r="J32" s="469"/>
      <c r="K32" s="469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8" t="s">
        <v>367</v>
      </c>
      <c r="B33" s="467">
        <v>42782</v>
      </c>
      <c r="C33" s="468">
        <v>80</v>
      </c>
      <c r="D33" s="644">
        <v>53.921900000000001</v>
      </c>
      <c r="E33" s="469">
        <v>58.12</v>
      </c>
      <c r="F33" s="469">
        <f t="shared" si="3"/>
        <v>335.84799999999973</v>
      </c>
      <c r="G33" s="469">
        <f t="shared" si="4"/>
        <v>4313.7520000000004</v>
      </c>
      <c r="H33" s="606">
        <f t="shared" si="5"/>
        <v>7.7855194271715139E-2</v>
      </c>
      <c r="I33" s="469"/>
      <c r="J33" s="469"/>
      <c r="K33" s="469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2" t="s">
        <v>491</v>
      </c>
      <c r="B34" s="601">
        <v>42795</v>
      </c>
      <c r="C34" s="602">
        <v>80</v>
      </c>
      <c r="D34" s="667">
        <v>57.265000000000001</v>
      </c>
      <c r="E34" s="603">
        <v>59.73</v>
      </c>
      <c r="F34" s="603">
        <f t="shared" ref="F34" si="6">C34*(E34-D34)</f>
        <v>197.1999999999997</v>
      </c>
      <c r="G34" s="603">
        <f t="shared" ref="G34" si="7">D34*C34</f>
        <v>4581.2</v>
      </c>
      <c r="H34" s="668">
        <f t="shared" ref="H34" si="8">(E34-D34)/D34</f>
        <v>4.3045490264559443E-2</v>
      </c>
      <c r="I34" s="603">
        <v>57</v>
      </c>
      <c r="J34" s="603">
        <v>1293</v>
      </c>
      <c r="K34" s="603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2" t="s">
        <v>502</v>
      </c>
      <c r="B35" s="601">
        <v>42803</v>
      </c>
      <c r="C35" s="602">
        <v>40</v>
      </c>
      <c r="D35" s="667">
        <v>57.265000000000001</v>
      </c>
      <c r="E35" s="603">
        <v>58.7</v>
      </c>
      <c r="F35" s="603">
        <f t="shared" ref="F35:F36" si="9">C35*(E35-D35)</f>
        <v>57.400000000000091</v>
      </c>
      <c r="G35" s="603">
        <f t="shared" ref="G35:G36" si="10">D35*C35</f>
        <v>2290.6</v>
      </c>
      <c r="H35" s="668">
        <f t="shared" ref="H35:H36" si="11">(E35-D35)/D35</f>
        <v>2.5058936523181738E-2</v>
      </c>
      <c r="I35" s="603"/>
      <c r="J35" s="603">
        <v>1239</v>
      </c>
      <c r="K35" s="603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54.538000000000004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54.042200000000001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53.546399999999998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53.050600000000003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52.5548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B45" s="189"/>
      <c r="C45" s="10"/>
      <c r="D45" s="196"/>
      <c r="E45" s="39"/>
      <c r="F45" s="39"/>
      <c r="G45" s="39"/>
      <c r="H45" s="227"/>
      <c r="I45" s="39"/>
      <c r="J45" s="39"/>
      <c r="K45" s="39"/>
      <c r="O45" s="2"/>
      <c r="P45" s="81">
        <v>1.05</v>
      </c>
      <c r="Q45" s="81">
        <f t="shared" si="19"/>
        <v>52.058999999999997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51.563200000000002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51.067399999999999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50.571599999999997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50.075800000000001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49.58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49.084199999999996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48.5884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48.092599999999997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47.596799999999995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47.100999999999999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46.605199999999996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4">
        <v>42376</v>
      </c>
      <c r="C57" s="375">
        <v>40</v>
      </c>
      <c r="D57" s="380">
        <v>50.5</v>
      </c>
      <c r="E57" s="376">
        <v>50.4</v>
      </c>
      <c r="F57" s="376">
        <f t="shared" ref="F57:F79" si="27">C57*(E57-D57)</f>
        <v>-4.0000000000000568</v>
      </c>
      <c r="G57" s="376">
        <f t="shared" ref="G57:G79" si="28">D57*C57</f>
        <v>2020</v>
      </c>
      <c r="H57" s="377">
        <f t="shared" ref="H57:H79" si="29">(E57-D57)/D57</f>
        <v>-1.9801980198020084E-3</v>
      </c>
      <c r="I57" s="376"/>
      <c r="O57" s="2"/>
      <c r="P57" s="81">
        <v>0.93</v>
      </c>
      <c r="Q57" s="81">
        <f t="shared" si="19"/>
        <v>46.109400000000001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4">
        <v>42403</v>
      </c>
      <c r="C58" s="375">
        <v>40</v>
      </c>
      <c r="D58" s="380">
        <v>50.5</v>
      </c>
      <c r="E58" s="376">
        <v>47.6</v>
      </c>
      <c r="F58" s="376">
        <f t="shared" si="27"/>
        <v>-115.99999999999994</v>
      </c>
      <c r="G58" s="376">
        <f t="shared" si="28"/>
        <v>2020</v>
      </c>
      <c r="H58" s="377">
        <f t="shared" si="29"/>
        <v>-5.74257425742574E-2</v>
      </c>
      <c r="I58" s="376"/>
      <c r="O58" s="2"/>
      <c r="P58" s="81">
        <v>0.92</v>
      </c>
      <c r="Q58" s="81">
        <f t="shared" si="19"/>
        <v>45.613599999999998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4">
        <v>42430</v>
      </c>
      <c r="C59" s="375">
        <v>40</v>
      </c>
      <c r="D59" s="380">
        <v>50.125</v>
      </c>
      <c r="E59" s="376">
        <v>48.72</v>
      </c>
      <c r="F59" s="376">
        <f t="shared" si="27"/>
        <v>-56.200000000000045</v>
      </c>
      <c r="G59" s="376">
        <f t="shared" si="28"/>
        <v>2005</v>
      </c>
      <c r="H59" s="377">
        <f t="shared" si="29"/>
        <v>-2.8029925187032442E-2</v>
      </c>
      <c r="I59" s="376" t="s">
        <v>183</v>
      </c>
      <c r="O59" s="2"/>
      <c r="P59" s="81">
        <v>0.91</v>
      </c>
      <c r="Q59" s="81">
        <f t="shared" si="19"/>
        <v>45.117800000000003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4">
        <v>42431</v>
      </c>
      <c r="C60" s="375">
        <v>40</v>
      </c>
      <c r="D60" s="380">
        <v>50.125</v>
      </c>
      <c r="E60" s="376">
        <v>49.57</v>
      </c>
      <c r="F60" s="376">
        <f t="shared" si="27"/>
        <v>-22.199999999999989</v>
      </c>
      <c r="G60" s="376">
        <f t="shared" si="28"/>
        <v>2005</v>
      </c>
      <c r="H60" s="377">
        <f t="shared" si="29"/>
        <v>-1.1072319201995006E-2</v>
      </c>
      <c r="I60" s="376"/>
      <c r="O60" s="2"/>
      <c r="P60" s="81">
        <v>0.9</v>
      </c>
      <c r="Q60" s="81">
        <f t="shared" si="19"/>
        <v>44.622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4">
        <v>42438</v>
      </c>
      <c r="C61" s="375">
        <v>40</v>
      </c>
      <c r="D61" s="380">
        <v>50.125</v>
      </c>
      <c r="E61" s="376">
        <v>48.79</v>
      </c>
      <c r="F61" s="376">
        <f t="shared" si="27"/>
        <v>-53.400000000000034</v>
      </c>
      <c r="G61" s="376">
        <f t="shared" si="28"/>
        <v>2005</v>
      </c>
      <c r="H61" s="377">
        <f t="shared" si="29"/>
        <v>-2.6633416458852886E-2</v>
      </c>
      <c r="I61" s="376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4">
        <v>42444</v>
      </c>
      <c r="C62" s="396">
        <v>40</v>
      </c>
      <c r="D62" s="529">
        <v>50.125</v>
      </c>
      <c r="E62" s="376">
        <v>49.98</v>
      </c>
      <c r="F62" s="376">
        <f t="shared" si="27"/>
        <v>-5.8000000000001251</v>
      </c>
      <c r="G62" s="376">
        <f t="shared" si="28"/>
        <v>2005</v>
      </c>
      <c r="H62" s="377">
        <f t="shared" si="29"/>
        <v>-2.8927680798005611E-3</v>
      </c>
      <c r="I62" s="37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4">
        <v>42466</v>
      </c>
      <c r="C63" s="396">
        <v>80</v>
      </c>
      <c r="D63" s="529">
        <v>48.752499999999998</v>
      </c>
      <c r="E63" s="376">
        <v>48.08</v>
      </c>
      <c r="F63" s="376">
        <f t="shared" si="27"/>
        <v>-53.799999999999955</v>
      </c>
      <c r="G63" s="376">
        <f t="shared" si="28"/>
        <v>3900.2</v>
      </c>
      <c r="H63" s="377">
        <f t="shared" si="29"/>
        <v>-1.3794164401825536E-2</v>
      </c>
      <c r="I63" s="376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4">
        <v>42469</v>
      </c>
      <c r="C64" s="396">
        <v>80</v>
      </c>
      <c r="D64" s="529">
        <v>48.752499999999998</v>
      </c>
      <c r="E64" s="376">
        <v>47.07</v>
      </c>
      <c r="F64" s="376">
        <f t="shared" si="27"/>
        <v>-134.5999999999998</v>
      </c>
      <c r="G64" s="376">
        <f t="shared" si="28"/>
        <v>3900.2</v>
      </c>
      <c r="H64" s="377">
        <f t="shared" si="29"/>
        <v>-3.451105071534788E-2</v>
      </c>
      <c r="I64" s="376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4">
        <v>42473</v>
      </c>
      <c r="C65" s="396">
        <v>40</v>
      </c>
      <c r="D65" s="529">
        <v>48.595999999999997</v>
      </c>
      <c r="E65" s="376">
        <v>49.03</v>
      </c>
      <c r="F65" s="376">
        <f t="shared" si="27"/>
        <v>17.360000000000184</v>
      </c>
      <c r="G65" s="376">
        <f t="shared" si="28"/>
        <v>1943.84</v>
      </c>
      <c r="H65" s="377">
        <f t="shared" si="29"/>
        <v>8.9307761955717477E-3</v>
      </c>
      <c r="I65" s="376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4">
        <v>42474</v>
      </c>
      <c r="C66" s="396">
        <v>80</v>
      </c>
      <c r="D66" s="529">
        <v>48.573</v>
      </c>
      <c r="E66" s="376">
        <v>48.79</v>
      </c>
      <c r="F66" s="376">
        <f t="shared" si="27"/>
        <v>17.3599999999999</v>
      </c>
      <c r="G66" s="376">
        <f t="shared" si="28"/>
        <v>3885.84</v>
      </c>
      <c r="H66" s="377">
        <f t="shared" si="29"/>
        <v>4.4675025219772044E-3</v>
      </c>
      <c r="I66" s="376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4">
        <v>42484</v>
      </c>
      <c r="C67" s="396">
        <v>80</v>
      </c>
      <c r="D67" s="529">
        <v>48.573</v>
      </c>
      <c r="E67" s="376">
        <v>50.62</v>
      </c>
      <c r="F67" s="376">
        <f t="shared" si="27"/>
        <v>163.75999999999976</v>
      </c>
      <c r="G67" s="376">
        <f t="shared" si="28"/>
        <v>3885.84</v>
      </c>
      <c r="H67" s="377">
        <f t="shared" si="29"/>
        <v>4.214275420501095E-2</v>
      </c>
      <c r="I67" s="376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4">
        <v>42487</v>
      </c>
      <c r="C68" s="396">
        <v>40</v>
      </c>
      <c r="D68" s="529">
        <v>46.177</v>
      </c>
      <c r="E68" s="376">
        <v>50.92</v>
      </c>
      <c r="F68" s="376">
        <f t="shared" si="27"/>
        <v>189.72000000000008</v>
      </c>
      <c r="G68" s="376">
        <f t="shared" si="28"/>
        <v>1847.08</v>
      </c>
      <c r="H68" s="377">
        <f t="shared" si="29"/>
        <v>0.10271347207484251</v>
      </c>
      <c r="I68" s="376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42489</v>
      </c>
      <c r="C69" s="396">
        <v>80</v>
      </c>
      <c r="D69" s="529">
        <v>48.093499999999999</v>
      </c>
      <c r="E69" s="376">
        <v>49.98</v>
      </c>
      <c r="F69" s="376">
        <f t="shared" si="27"/>
        <v>150.91999999999985</v>
      </c>
      <c r="G69" s="376">
        <f t="shared" si="28"/>
        <v>3847.48</v>
      </c>
      <c r="H69" s="377">
        <f t="shared" si="29"/>
        <v>3.9225674987264349E-2</v>
      </c>
      <c r="I69" s="376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42502</v>
      </c>
      <c r="C70" s="396">
        <v>80</v>
      </c>
      <c r="D70" s="529">
        <v>48.093499999999999</v>
      </c>
      <c r="E70" s="376">
        <v>49.2</v>
      </c>
      <c r="F70" s="376">
        <f t="shared" si="27"/>
        <v>88.520000000000323</v>
      </c>
      <c r="G70" s="376">
        <f t="shared" si="28"/>
        <v>3847.48</v>
      </c>
      <c r="H70" s="377">
        <f t="shared" si="29"/>
        <v>2.3007267094305967E-2</v>
      </c>
      <c r="I70" s="376"/>
    </row>
    <row r="71" spans="2:31" x14ac:dyDescent="0.25">
      <c r="B71" s="374">
        <v>42503</v>
      </c>
      <c r="C71" s="396">
        <v>110</v>
      </c>
      <c r="D71" s="529">
        <v>48.122500000000002</v>
      </c>
      <c r="E71" s="376">
        <v>48.93</v>
      </c>
      <c r="F71" s="376">
        <f t="shared" si="27"/>
        <v>88.824999999999719</v>
      </c>
      <c r="G71" s="376">
        <f t="shared" si="28"/>
        <v>5293.4750000000004</v>
      </c>
      <c r="H71" s="377">
        <f t="shared" si="29"/>
        <v>1.678009247233617E-2</v>
      </c>
      <c r="I71" s="376"/>
    </row>
    <row r="72" spans="2:31" x14ac:dyDescent="0.25">
      <c r="B72" s="374">
        <v>42506</v>
      </c>
      <c r="C72" s="396">
        <v>110</v>
      </c>
      <c r="D72" s="529">
        <v>48.122999999999998</v>
      </c>
      <c r="E72" s="376">
        <v>48.27</v>
      </c>
      <c r="F72" s="376">
        <f t="shared" si="27"/>
        <v>16.170000000000613</v>
      </c>
      <c r="G72" s="376">
        <f t="shared" si="28"/>
        <v>5293.53</v>
      </c>
      <c r="H72" s="377">
        <f t="shared" si="29"/>
        <v>3.0546724019700679E-3</v>
      </c>
      <c r="I72" s="376"/>
    </row>
    <row r="73" spans="2:31" x14ac:dyDescent="0.25">
      <c r="B73" s="374">
        <v>42507</v>
      </c>
      <c r="C73" s="396">
        <v>110</v>
      </c>
      <c r="D73" s="529">
        <v>48.122500000000002</v>
      </c>
      <c r="E73" s="376">
        <v>47.62</v>
      </c>
      <c r="F73" s="376">
        <f t="shared" si="27"/>
        <v>-55.275000000000531</v>
      </c>
      <c r="G73" s="376">
        <f t="shared" si="28"/>
        <v>5293.4750000000004</v>
      </c>
      <c r="H73" s="377">
        <f t="shared" si="29"/>
        <v>-1.0442100888357937E-2</v>
      </c>
      <c r="I73" s="376"/>
    </row>
    <row r="74" spans="2:31" x14ac:dyDescent="0.25">
      <c r="B74" s="374">
        <v>42514</v>
      </c>
      <c r="C74" s="396">
        <v>70</v>
      </c>
      <c r="D74" s="529">
        <v>47.456000000000003</v>
      </c>
      <c r="E74" s="376">
        <v>49.2</v>
      </c>
      <c r="F74" s="376">
        <f t="shared" si="27"/>
        <v>122.07999999999998</v>
      </c>
      <c r="G74" s="376">
        <f t="shared" si="28"/>
        <v>3321.92</v>
      </c>
      <c r="H74" s="377">
        <f t="shared" si="29"/>
        <v>3.6749831422791632E-2</v>
      </c>
      <c r="I74" s="376"/>
    </row>
    <row r="75" spans="2:31" x14ac:dyDescent="0.25">
      <c r="B75" s="374">
        <v>42522</v>
      </c>
      <c r="C75" s="396">
        <v>50</v>
      </c>
      <c r="D75" s="529">
        <v>46.150799999999997</v>
      </c>
      <c r="E75" s="376">
        <v>51</v>
      </c>
      <c r="F75" s="376">
        <f t="shared" si="27"/>
        <v>242.46000000000015</v>
      </c>
      <c r="G75" s="376">
        <f t="shared" si="28"/>
        <v>2307.54</v>
      </c>
      <c r="H75" s="377">
        <f t="shared" si="29"/>
        <v>0.10507293481369778</v>
      </c>
      <c r="I75" s="376"/>
    </row>
    <row r="76" spans="2:31" x14ac:dyDescent="0.25">
      <c r="B76" s="374">
        <v>42524</v>
      </c>
      <c r="C76" s="396">
        <v>80</v>
      </c>
      <c r="D76" s="529">
        <v>47.218000000000004</v>
      </c>
      <c r="E76" s="376">
        <v>50.19</v>
      </c>
      <c r="F76" s="376">
        <f t="shared" si="27"/>
        <v>237.75999999999954</v>
      </c>
      <c r="G76" s="376">
        <f t="shared" si="28"/>
        <v>3777.4400000000005</v>
      </c>
      <c r="H76" s="377">
        <f t="shared" si="29"/>
        <v>6.2942098352323145E-2</v>
      </c>
      <c r="I76" s="376"/>
    </row>
    <row r="77" spans="2:31" x14ac:dyDescent="0.25">
      <c r="B77" s="374">
        <v>42527</v>
      </c>
      <c r="C77" s="396">
        <v>50</v>
      </c>
      <c r="D77" s="529">
        <v>45.195399999999999</v>
      </c>
      <c r="E77" s="376">
        <v>50.49</v>
      </c>
      <c r="F77" s="376">
        <f t="shared" si="27"/>
        <v>264.73000000000013</v>
      </c>
      <c r="G77" s="376">
        <f t="shared" si="28"/>
        <v>2259.77</v>
      </c>
      <c r="H77" s="377">
        <f t="shared" si="29"/>
        <v>0.11714909039415522</v>
      </c>
      <c r="I77" s="376"/>
    </row>
    <row r="78" spans="2:31" x14ac:dyDescent="0.25">
      <c r="B78" s="374">
        <v>42531</v>
      </c>
      <c r="C78" s="396">
        <v>80</v>
      </c>
      <c r="D78" s="529">
        <v>46.438400000000001</v>
      </c>
      <c r="E78" s="376">
        <v>48.34</v>
      </c>
      <c r="F78" s="376">
        <f t="shared" si="27"/>
        <v>152.12800000000016</v>
      </c>
      <c r="G78" s="376">
        <f t="shared" si="28"/>
        <v>3715.0720000000001</v>
      </c>
      <c r="H78" s="377">
        <f t="shared" si="29"/>
        <v>4.0948869900771817E-2</v>
      </c>
      <c r="I78" s="376"/>
    </row>
    <row r="79" spans="2:31" x14ac:dyDescent="0.25">
      <c r="B79" s="374">
        <v>42535</v>
      </c>
      <c r="C79" s="396">
        <v>80</v>
      </c>
      <c r="D79" s="529">
        <v>46.438000000000002</v>
      </c>
      <c r="E79" s="376">
        <v>46.88</v>
      </c>
      <c r="F79" s="376">
        <f t="shared" si="27"/>
        <v>35.360000000000014</v>
      </c>
      <c r="G79" s="376">
        <f t="shared" si="28"/>
        <v>3715.04</v>
      </c>
      <c r="H79" s="377">
        <f t="shared" si="29"/>
        <v>9.5180671002196501E-3</v>
      </c>
      <c r="I79" s="376"/>
    </row>
    <row r="80" spans="2:31" x14ac:dyDescent="0.25">
      <c r="B80" s="374">
        <v>42549</v>
      </c>
      <c r="C80" s="375">
        <v>80</v>
      </c>
      <c r="D80" s="380">
        <v>46.438000000000002</v>
      </c>
      <c r="E80" s="376">
        <v>46.1</v>
      </c>
      <c r="F80" s="376">
        <f t="shared" ref="F80:F98" si="30">C80*(E80-D80)</f>
        <v>-27.040000000000077</v>
      </c>
      <c r="G80" s="376">
        <f t="shared" ref="G80:G98" si="31">D80*C80</f>
        <v>3715.04</v>
      </c>
      <c r="H80" s="377">
        <f t="shared" ref="H80:H98" si="32">(E80-D80)/D80</f>
        <v>-7.2785219001679866E-3</v>
      </c>
      <c r="I80" s="458">
        <v>45</v>
      </c>
    </row>
    <row r="81" spans="2:9" x14ac:dyDescent="0.25">
      <c r="B81" s="374">
        <v>42552</v>
      </c>
      <c r="C81" s="375">
        <v>80</v>
      </c>
      <c r="D81" s="380">
        <v>46.438400000000001</v>
      </c>
      <c r="E81" s="376">
        <v>47.03</v>
      </c>
      <c r="F81" s="376">
        <f t="shared" si="30"/>
        <v>47.327999999999975</v>
      </c>
      <c r="G81" s="376">
        <f t="shared" si="31"/>
        <v>3715.0720000000001</v>
      </c>
      <c r="H81" s="377">
        <f t="shared" si="32"/>
        <v>1.2739457001102529E-2</v>
      </c>
      <c r="I81" s="376"/>
    </row>
    <row r="82" spans="2:9" x14ac:dyDescent="0.25">
      <c r="B82" s="374">
        <v>42556</v>
      </c>
      <c r="C82" s="375">
        <v>80</v>
      </c>
      <c r="D82" s="380">
        <v>46.438400000000001</v>
      </c>
      <c r="E82" s="376">
        <v>46.21</v>
      </c>
      <c r="F82" s="376">
        <f t="shared" si="30"/>
        <v>-18.272000000000048</v>
      </c>
      <c r="G82" s="376">
        <f t="shared" si="31"/>
        <v>3715.0720000000001</v>
      </c>
      <c r="H82" s="377">
        <f t="shared" si="32"/>
        <v>-4.9183434399118096E-3</v>
      </c>
      <c r="I82" s="376"/>
    </row>
    <row r="83" spans="2:9" x14ac:dyDescent="0.25">
      <c r="B83" s="374">
        <v>42562</v>
      </c>
      <c r="C83" s="375">
        <v>80</v>
      </c>
      <c r="D83" s="380">
        <v>46.438400000000001</v>
      </c>
      <c r="E83" s="376">
        <v>48.08</v>
      </c>
      <c r="F83" s="376">
        <f t="shared" si="30"/>
        <v>131.32799999999975</v>
      </c>
      <c r="G83" s="376">
        <f t="shared" si="31"/>
        <v>3715.0720000000001</v>
      </c>
      <c r="H83" s="377">
        <f t="shared" si="32"/>
        <v>3.5350055126791555E-2</v>
      </c>
      <c r="I83" s="376"/>
    </row>
    <row r="84" spans="2:9" x14ac:dyDescent="0.25">
      <c r="B84" s="374">
        <v>42563</v>
      </c>
      <c r="C84" s="375">
        <v>80</v>
      </c>
      <c r="D84" s="380">
        <v>46.438400000000001</v>
      </c>
      <c r="E84" s="376">
        <v>48.35</v>
      </c>
      <c r="F84" s="376">
        <f t="shared" si="30"/>
        <v>152.928</v>
      </c>
      <c r="G84" s="376">
        <f t="shared" si="31"/>
        <v>3715.0720000000001</v>
      </c>
      <c r="H84" s="377">
        <f t="shared" si="32"/>
        <v>4.1164208930540243E-2</v>
      </c>
      <c r="I84" s="376"/>
    </row>
    <row r="85" spans="2:9" x14ac:dyDescent="0.25">
      <c r="B85" s="374">
        <v>42566</v>
      </c>
      <c r="C85" s="396">
        <v>110</v>
      </c>
      <c r="D85" s="529">
        <v>46.749699999999997</v>
      </c>
      <c r="E85" s="376">
        <v>47.71</v>
      </c>
      <c r="F85" s="376">
        <f t="shared" si="30"/>
        <v>105.63300000000041</v>
      </c>
      <c r="G85" s="376">
        <f t="shared" si="31"/>
        <v>5142.4669999999996</v>
      </c>
      <c r="H85" s="377">
        <f t="shared" si="32"/>
        <v>2.0541308286470369E-2</v>
      </c>
      <c r="I85" s="376" t="s">
        <v>238</v>
      </c>
    </row>
    <row r="86" spans="2:9" x14ac:dyDescent="0.25">
      <c r="B86" s="374">
        <v>42569</v>
      </c>
      <c r="C86" s="375">
        <v>110</v>
      </c>
      <c r="D86" s="380">
        <v>46.749699999999997</v>
      </c>
      <c r="E86" s="376">
        <v>48.28</v>
      </c>
      <c r="F86" s="376">
        <f t="shared" si="30"/>
        <v>168.33300000000042</v>
      </c>
      <c r="G86" s="376">
        <f t="shared" si="31"/>
        <v>5142.4669999999996</v>
      </c>
      <c r="H86" s="377">
        <f t="shared" si="32"/>
        <v>3.2733899896683918E-2</v>
      </c>
      <c r="I86" s="376"/>
    </row>
    <row r="87" spans="2:9" x14ac:dyDescent="0.25">
      <c r="B87" s="374">
        <v>42570</v>
      </c>
      <c r="C87" s="375">
        <v>110</v>
      </c>
      <c r="D87" s="380">
        <v>46.749699999999997</v>
      </c>
      <c r="E87" s="376">
        <v>48.37</v>
      </c>
      <c r="F87" s="376">
        <f t="shared" si="30"/>
        <v>178.23300000000003</v>
      </c>
      <c r="G87" s="376">
        <f t="shared" si="31"/>
        <v>5142.4669999999996</v>
      </c>
      <c r="H87" s="377">
        <f t="shared" si="32"/>
        <v>3.4659045940401763E-2</v>
      </c>
      <c r="I87" s="376"/>
    </row>
    <row r="88" spans="2:9" x14ac:dyDescent="0.25">
      <c r="B88" s="374">
        <v>42571</v>
      </c>
      <c r="C88" s="375">
        <v>110</v>
      </c>
      <c r="D88" s="380">
        <v>46.749699999999997</v>
      </c>
      <c r="E88" s="376">
        <v>48.61</v>
      </c>
      <c r="F88" s="376">
        <f t="shared" si="30"/>
        <v>204.63300000000027</v>
      </c>
      <c r="G88" s="376">
        <f t="shared" si="31"/>
        <v>5142.4669999999996</v>
      </c>
      <c r="H88" s="377">
        <f t="shared" si="32"/>
        <v>3.9792768723649612E-2</v>
      </c>
      <c r="I88" s="376"/>
    </row>
    <row r="89" spans="2:9" x14ac:dyDescent="0.25">
      <c r="B89" s="374">
        <v>42572</v>
      </c>
      <c r="C89" s="375">
        <v>110</v>
      </c>
      <c r="D89" s="380">
        <v>46.749699999999997</v>
      </c>
      <c r="E89" s="376">
        <v>48.3</v>
      </c>
      <c r="F89" s="376">
        <f t="shared" si="30"/>
        <v>170.53300000000002</v>
      </c>
      <c r="G89" s="376">
        <f t="shared" si="31"/>
        <v>5142.4669999999996</v>
      </c>
      <c r="H89" s="377">
        <f t="shared" si="32"/>
        <v>3.3161710128621145E-2</v>
      </c>
      <c r="I89" s="376"/>
    </row>
    <row r="90" spans="2:9" x14ac:dyDescent="0.25">
      <c r="B90" s="374">
        <v>42576</v>
      </c>
      <c r="C90" s="375">
        <v>110</v>
      </c>
      <c r="D90" s="380">
        <v>46.749699999999997</v>
      </c>
      <c r="E90" s="376">
        <v>48.12</v>
      </c>
      <c r="F90" s="376">
        <f t="shared" si="30"/>
        <v>150.73300000000003</v>
      </c>
      <c r="G90" s="376">
        <f t="shared" si="31"/>
        <v>5142.4669999999996</v>
      </c>
      <c r="H90" s="377">
        <f t="shared" si="32"/>
        <v>2.9311418041185301E-2</v>
      </c>
      <c r="I90" s="376"/>
    </row>
    <row r="91" spans="2:9" x14ac:dyDescent="0.25">
      <c r="B91" s="374">
        <v>42585</v>
      </c>
      <c r="C91" s="375">
        <v>110</v>
      </c>
      <c r="D91" s="380">
        <v>46.749699999999997</v>
      </c>
      <c r="E91" s="376">
        <v>47.7</v>
      </c>
      <c r="F91" s="376">
        <f t="shared" si="30"/>
        <v>104.53300000000063</v>
      </c>
      <c r="G91" s="376">
        <f t="shared" si="31"/>
        <v>5142.4669999999996</v>
      </c>
      <c r="H91" s="377">
        <f t="shared" si="32"/>
        <v>2.0327403170501752E-2</v>
      </c>
      <c r="I91" s="376"/>
    </row>
    <row r="92" spans="2:9" x14ac:dyDescent="0.25">
      <c r="B92" s="374">
        <v>42587</v>
      </c>
      <c r="C92" s="375">
        <v>80</v>
      </c>
      <c r="D92" s="380">
        <v>46.025700000000001</v>
      </c>
      <c r="E92" s="376">
        <v>48.43</v>
      </c>
      <c r="F92" s="376">
        <f t="shared" si="30"/>
        <v>192.34399999999994</v>
      </c>
      <c r="G92" s="376">
        <f t="shared" si="31"/>
        <v>3682.056</v>
      </c>
      <c r="H92" s="377">
        <f t="shared" si="32"/>
        <v>5.2238206045752682E-2</v>
      </c>
      <c r="I92" s="376"/>
    </row>
    <row r="93" spans="2:9" x14ac:dyDescent="0.25">
      <c r="B93" s="374">
        <v>42600</v>
      </c>
      <c r="C93" s="375">
        <v>80</v>
      </c>
      <c r="D93" s="380">
        <v>46.026000000000003</v>
      </c>
      <c r="E93" s="376">
        <v>48.53</v>
      </c>
      <c r="F93" s="376">
        <f t="shared" si="30"/>
        <v>200.31999999999982</v>
      </c>
      <c r="G93" s="376">
        <f t="shared" si="31"/>
        <v>3682.0800000000004</v>
      </c>
      <c r="H93" s="377">
        <f t="shared" si="32"/>
        <v>5.4404032503367609E-2</v>
      </c>
      <c r="I93" s="376"/>
    </row>
    <row r="94" spans="2:9" x14ac:dyDescent="0.25">
      <c r="B94" s="374">
        <v>42601</v>
      </c>
      <c r="C94" s="375">
        <v>80</v>
      </c>
      <c r="D94" s="380">
        <v>46.026000000000003</v>
      </c>
      <c r="E94" s="376">
        <v>48.65</v>
      </c>
      <c r="F94" s="376">
        <f t="shared" si="30"/>
        <v>209.91999999999962</v>
      </c>
      <c r="G94" s="376">
        <f t="shared" si="31"/>
        <v>3682.0800000000004</v>
      </c>
      <c r="H94" s="377">
        <f t="shared" si="32"/>
        <v>5.7011254508321278E-2</v>
      </c>
      <c r="I94" s="376"/>
    </row>
    <row r="95" spans="2:9" x14ac:dyDescent="0.25">
      <c r="B95" s="374">
        <v>42605</v>
      </c>
      <c r="C95" s="375">
        <v>80</v>
      </c>
      <c r="D95" s="380">
        <v>46.026000000000003</v>
      </c>
      <c r="E95" s="376">
        <v>48.41</v>
      </c>
      <c r="F95" s="376">
        <f t="shared" si="30"/>
        <v>190.71999999999946</v>
      </c>
      <c r="G95" s="376">
        <f t="shared" si="31"/>
        <v>3682.0800000000004</v>
      </c>
      <c r="H95" s="377">
        <f t="shared" si="32"/>
        <v>5.1796810498413788E-2</v>
      </c>
      <c r="I95" s="376"/>
    </row>
    <row r="96" spans="2:9" x14ac:dyDescent="0.25">
      <c r="B96" s="374">
        <v>42606</v>
      </c>
      <c r="C96" s="375">
        <v>80</v>
      </c>
      <c r="D96" s="380">
        <v>46.026000000000003</v>
      </c>
      <c r="E96" s="376">
        <v>48.63</v>
      </c>
      <c r="F96" s="376">
        <f t="shared" si="30"/>
        <v>208.31999999999994</v>
      </c>
      <c r="G96" s="376">
        <f t="shared" si="31"/>
        <v>3682.0800000000004</v>
      </c>
      <c r="H96" s="377">
        <f t="shared" si="32"/>
        <v>5.6576717507495738E-2</v>
      </c>
      <c r="I96" s="376"/>
    </row>
    <row r="97" spans="2:9" x14ac:dyDescent="0.25">
      <c r="B97" s="374">
        <v>42607</v>
      </c>
      <c r="C97" s="375">
        <v>80</v>
      </c>
      <c r="D97" s="380">
        <v>46.026000000000003</v>
      </c>
      <c r="E97" s="376">
        <v>48.38</v>
      </c>
      <c r="F97" s="376">
        <f t="shared" si="30"/>
        <v>188.31999999999994</v>
      </c>
      <c r="G97" s="376">
        <f t="shared" si="31"/>
        <v>3682.0800000000004</v>
      </c>
      <c r="H97" s="377">
        <f t="shared" si="32"/>
        <v>5.1145004997175489E-2</v>
      </c>
      <c r="I97" s="376"/>
    </row>
    <row r="98" spans="2:9" x14ac:dyDescent="0.25">
      <c r="B98" s="374">
        <v>42608</v>
      </c>
      <c r="C98" s="375">
        <v>80</v>
      </c>
      <c r="D98" s="380">
        <v>46.026000000000003</v>
      </c>
      <c r="E98" s="376">
        <v>48.51</v>
      </c>
      <c r="F98" s="376">
        <f t="shared" si="30"/>
        <v>198.71999999999957</v>
      </c>
      <c r="G98" s="376">
        <f t="shared" si="31"/>
        <v>3682.0800000000004</v>
      </c>
      <c r="H98" s="377">
        <f t="shared" si="32"/>
        <v>5.3969495502541924E-2</v>
      </c>
      <c r="I98" s="376"/>
    </row>
    <row r="99" spans="2:9" x14ac:dyDescent="0.25">
      <c r="B99" s="374">
        <v>42611</v>
      </c>
      <c r="C99" s="375">
        <v>0</v>
      </c>
      <c r="D99" s="380"/>
      <c r="E99" s="376"/>
      <c r="F99" s="376">
        <v>294.61</v>
      </c>
      <c r="G99" s="376"/>
      <c r="H99" s="377"/>
      <c r="I99" s="376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20">
        <v>46.47</v>
      </c>
      <c r="E103" s="258">
        <v>46.52</v>
      </c>
      <c r="F103" s="258">
        <f t="shared" ref="F103:F116" si="33">C103*(E103-D103)</f>
        <v>2.0000000000001705</v>
      </c>
      <c r="G103" s="258">
        <f t="shared" ref="G103:G116" si="34">D103*C103</f>
        <v>1858.8</v>
      </c>
      <c r="H103" s="272">
        <f t="shared" ref="H103:H116" si="35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20">
        <v>46.47</v>
      </c>
      <c r="E104" s="258">
        <v>45.43</v>
      </c>
      <c r="F104" s="258">
        <f t="shared" si="33"/>
        <v>-41.599999999999966</v>
      </c>
      <c r="G104" s="258">
        <f t="shared" si="34"/>
        <v>1858.8</v>
      </c>
      <c r="H104" s="272">
        <f t="shared" si="35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20">
        <v>46.47</v>
      </c>
      <c r="E105" s="258">
        <v>46.01</v>
      </c>
      <c r="F105" s="258">
        <f t="shared" si="33"/>
        <v>-18.400000000000034</v>
      </c>
      <c r="G105" s="258">
        <f t="shared" si="34"/>
        <v>1858.8</v>
      </c>
      <c r="H105" s="272">
        <f t="shared" si="35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20">
        <v>46.47</v>
      </c>
      <c r="E106" s="258">
        <v>46.5</v>
      </c>
      <c r="F106" s="258">
        <f t="shared" si="33"/>
        <v>1.2000000000000455</v>
      </c>
      <c r="G106" s="258">
        <f t="shared" si="34"/>
        <v>1858.8</v>
      </c>
      <c r="H106" s="272">
        <f t="shared" si="35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20">
        <v>46.47</v>
      </c>
      <c r="E107" s="258">
        <v>45.83</v>
      </c>
      <c r="F107" s="258">
        <f t="shared" si="33"/>
        <v>-25.600000000000023</v>
      </c>
      <c r="G107" s="258">
        <f t="shared" si="34"/>
        <v>1858.8</v>
      </c>
      <c r="H107" s="272">
        <f t="shared" si="35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20">
        <v>45.634999999999998</v>
      </c>
      <c r="E108" s="258">
        <v>44.88</v>
      </c>
      <c r="F108" s="258">
        <f t="shared" si="33"/>
        <v>-60.399999999999636</v>
      </c>
      <c r="G108" s="258">
        <f t="shared" si="34"/>
        <v>3650.7999999999997</v>
      </c>
      <c r="H108" s="272">
        <f t="shared" si="35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20">
        <v>45.634999999999998</v>
      </c>
      <c r="E109" s="258">
        <v>43.83</v>
      </c>
      <c r="F109" s="258">
        <f t="shared" si="33"/>
        <v>-144.39999999999998</v>
      </c>
      <c r="G109" s="258">
        <f t="shared" si="34"/>
        <v>3650.7999999999997</v>
      </c>
      <c r="H109" s="272">
        <f t="shared" si="35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20">
        <v>45.634999999999998</v>
      </c>
      <c r="E110" s="258">
        <v>44.99</v>
      </c>
      <c r="F110" s="258">
        <f t="shared" si="33"/>
        <v>-51.599999999999682</v>
      </c>
      <c r="G110" s="258">
        <f t="shared" si="34"/>
        <v>3650.7999999999997</v>
      </c>
      <c r="H110" s="272">
        <f t="shared" si="35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20">
        <v>45.634999999999998</v>
      </c>
      <c r="E111" s="258">
        <v>45.18</v>
      </c>
      <c r="F111" s="258">
        <f t="shared" si="33"/>
        <v>-36.399999999999864</v>
      </c>
      <c r="G111" s="258">
        <f t="shared" si="34"/>
        <v>3650.7999999999997</v>
      </c>
      <c r="H111" s="272">
        <f t="shared" si="35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20">
        <v>45.634999999999998</v>
      </c>
      <c r="E112" s="258">
        <v>45.33</v>
      </c>
      <c r="F112" s="258">
        <f t="shared" si="33"/>
        <v>-24.399999999999977</v>
      </c>
      <c r="G112" s="258">
        <f t="shared" si="34"/>
        <v>3650.7999999999997</v>
      </c>
      <c r="H112" s="272">
        <f t="shared" si="35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20">
        <v>44.790999999999997</v>
      </c>
      <c r="E113" s="258">
        <v>46.41</v>
      </c>
      <c r="F113" s="258">
        <f t="shared" si="33"/>
        <v>64.759999999999991</v>
      </c>
      <c r="G113" s="258">
        <f t="shared" si="34"/>
        <v>1791.6399999999999</v>
      </c>
      <c r="H113" s="272">
        <f t="shared" si="35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20">
        <v>44.8705</v>
      </c>
      <c r="E114" s="258">
        <v>44.6</v>
      </c>
      <c r="F114" s="258">
        <f t="shared" si="33"/>
        <v>-21.639999999999873</v>
      </c>
      <c r="G114" s="258">
        <f t="shared" si="34"/>
        <v>3589.64</v>
      </c>
      <c r="H114" s="272">
        <f t="shared" si="35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20">
        <v>43.161999999999999</v>
      </c>
      <c r="E115" s="258">
        <v>52.62</v>
      </c>
      <c r="F115" s="258">
        <f t="shared" si="33"/>
        <v>378.31999999999994</v>
      </c>
      <c r="G115" s="258">
        <f t="shared" si="34"/>
        <v>1726.48</v>
      </c>
      <c r="H115" s="272">
        <f t="shared" si="35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20">
        <v>42.781999999999996</v>
      </c>
      <c r="E116" s="258">
        <v>53.58</v>
      </c>
      <c r="F116" s="258">
        <f t="shared" si="33"/>
        <v>431.92000000000007</v>
      </c>
      <c r="G116" s="258">
        <f t="shared" si="34"/>
        <v>1711.2799999999997</v>
      </c>
      <c r="H116" s="272">
        <f t="shared" si="35"/>
        <v>0.252395867420878</v>
      </c>
      <c r="I116" s="258"/>
    </row>
    <row r="117" spans="1:13" x14ac:dyDescent="0.25">
      <c r="B117" s="262">
        <v>42710</v>
      </c>
      <c r="C117" s="257">
        <v>0</v>
      </c>
      <c r="D117" s="520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36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36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37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36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37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36"/>
        <v>2000.3999999999999</v>
      </c>
      <c r="G127" s="262">
        <v>42514</v>
      </c>
      <c r="H127" s="405">
        <v>40</v>
      </c>
      <c r="I127" s="364">
        <v>49.29</v>
      </c>
      <c r="J127" s="364">
        <v>0.04</v>
      </c>
      <c r="K127" s="364">
        <f t="shared" si="37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36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37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36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37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36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37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36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37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36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5"/>
      <c r="I136" s="364"/>
      <c r="J136" s="364"/>
      <c r="K136" s="364"/>
      <c r="L136" s="257"/>
      <c r="M136" s="257"/>
    </row>
    <row r="137" spans="1:13" x14ac:dyDescent="0.25">
      <c r="A137" s="257"/>
      <c r="B137" s="449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9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9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1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9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9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9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9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4" t="s">
        <v>195</v>
      </c>
      <c r="B148" s="455"/>
      <c r="C148" s="456">
        <f>SumByColor($A$19,C124:C146)</f>
        <v>160</v>
      </c>
      <c r="D148" s="456"/>
      <c r="E148" s="456"/>
      <c r="F148" s="457">
        <f>SumByColor($A$19,F124:F146)</f>
        <v>8817</v>
      </c>
      <c r="G148" s="456"/>
      <c r="H148" s="456">
        <f>SumByColor($A$19,H124:H146)</f>
        <v>160</v>
      </c>
      <c r="I148" s="456"/>
      <c r="J148" s="456"/>
      <c r="K148" s="457">
        <f>SumByColor($A$19,K124:K146)</f>
        <v>9164</v>
      </c>
      <c r="L148" s="456"/>
      <c r="M148" s="457">
        <f>SumByColor($A$19,M124:M146)</f>
        <v>30</v>
      </c>
    </row>
  </sheetData>
  <mergeCells count="1">
    <mergeCell ref="P39:Q39"/>
  </mergeCells>
  <conditionalFormatting sqref="F61:F63">
    <cfRule type="expression" dxfId="568" priority="79">
      <formula>F61&gt;0</formula>
    </cfRule>
    <cfRule type="expression" dxfId="56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66" priority="71">
      <formula>F64&gt;0</formula>
    </cfRule>
    <cfRule type="expression" dxfId="565" priority="72">
      <formula>F64&lt;0</formula>
    </cfRule>
  </conditionalFormatting>
  <conditionalFormatting sqref="F64:F92 F99:F101 F108:F119">
    <cfRule type="expression" dxfId="564" priority="73">
      <formula>F64&gt;0</formula>
    </cfRule>
    <cfRule type="expression" dxfId="563" priority="74">
      <formula>F64&lt;0</formula>
    </cfRule>
  </conditionalFormatting>
  <conditionalFormatting sqref="H61:H92 H99:H101 H108:H119">
    <cfRule type="expression" dxfId="562" priority="69">
      <formula>H61&gt;0</formula>
    </cfRule>
    <cfRule type="expression" dxfId="561" priority="70">
      <formula>H61&lt;0</formula>
    </cfRule>
  </conditionalFormatting>
  <conditionalFormatting sqref="F57:F60">
    <cfRule type="expression" dxfId="560" priority="55">
      <formula>F57&gt;0</formula>
    </cfRule>
    <cfRule type="expression" dxfId="559" priority="56">
      <formula>F57&lt;0</formula>
    </cfRule>
  </conditionalFormatting>
  <conditionalFormatting sqref="H57:H60">
    <cfRule type="expression" dxfId="558" priority="53">
      <formula>H57&gt;0</formula>
    </cfRule>
    <cfRule type="expression" dxfId="557" priority="54">
      <formula>H57&lt;0</formula>
    </cfRule>
  </conditionalFormatting>
  <conditionalFormatting sqref="Q8">
    <cfRule type="expression" dxfId="556" priority="49">
      <formula>Q8&gt;0</formula>
    </cfRule>
    <cfRule type="expression" dxfId="555" priority="50">
      <formula>Q8&lt;0</formula>
    </cfRule>
  </conditionalFormatting>
  <conditionalFormatting sqref="Q7">
    <cfRule type="expression" dxfId="554" priority="51">
      <formula>Q7&gt;0</formula>
    </cfRule>
    <cfRule type="expression" dxfId="553" priority="52">
      <formula>Q7&lt;0</formula>
    </cfRule>
  </conditionalFormatting>
  <conditionalFormatting sqref="F93:F98">
    <cfRule type="expression" dxfId="552" priority="45">
      <formula>F93&gt;0</formula>
    </cfRule>
    <cfRule type="expression" dxfId="551" priority="46">
      <formula>F93&lt;0</formula>
    </cfRule>
  </conditionalFormatting>
  <conditionalFormatting sqref="F93:F98">
    <cfRule type="expression" dxfId="550" priority="47">
      <formula>F93&gt;0</formula>
    </cfRule>
    <cfRule type="expression" dxfId="549" priority="48">
      <formula>F93&lt;0</formula>
    </cfRule>
  </conditionalFormatting>
  <conditionalFormatting sqref="H93:H98">
    <cfRule type="expression" dxfId="548" priority="43">
      <formula>H93&gt;0</formula>
    </cfRule>
    <cfRule type="expression" dxfId="547" priority="44">
      <formula>H93&lt;0</formula>
    </cfRule>
  </conditionalFormatting>
  <conditionalFormatting sqref="M122">
    <cfRule type="expression" dxfId="546" priority="39">
      <formula>M122&gt;0</formula>
    </cfRule>
    <cfRule type="expression" dxfId="545" priority="40">
      <formula>M122&lt;0</formula>
    </cfRule>
  </conditionalFormatting>
  <conditionalFormatting sqref="M122">
    <cfRule type="expression" dxfId="544" priority="41">
      <formula>M122&gt;0</formula>
    </cfRule>
    <cfRule type="expression" dxfId="543" priority="42">
      <formula>M122&lt;0</formula>
    </cfRule>
  </conditionalFormatting>
  <conditionalFormatting sqref="F103:F107">
    <cfRule type="expression" dxfId="542" priority="37">
      <formula>F103&gt;0</formula>
    </cfRule>
    <cfRule type="expression" dxfId="541" priority="38">
      <formula>F103&lt;0</formula>
    </cfRule>
  </conditionalFormatting>
  <conditionalFormatting sqref="H103:H107">
    <cfRule type="expression" dxfId="540" priority="35">
      <formula>H103&gt;0</formula>
    </cfRule>
    <cfRule type="expression" dxfId="539" priority="36">
      <formula>H103&lt;0</formula>
    </cfRule>
  </conditionalFormatting>
  <conditionalFormatting sqref="F24:F51">
    <cfRule type="expression" dxfId="538" priority="27">
      <formula>F24&gt;0</formula>
    </cfRule>
    <cfRule type="expression" dxfId="537" priority="28">
      <formula>F24&lt;0</formula>
    </cfRule>
  </conditionalFormatting>
  <conditionalFormatting sqref="F24:F51">
    <cfRule type="expression" dxfId="536" priority="29">
      <formula>F24&gt;0</formula>
    </cfRule>
    <cfRule type="expression" dxfId="535" priority="30">
      <formula>F24&lt;0</formula>
    </cfRule>
  </conditionalFormatting>
  <conditionalFormatting sqref="H24:H51">
    <cfRule type="expression" dxfId="534" priority="25">
      <formula>H24&gt;0</formula>
    </cfRule>
    <cfRule type="expression" dxfId="533" priority="26">
      <formula>H24&lt;0</formula>
    </cfRule>
  </conditionalFormatting>
  <conditionalFormatting sqref="J34">
    <cfRule type="expression" dxfId="532" priority="23">
      <formula>J34&gt;0</formula>
    </cfRule>
    <cfRule type="expression" dxfId="531" priority="24">
      <formula>J34&lt;0</formula>
    </cfRule>
  </conditionalFormatting>
  <conditionalFormatting sqref="J35">
    <cfRule type="expression" dxfId="530" priority="21">
      <formula>J35&gt;0</formula>
    </cfRule>
    <cfRule type="expression" dxfId="529" priority="22">
      <formula>J35&lt;0</formula>
    </cfRule>
  </conditionalFormatting>
  <conditionalFormatting sqref="J36:J47">
    <cfRule type="expression" dxfId="528" priority="19">
      <formula>J36&gt;0</formula>
    </cfRule>
    <cfRule type="expression" dxfId="527" priority="20">
      <formula>J36&lt;0</formula>
    </cfRule>
  </conditionalFormatting>
  <conditionalFormatting sqref="K34">
    <cfRule type="expression" dxfId="526" priority="5">
      <formula>K34&gt;0</formula>
    </cfRule>
    <cfRule type="expression" dxfId="525" priority="6">
      <formula>K34&lt;0</formula>
    </cfRule>
  </conditionalFormatting>
  <conditionalFormatting sqref="K35">
    <cfRule type="expression" dxfId="524" priority="3">
      <formula>K35&gt;0</formula>
    </cfRule>
    <cfRule type="expression" dxfId="523" priority="4">
      <formula>K35&lt;0</formula>
    </cfRule>
  </conditionalFormatting>
  <conditionalFormatting sqref="K36:K47">
    <cfRule type="expression" dxfId="522" priority="1">
      <formula>K36&gt;0</formula>
    </cfRule>
    <cfRule type="expression" dxfId="52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42.61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42.61</v>
      </c>
      <c r="R4" s="491">
        <v>-4.7399999999999998E-2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46.871000000000002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46.444900000000004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46.018800000000006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45.592700000000001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45.166600000000003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44.740500000000004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44.314399999999999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43.888300000000001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43.462200000000003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43.036099999999998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42.61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42.183900000000001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41.757799999999996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41.331699999999998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40.9056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40.479499999999994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40.053399999999996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39.627299999999998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39.2012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38.775100000000002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38.349000000000004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5"/>
      <c r="B81" s="375"/>
      <c r="C81" s="375"/>
      <c r="D81" s="376"/>
      <c r="E81" s="376"/>
      <c r="F81" s="376"/>
      <c r="G81" s="375"/>
      <c r="H81" s="375"/>
      <c r="I81" s="376"/>
      <c r="J81" s="376"/>
      <c r="K81" s="376"/>
      <c r="L81" s="375"/>
      <c r="M81" s="375"/>
      <c r="N81" s="375"/>
    </row>
    <row r="82" spans="1:14" x14ac:dyDescent="0.25">
      <c r="A82" s="375"/>
      <c r="B82" s="374">
        <v>42545</v>
      </c>
      <c r="C82" s="375">
        <v>250</v>
      </c>
      <c r="D82" s="376">
        <v>9.36</v>
      </c>
      <c r="E82" s="376">
        <v>0</v>
      </c>
      <c r="F82" s="376">
        <f>D82*C82+E82</f>
        <v>2340</v>
      </c>
      <c r="G82" s="375">
        <v>42577</v>
      </c>
      <c r="H82" s="379">
        <v>150</v>
      </c>
      <c r="I82" s="376">
        <v>10.58</v>
      </c>
      <c r="J82" s="376">
        <v>0.03</v>
      </c>
      <c r="K82" s="376">
        <f>H82*I82-J82</f>
        <v>1586.97</v>
      </c>
      <c r="L82" s="375"/>
      <c r="M82" s="375"/>
      <c r="N82" s="375"/>
    </row>
    <row r="83" spans="1:14" x14ac:dyDescent="0.25">
      <c r="A83" s="375"/>
      <c r="B83" s="374"/>
      <c r="C83" s="375"/>
      <c r="D83" s="376"/>
      <c r="E83" s="376"/>
      <c r="F83" s="376"/>
      <c r="G83" s="375">
        <v>42577</v>
      </c>
      <c r="H83" s="379">
        <v>100</v>
      </c>
      <c r="I83" s="376">
        <v>10.65</v>
      </c>
      <c r="J83" s="376">
        <v>0.02</v>
      </c>
      <c r="K83" s="376">
        <f>H83*I83-J83</f>
        <v>1064.98</v>
      </c>
      <c r="L83" s="375"/>
      <c r="M83" s="375"/>
      <c r="N83" s="375"/>
    </row>
    <row r="84" spans="1:14" x14ac:dyDescent="0.25">
      <c r="A84" s="375"/>
      <c r="B84" s="375"/>
      <c r="C84" s="375"/>
      <c r="D84" s="376"/>
      <c r="E84" s="376"/>
      <c r="F84" s="376"/>
      <c r="G84" s="375"/>
      <c r="H84" s="375"/>
      <c r="I84" s="376"/>
      <c r="J84" s="376"/>
      <c r="K84" s="376"/>
      <c r="L84" s="375"/>
      <c r="M84" s="375"/>
      <c r="N84" s="37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5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5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5"/>
    </row>
    <row r="116" spans="1:14" x14ac:dyDescent="0.25">
      <c r="A116" s="375"/>
      <c r="B116" s="374"/>
      <c r="C116" s="375"/>
      <c r="D116" s="376"/>
      <c r="E116" s="376"/>
      <c r="F116" s="376"/>
      <c r="G116" s="376"/>
      <c r="H116" s="377"/>
      <c r="I116" s="376"/>
      <c r="J116" s="376"/>
      <c r="K116" s="376"/>
      <c r="L116" s="375"/>
      <c r="M116" s="375"/>
      <c r="N116" s="375"/>
    </row>
    <row r="117" spans="1:14" x14ac:dyDescent="0.25">
      <c r="A117" s="375"/>
      <c r="B117" s="374">
        <v>42545</v>
      </c>
      <c r="C117" s="375">
        <v>250</v>
      </c>
      <c r="D117" s="376">
        <v>9.36</v>
      </c>
      <c r="E117" s="376">
        <v>9.3800000000000008</v>
      </c>
      <c r="F117" s="376">
        <f t="shared" ref="F117:F127" si="12">C117*(E117-D117)</f>
        <v>5.0000000000003375</v>
      </c>
      <c r="G117" s="376">
        <f t="shared" ref="G117:G127" si="13">D117*C117</f>
        <v>2340</v>
      </c>
      <c r="H117" s="377">
        <f t="shared" ref="H117:H127" si="14">(E117-D117)/D117</f>
        <v>2.1367521367522809E-3</v>
      </c>
      <c r="I117" s="376"/>
      <c r="J117" s="376"/>
      <c r="K117" s="376"/>
      <c r="L117" s="375"/>
      <c r="M117" s="375"/>
      <c r="N117" s="375"/>
    </row>
    <row r="118" spans="1:14" x14ac:dyDescent="0.25">
      <c r="A118" s="375"/>
      <c r="B118" s="374">
        <v>42548</v>
      </c>
      <c r="C118" s="375">
        <v>250</v>
      </c>
      <c r="D118" s="376">
        <v>9.36</v>
      </c>
      <c r="E118" s="376">
        <v>9.1</v>
      </c>
      <c r="F118" s="376">
        <f t="shared" si="12"/>
        <v>-64.999999999999943</v>
      </c>
      <c r="G118" s="376">
        <f t="shared" si="13"/>
        <v>2340</v>
      </c>
      <c r="H118" s="377">
        <f t="shared" si="14"/>
        <v>-2.7777777777777755E-2</v>
      </c>
      <c r="I118" s="376"/>
      <c r="J118" s="376"/>
      <c r="K118" s="376"/>
      <c r="L118" s="375"/>
      <c r="M118" s="375"/>
      <c r="N118" s="375"/>
    </row>
    <row r="119" spans="1:14" x14ac:dyDescent="0.25">
      <c r="A119" s="375"/>
      <c r="B119" s="374">
        <v>42549</v>
      </c>
      <c r="C119" s="375">
        <v>250</v>
      </c>
      <c r="D119" s="376">
        <v>9.36</v>
      </c>
      <c r="E119" s="376">
        <v>9.33</v>
      </c>
      <c r="F119" s="376">
        <f t="shared" si="12"/>
        <v>-7.4999999999998401</v>
      </c>
      <c r="G119" s="376">
        <f t="shared" si="13"/>
        <v>2340</v>
      </c>
      <c r="H119" s="377">
        <f t="shared" si="14"/>
        <v>-3.2051282051281369E-3</v>
      </c>
      <c r="I119" s="376"/>
      <c r="J119" s="376"/>
      <c r="K119" s="376"/>
      <c r="L119" s="375"/>
      <c r="M119" s="375"/>
      <c r="N119" s="375"/>
    </row>
    <row r="120" spans="1:14" x14ac:dyDescent="0.25">
      <c r="A120" s="375"/>
      <c r="B120" s="374">
        <v>42550</v>
      </c>
      <c r="C120" s="375">
        <v>250</v>
      </c>
      <c r="D120" s="376">
        <v>9.36</v>
      </c>
      <c r="E120" s="376">
        <v>9.1</v>
      </c>
      <c r="F120" s="376">
        <f t="shared" si="12"/>
        <v>-64.999999999999943</v>
      </c>
      <c r="G120" s="376">
        <f t="shared" si="13"/>
        <v>2340</v>
      </c>
      <c r="H120" s="377">
        <f t="shared" si="14"/>
        <v>-2.7777777777777755E-2</v>
      </c>
      <c r="I120" s="376"/>
      <c r="J120" s="376"/>
      <c r="K120" s="376"/>
      <c r="L120" s="375"/>
      <c r="M120" s="375"/>
      <c r="N120" s="375"/>
    </row>
    <row r="121" spans="1:14" x14ac:dyDescent="0.25">
      <c r="A121" s="375"/>
      <c r="B121" s="374">
        <v>42552</v>
      </c>
      <c r="C121" s="375">
        <v>250</v>
      </c>
      <c r="D121" s="376">
        <v>9.36</v>
      </c>
      <c r="E121" s="376">
        <v>9.5500000000000007</v>
      </c>
      <c r="F121" s="376">
        <f t="shared" si="12"/>
        <v>47.50000000000032</v>
      </c>
      <c r="G121" s="376">
        <f t="shared" si="13"/>
        <v>2340</v>
      </c>
      <c r="H121" s="377">
        <f t="shared" si="14"/>
        <v>2.0299145299145439E-2</v>
      </c>
      <c r="I121" s="376"/>
      <c r="J121" s="376"/>
      <c r="K121" s="376"/>
      <c r="L121" s="375"/>
      <c r="M121" s="375"/>
      <c r="N121" s="375"/>
    </row>
    <row r="122" spans="1:14" x14ac:dyDescent="0.25">
      <c r="A122" s="375"/>
      <c r="B122" s="374">
        <v>42556</v>
      </c>
      <c r="C122" s="375">
        <v>250</v>
      </c>
      <c r="D122" s="376">
        <v>9.36</v>
      </c>
      <c r="E122" s="376">
        <v>9.26</v>
      </c>
      <c r="F122" s="376">
        <f t="shared" si="12"/>
        <v>-24.999999999999911</v>
      </c>
      <c r="G122" s="376">
        <f t="shared" si="13"/>
        <v>2340</v>
      </c>
      <c r="H122" s="377">
        <f t="shared" si="14"/>
        <v>-1.0683760683760646E-2</v>
      </c>
      <c r="I122" s="376"/>
      <c r="J122" s="376"/>
      <c r="K122" s="376"/>
      <c r="L122" s="375"/>
      <c r="M122" s="375"/>
      <c r="N122" s="375"/>
    </row>
    <row r="123" spans="1:14" x14ac:dyDescent="0.25">
      <c r="A123" s="375"/>
      <c r="B123" s="374">
        <v>42557</v>
      </c>
      <c r="C123" s="375">
        <v>250</v>
      </c>
      <c r="D123" s="376">
        <v>9.36</v>
      </c>
      <c r="E123" s="376">
        <v>9.19</v>
      </c>
      <c r="F123" s="376">
        <f t="shared" si="12"/>
        <v>-42.499999999999986</v>
      </c>
      <c r="G123" s="376">
        <f t="shared" si="13"/>
        <v>2340</v>
      </c>
      <c r="H123" s="377">
        <f t="shared" si="14"/>
        <v>-1.8162393162393157E-2</v>
      </c>
      <c r="I123" s="376"/>
      <c r="J123" s="376"/>
      <c r="K123" s="376"/>
      <c r="L123" s="375"/>
      <c r="M123" s="375"/>
      <c r="N123" s="375"/>
    </row>
    <row r="124" spans="1:14" x14ac:dyDescent="0.25">
      <c r="A124" s="375"/>
      <c r="B124" s="374">
        <v>42559</v>
      </c>
      <c r="C124" s="375">
        <v>250</v>
      </c>
      <c r="D124" s="376">
        <v>9.36</v>
      </c>
      <c r="E124" s="376">
        <v>9.82</v>
      </c>
      <c r="F124" s="376">
        <f t="shared" si="12"/>
        <v>115.00000000000021</v>
      </c>
      <c r="G124" s="376">
        <f t="shared" si="13"/>
        <v>2340</v>
      </c>
      <c r="H124" s="377">
        <f t="shared" si="14"/>
        <v>4.9145299145299241E-2</v>
      </c>
      <c r="I124" s="376"/>
      <c r="J124" s="376"/>
      <c r="K124" s="376"/>
      <c r="L124" s="375"/>
      <c r="M124" s="375"/>
      <c r="N124" s="375"/>
    </row>
    <row r="125" spans="1:14" x14ac:dyDescent="0.25">
      <c r="A125" s="375"/>
      <c r="B125" s="374">
        <v>42562</v>
      </c>
      <c r="C125" s="375">
        <v>250</v>
      </c>
      <c r="D125" s="376">
        <v>9.36</v>
      </c>
      <c r="E125" s="376">
        <v>10.14</v>
      </c>
      <c r="F125" s="376">
        <f t="shared" si="12"/>
        <v>195.00000000000028</v>
      </c>
      <c r="G125" s="376">
        <f t="shared" si="13"/>
        <v>2340</v>
      </c>
      <c r="H125" s="377">
        <f t="shared" si="14"/>
        <v>8.3333333333333454E-2</v>
      </c>
      <c r="I125" s="376" t="s">
        <v>234</v>
      </c>
      <c r="J125" s="376"/>
      <c r="K125" s="376"/>
      <c r="L125" s="375"/>
      <c r="M125" s="375"/>
      <c r="N125" s="375"/>
    </row>
    <row r="126" spans="1:14" x14ac:dyDescent="0.25">
      <c r="A126" s="375"/>
      <c r="B126" s="374">
        <v>42566</v>
      </c>
      <c r="C126" s="375">
        <v>250</v>
      </c>
      <c r="D126" s="376">
        <v>9.36</v>
      </c>
      <c r="E126" s="376">
        <v>10.92</v>
      </c>
      <c r="F126" s="376">
        <f t="shared" si="12"/>
        <v>390.00000000000011</v>
      </c>
      <c r="G126" s="376">
        <f t="shared" si="13"/>
        <v>2340</v>
      </c>
      <c r="H126" s="377">
        <f t="shared" si="14"/>
        <v>0.16666666666666674</v>
      </c>
      <c r="I126" s="458">
        <v>8.8000000000000007</v>
      </c>
      <c r="J126" s="376"/>
      <c r="K126" s="376"/>
      <c r="L126" s="375"/>
      <c r="M126" s="375"/>
      <c r="N126" s="375"/>
    </row>
    <row r="127" spans="1:14" x14ac:dyDescent="0.25">
      <c r="A127" s="375"/>
      <c r="B127" s="374">
        <v>42570</v>
      </c>
      <c r="C127" s="375">
        <v>250</v>
      </c>
      <c r="D127" s="376">
        <v>9.36</v>
      </c>
      <c r="E127" s="376">
        <v>10.63</v>
      </c>
      <c r="F127" s="376">
        <f t="shared" si="12"/>
        <v>317.50000000000034</v>
      </c>
      <c r="G127" s="376">
        <f t="shared" si="13"/>
        <v>2340</v>
      </c>
      <c r="H127" s="377">
        <f t="shared" si="14"/>
        <v>0.13568376068376084</v>
      </c>
      <c r="I127" s="376"/>
      <c r="J127" s="376"/>
      <c r="K127" s="376"/>
      <c r="L127" s="375"/>
      <c r="M127" s="375"/>
      <c r="N127" s="375"/>
    </row>
    <row r="128" spans="1:14" x14ac:dyDescent="0.25">
      <c r="A128" s="375"/>
      <c r="B128" s="374">
        <v>42577</v>
      </c>
      <c r="C128" s="375">
        <v>0</v>
      </c>
      <c r="D128" s="376"/>
      <c r="E128" s="376"/>
      <c r="F128" s="376">
        <v>311.95</v>
      </c>
      <c r="G128" s="376"/>
      <c r="H128" s="377"/>
      <c r="I128" s="376"/>
      <c r="J128" s="376"/>
      <c r="K128" s="376"/>
      <c r="L128" s="375"/>
      <c r="M128" s="375"/>
    </row>
    <row r="129" spans="1:13" x14ac:dyDescent="0.25">
      <c r="A129" s="375"/>
      <c r="B129" s="374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  <c r="M129" s="375"/>
    </row>
    <row r="130" spans="1:13" x14ac:dyDescent="0.25">
      <c r="A130" s="375"/>
      <c r="B130" s="374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  <c r="M130" s="375"/>
    </row>
  </sheetData>
  <mergeCells count="1">
    <mergeCell ref="P39:Q39"/>
  </mergeCells>
  <conditionalFormatting sqref="F22:F39 H22:H39">
    <cfRule type="expression" dxfId="520" priority="66">
      <formula>F22&gt;0</formula>
    </cfRule>
    <cfRule type="expression" dxfId="51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18" priority="53">
      <formula>F41&gt;0</formula>
    </cfRule>
    <cfRule type="expression" dxfId="517" priority="54">
      <formula>F41&lt;0</formula>
    </cfRule>
  </conditionalFormatting>
  <conditionalFormatting sqref="F41">
    <cfRule type="expression" dxfId="516" priority="57">
      <formula>F41&gt;0</formula>
    </cfRule>
    <cfRule type="expression" dxfId="515" priority="58">
      <formula>F41&lt;0</formula>
    </cfRule>
  </conditionalFormatting>
  <conditionalFormatting sqref="H41">
    <cfRule type="expression" dxfId="514" priority="35">
      <formula>H41&gt;0</formula>
    </cfRule>
    <cfRule type="expression" dxfId="513" priority="36">
      <formula>H41&lt;0</formula>
    </cfRule>
  </conditionalFormatting>
  <conditionalFormatting sqref="F89:F95">
    <cfRule type="expression" dxfId="512" priority="29">
      <formula>F89&gt;0</formula>
    </cfRule>
    <cfRule type="expression" dxfId="511" priority="30">
      <formula>F89&lt;0</formula>
    </cfRule>
  </conditionalFormatting>
  <conditionalFormatting sqref="F96:F110">
    <cfRule type="expression" dxfId="510" priority="25">
      <formula>F96&gt;0</formula>
    </cfRule>
    <cfRule type="expression" dxfId="509" priority="26">
      <formula>F96&lt;0</formula>
    </cfRule>
  </conditionalFormatting>
  <conditionalFormatting sqref="F96:F110">
    <cfRule type="expression" dxfId="508" priority="27">
      <formula>F96&gt;0</formula>
    </cfRule>
    <cfRule type="expression" dxfId="507" priority="28">
      <formula>F96&lt;0</formula>
    </cfRule>
  </conditionalFormatting>
  <conditionalFormatting sqref="H89:H100">
    <cfRule type="expression" dxfId="506" priority="23">
      <formula>H89&gt;0</formula>
    </cfRule>
    <cfRule type="expression" dxfId="505" priority="24">
      <formula>H89&lt;0</formula>
    </cfRule>
  </conditionalFormatting>
  <conditionalFormatting sqref="H101">
    <cfRule type="expression" dxfId="504" priority="21">
      <formula>H101&gt;0</formula>
    </cfRule>
    <cfRule type="expression" dxfId="503" priority="22">
      <formula>H101&lt;0</formula>
    </cfRule>
  </conditionalFormatting>
  <conditionalFormatting sqref="F111:F116">
    <cfRule type="expression" dxfId="502" priority="19">
      <formula>F111&gt;0</formula>
    </cfRule>
    <cfRule type="expression" dxfId="501" priority="20">
      <formula>F111&lt;0</formula>
    </cfRule>
  </conditionalFormatting>
  <conditionalFormatting sqref="H103:H116">
    <cfRule type="expression" dxfId="500" priority="17">
      <formula>H103&gt;0</formula>
    </cfRule>
    <cfRule type="expression" dxfId="499" priority="18">
      <formula>H103&lt;0</formula>
    </cfRule>
  </conditionalFormatting>
  <conditionalFormatting sqref="H102">
    <cfRule type="expression" dxfId="498" priority="15">
      <formula>H102&gt;0</formula>
    </cfRule>
    <cfRule type="expression" dxfId="497" priority="16">
      <formula>H102&lt;0</formula>
    </cfRule>
  </conditionalFormatting>
  <conditionalFormatting sqref="M42">
    <cfRule type="expression" dxfId="496" priority="13">
      <formula>M42&gt;0</formula>
    </cfRule>
    <cfRule type="expression" dxfId="495" priority="14">
      <formula>M42&lt;0</formula>
    </cfRule>
  </conditionalFormatting>
  <conditionalFormatting sqref="Q7">
    <cfRule type="expression" dxfId="494" priority="9">
      <formula>Q7&gt;0</formula>
    </cfRule>
    <cfRule type="expression" dxfId="493" priority="10">
      <formula>Q7&lt;0</formula>
    </cfRule>
  </conditionalFormatting>
  <conditionalFormatting sqref="Q8">
    <cfRule type="expression" dxfId="492" priority="7">
      <formula>Q8&gt;0</formula>
    </cfRule>
    <cfRule type="expression" dxfId="491" priority="8">
      <formula>Q8&lt;0</formula>
    </cfRule>
  </conditionalFormatting>
  <conditionalFormatting sqref="F117:F130 H117:H130">
    <cfRule type="expression" dxfId="490" priority="1">
      <formula>F117&gt;0</formula>
    </cfRule>
    <cfRule type="expression" dxfId="48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3">
        <v>42957</v>
      </c>
      <c r="C2" s="4">
        <v>50</v>
      </c>
      <c r="D2" s="3">
        <v>30.7</v>
      </c>
      <c r="E2" s="3">
        <v>0</v>
      </c>
      <c r="F2" s="3">
        <f>D2*C2+E2</f>
        <v>1535</v>
      </c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9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29.666666666666668</v>
      </c>
      <c r="T3" s="1" t="s">
        <v>243</v>
      </c>
      <c r="W3" s="134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72"/>
      <c r="M4" s="3"/>
      <c r="O4" s="11" t="s">
        <v>66</v>
      </c>
      <c r="Q4" s="54">
        <v>32.04</v>
      </c>
      <c r="R4" s="511">
        <v>1.15E-2</v>
      </c>
      <c r="T4" s="159">
        <v>42633</v>
      </c>
      <c r="U4" s="1" t="s">
        <v>278</v>
      </c>
      <c r="W4" s="134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4806</v>
      </c>
      <c r="W5" s="134"/>
    </row>
    <row r="6" spans="1:23" x14ac:dyDescent="0.25">
      <c r="A6" s="29"/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4450</v>
      </c>
      <c r="T6" t="s">
        <v>338</v>
      </c>
      <c r="U6" t="s">
        <v>478</v>
      </c>
      <c r="W6" s="134"/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3880.5800000000017</v>
      </c>
      <c r="R7">
        <v>50</v>
      </c>
      <c r="T7" t="s">
        <v>477</v>
      </c>
      <c r="W7" s="134"/>
    </row>
    <row r="8" spans="1:23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356</v>
      </c>
      <c r="T8" t="s">
        <v>479</v>
      </c>
      <c r="W8" s="134"/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0.08</v>
      </c>
      <c r="W9" s="134"/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  <c r="W12" s="134"/>
    </row>
    <row r="13" spans="1:23" x14ac:dyDescent="0.25">
      <c r="G13" s="493"/>
      <c r="H13" s="181"/>
      <c r="I13" s="3"/>
      <c r="J13" s="3"/>
      <c r="K13" s="3"/>
      <c r="L13" s="4"/>
      <c r="M13" s="4"/>
      <c r="W13" s="134"/>
    </row>
    <row r="14" spans="1:23" x14ac:dyDescent="0.25">
      <c r="G14" s="493"/>
      <c r="H14" s="181"/>
      <c r="I14" s="3"/>
      <c r="J14" s="3"/>
      <c r="K14" s="3"/>
      <c r="L14" s="4"/>
      <c r="M14" s="4"/>
      <c r="W14" s="13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4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/>
      <c r="J24" s="39">
        <v>3519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90" t="s">
        <v>78</v>
      </c>
      <c r="P28" s="69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35.244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3">O30*$Q$4</f>
        <v>34.9236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3"/>
        <v>34.603200000000001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3"/>
        <v>34.282800000000002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3"/>
        <v>33.962400000000002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3"/>
        <v>33.642000000000003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3"/>
        <v>33.321600000000004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3"/>
        <v>33.001199999999997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3"/>
        <v>32.680799999999998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3"/>
        <v>32.360399999999998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3"/>
        <v>32.04</v>
      </c>
      <c r="W39" s="134"/>
    </row>
    <row r="40" spans="1:23" x14ac:dyDescent="0.25">
      <c r="O40" s="81">
        <v>0.99</v>
      </c>
      <c r="P40" s="81">
        <f t="shared" si="3"/>
        <v>31.7196</v>
      </c>
      <c r="W40" s="134"/>
    </row>
    <row r="41" spans="1:23" x14ac:dyDescent="0.25">
      <c r="O41" s="81">
        <v>0.98</v>
      </c>
      <c r="P41" s="81">
        <f t="shared" si="3"/>
        <v>31.399199999999997</v>
      </c>
      <c r="W41" s="134"/>
    </row>
    <row r="42" spans="1:23" x14ac:dyDescent="0.25">
      <c r="A42" s="583"/>
      <c r="B42" s="582"/>
      <c r="C42" s="583"/>
      <c r="D42" s="584"/>
      <c r="E42" s="584"/>
      <c r="F42" s="584"/>
      <c r="G42" s="583"/>
      <c r="H42" s="583"/>
      <c r="I42" s="584"/>
      <c r="J42" s="584"/>
      <c r="K42" s="584"/>
      <c r="L42" s="583" t="s">
        <v>65</v>
      </c>
      <c r="M42" s="584">
        <f>M80+K80-F80</f>
        <v>3524.5800000000017</v>
      </c>
      <c r="O42" s="81">
        <v>0.97</v>
      </c>
      <c r="P42" s="81">
        <f t="shared" si="3"/>
        <v>31.078799999999998</v>
      </c>
      <c r="W42" s="134"/>
    </row>
    <row r="43" spans="1:23" x14ac:dyDescent="0.25">
      <c r="A43" s="710" t="s">
        <v>1</v>
      </c>
      <c r="B43" s="729" t="s">
        <v>2</v>
      </c>
      <c r="C43" s="710" t="s">
        <v>4</v>
      </c>
      <c r="D43" s="711" t="s">
        <v>5</v>
      </c>
      <c r="E43" s="711" t="s">
        <v>94</v>
      </c>
      <c r="F43" s="711" t="s">
        <v>60</v>
      </c>
      <c r="G43" s="710" t="s">
        <v>3</v>
      </c>
      <c r="H43" s="710" t="s">
        <v>6</v>
      </c>
      <c r="I43" s="711" t="s">
        <v>7</v>
      </c>
      <c r="J43" s="711" t="s">
        <v>95</v>
      </c>
      <c r="K43" s="711" t="s">
        <v>61</v>
      </c>
      <c r="L43" s="710" t="s">
        <v>37</v>
      </c>
      <c r="M43" s="710" t="s">
        <v>38</v>
      </c>
      <c r="O43" s="81">
        <v>0.96</v>
      </c>
      <c r="P43" s="81">
        <f t="shared" si="3"/>
        <v>30.758399999999998</v>
      </c>
      <c r="W43" s="134"/>
    </row>
    <row r="44" spans="1:23" x14ac:dyDescent="0.25">
      <c r="A44" s="712" t="s">
        <v>225</v>
      </c>
      <c r="B44" s="582">
        <v>42545</v>
      </c>
      <c r="C44" s="583">
        <v>100</v>
      </c>
      <c r="D44" s="584">
        <v>25.25</v>
      </c>
      <c r="E44" s="584">
        <v>0</v>
      </c>
      <c r="F44" s="584">
        <f t="shared" ref="F44:F55" si="4">D44*C44+E44</f>
        <v>2525</v>
      </c>
      <c r="G44" s="582">
        <v>42577</v>
      </c>
      <c r="H44" s="585">
        <v>30</v>
      </c>
      <c r="I44" s="584">
        <v>25.81</v>
      </c>
      <c r="J44" s="584">
        <v>0.02</v>
      </c>
      <c r="K44" s="584">
        <f t="shared" ref="K44:K50" si="5">H44*I44-J44</f>
        <v>774.28</v>
      </c>
      <c r="L44" s="586">
        <v>42613</v>
      </c>
      <c r="M44" s="584">
        <v>90</v>
      </c>
      <c r="O44" s="81">
        <v>0.95</v>
      </c>
      <c r="P44" s="81">
        <f t="shared" si="3"/>
        <v>30.437999999999999</v>
      </c>
      <c r="W44" s="134"/>
    </row>
    <row r="45" spans="1:23" x14ac:dyDescent="0.25">
      <c r="A45" s="713" t="s">
        <v>71</v>
      </c>
      <c r="B45" s="582">
        <v>42580</v>
      </c>
      <c r="C45" s="583">
        <v>30</v>
      </c>
      <c r="D45" s="584">
        <v>23.78</v>
      </c>
      <c r="E45" s="584">
        <v>0</v>
      </c>
      <c r="F45" s="584">
        <f t="shared" si="4"/>
        <v>713.40000000000009</v>
      </c>
      <c r="G45" s="582">
        <v>42597</v>
      </c>
      <c r="H45" s="585">
        <v>70</v>
      </c>
      <c r="I45" s="584">
        <v>22.94</v>
      </c>
      <c r="J45" s="584">
        <v>0.38</v>
      </c>
      <c r="K45" s="584">
        <f t="shared" si="5"/>
        <v>1605.42</v>
      </c>
      <c r="L45" s="586">
        <v>42704</v>
      </c>
      <c r="M45" s="584">
        <v>102</v>
      </c>
      <c r="O45" s="81">
        <v>0.94</v>
      </c>
      <c r="P45" s="81">
        <f t="shared" si="3"/>
        <v>30.117599999999996</v>
      </c>
      <c r="W45" s="134"/>
    </row>
    <row r="46" spans="1:23" x14ac:dyDescent="0.25">
      <c r="A46" s="583"/>
      <c r="B46" s="582">
        <v>42586</v>
      </c>
      <c r="C46" s="583">
        <v>40</v>
      </c>
      <c r="D46" s="584">
        <v>22.65</v>
      </c>
      <c r="E46" s="584">
        <v>0</v>
      </c>
      <c r="F46" s="584">
        <f t="shared" si="4"/>
        <v>906</v>
      </c>
      <c r="G46" s="582">
        <v>42599</v>
      </c>
      <c r="H46" s="585">
        <v>30</v>
      </c>
      <c r="I46" s="584">
        <v>23.48</v>
      </c>
      <c r="J46" s="584">
        <v>0.02</v>
      </c>
      <c r="K46" s="584">
        <f t="shared" si="5"/>
        <v>704.38</v>
      </c>
      <c r="L46" s="583"/>
      <c r="M46" s="583"/>
      <c r="O46" s="81">
        <v>0.93</v>
      </c>
      <c r="P46" s="81">
        <f t="shared" si="3"/>
        <v>29.7972</v>
      </c>
      <c r="W46" s="134"/>
    </row>
    <row r="47" spans="1:23" x14ac:dyDescent="0.25">
      <c r="A47" s="583"/>
      <c r="B47" s="582">
        <v>42586</v>
      </c>
      <c r="C47" s="583">
        <v>60</v>
      </c>
      <c r="D47" s="584">
        <v>22.65</v>
      </c>
      <c r="E47" s="584">
        <v>0</v>
      </c>
      <c r="F47" s="584">
        <f t="shared" si="4"/>
        <v>1359</v>
      </c>
      <c r="G47" s="582">
        <v>42621</v>
      </c>
      <c r="H47" s="585">
        <v>40</v>
      </c>
      <c r="I47" s="584">
        <v>26.28</v>
      </c>
      <c r="J47" s="584">
        <v>0.02</v>
      </c>
      <c r="K47" s="584">
        <f t="shared" si="5"/>
        <v>1051.18</v>
      </c>
      <c r="L47" s="583"/>
      <c r="M47" s="583"/>
      <c r="O47" s="81">
        <v>0.92</v>
      </c>
      <c r="P47" s="81">
        <f t="shared" si="3"/>
        <v>29.476800000000001</v>
      </c>
      <c r="W47" s="134"/>
    </row>
    <row r="48" spans="1:23" x14ac:dyDescent="0.25">
      <c r="A48" s="583"/>
      <c r="B48" s="582">
        <v>42586</v>
      </c>
      <c r="C48" s="583">
        <v>100</v>
      </c>
      <c r="D48" s="584">
        <v>20.92</v>
      </c>
      <c r="E48" s="584">
        <v>-0.5</v>
      </c>
      <c r="F48" s="584">
        <f t="shared" si="4"/>
        <v>2091.5</v>
      </c>
      <c r="G48" s="582">
        <v>42639</v>
      </c>
      <c r="H48" s="585">
        <v>100</v>
      </c>
      <c r="I48" s="584">
        <v>22.82</v>
      </c>
      <c r="J48" s="584">
        <v>0.05</v>
      </c>
      <c r="K48" s="584">
        <f t="shared" si="5"/>
        <v>2281.9499999999998</v>
      </c>
      <c r="L48" s="583"/>
      <c r="M48" s="583"/>
      <c r="O48" s="81">
        <v>0.91</v>
      </c>
      <c r="P48" s="81">
        <f t="shared" si="3"/>
        <v>29.156400000000001</v>
      </c>
      <c r="W48" s="134"/>
    </row>
    <row r="49" spans="1:23" x14ac:dyDescent="0.25">
      <c r="A49" s="583"/>
      <c r="B49" s="582">
        <v>42626</v>
      </c>
      <c r="C49" s="583">
        <v>40</v>
      </c>
      <c r="D49" s="584">
        <v>24.58</v>
      </c>
      <c r="E49" s="584">
        <v>0</v>
      </c>
      <c r="F49" s="584">
        <f t="shared" si="4"/>
        <v>983.19999999999993</v>
      </c>
      <c r="G49" s="582">
        <v>42643</v>
      </c>
      <c r="H49" s="585">
        <v>60</v>
      </c>
      <c r="I49" s="584">
        <v>24.72</v>
      </c>
      <c r="J49" s="584">
        <v>0.03</v>
      </c>
      <c r="K49" s="584">
        <f t="shared" si="5"/>
        <v>1483.1699999999998</v>
      </c>
      <c r="L49" s="583"/>
      <c r="M49" s="583"/>
      <c r="O49" s="81">
        <v>0.9</v>
      </c>
      <c r="P49" s="81">
        <f t="shared" si="3"/>
        <v>28.835999999999999</v>
      </c>
      <c r="W49" s="134"/>
    </row>
    <row r="50" spans="1:23" x14ac:dyDescent="0.25">
      <c r="A50" s="583"/>
      <c r="B50" s="582">
        <v>42639</v>
      </c>
      <c r="C50" s="583">
        <v>100</v>
      </c>
      <c r="D50" s="584">
        <v>22.28</v>
      </c>
      <c r="E50" s="584">
        <v>0</v>
      </c>
      <c r="F50" s="584">
        <f t="shared" si="4"/>
        <v>2228</v>
      </c>
      <c r="G50" s="582">
        <v>42663</v>
      </c>
      <c r="H50" s="585">
        <v>40</v>
      </c>
      <c r="I50" s="584">
        <v>24.78</v>
      </c>
      <c r="J50" s="584">
        <v>0.02</v>
      </c>
      <c r="K50" s="584">
        <f t="shared" si="5"/>
        <v>991.18000000000006</v>
      </c>
      <c r="L50" s="583"/>
      <c r="M50" s="583"/>
      <c r="W50" s="134"/>
    </row>
    <row r="51" spans="1:23" x14ac:dyDescent="0.25">
      <c r="A51" s="583"/>
      <c r="B51" s="582">
        <v>42643</v>
      </c>
      <c r="C51" s="583">
        <v>60</v>
      </c>
      <c r="D51" s="584">
        <v>24.3</v>
      </c>
      <c r="E51" s="584">
        <v>0</v>
      </c>
      <c r="F51" s="584">
        <f t="shared" si="4"/>
        <v>1458</v>
      </c>
      <c r="G51" s="582">
        <v>42675</v>
      </c>
      <c r="H51" s="585">
        <v>100</v>
      </c>
      <c r="I51" s="584">
        <v>24.75</v>
      </c>
      <c r="J51" s="584">
        <v>0.05</v>
      </c>
      <c r="K51" s="584">
        <f>H51*I51-J51</f>
        <v>2474.9499999999998</v>
      </c>
      <c r="L51" s="583"/>
      <c r="M51" s="583"/>
      <c r="W51" s="134"/>
    </row>
    <row r="52" spans="1:23" x14ac:dyDescent="0.25">
      <c r="A52" s="583"/>
      <c r="B52" s="582">
        <v>42655</v>
      </c>
      <c r="C52" s="583">
        <v>100</v>
      </c>
      <c r="D52" s="584">
        <v>22.56</v>
      </c>
      <c r="E52" s="584">
        <v>0</v>
      </c>
      <c r="F52" s="584">
        <f t="shared" si="4"/>
        <v>2256</v>
      </c>
      <c r="G52" s="582">
        <v>42677</v>
      </c>
      <c r="H52" s="585">
        <v>60</v>
      </c>
      <c r="I52" s="584">
        <v>23.16</v>
      </c>
      <c r="J52" s="584">
        <v>0.03</v>
      </c>
      <c r="K52" s="584">
        <f>H52*I52-J52</f>
        <v>1389.57</v>
      </c>
      <c r="L52" s="583"/>
      <c r="M52" s="583"/>
      <c r="W52" s="134"/>
    </row>
    <row r="53" spans="1:23" x14ac:dyDescent="0.25">
      <c r="A53" s="583"/>
      <c r="B53" s="582">
        <v>42674</v>
      </c>
      <c r="C53" s="583">
        <v>40</v>
      </c>
      <c r="D53" s="584">
        <v>24.16</v>
      </c>
      <c r="E53" s="584">
        <v>-0.1</v>
      </c>
      <c r="F53" s="584">
        <f t="shared" si="4"/>
        <v>966.3</v>
      </c>
      <c r="G53" s="582">
        <v>42688</v>
      </c>
      <c r="H53" s="585">
        <v>100</v>
      </c>
      <c r="I53" s="584">
        <v>28</v>
      </c>
      <c r="J53" s="584">
        <v>0.06</v>
      </c>
      <c r="K53" s="584">
        <f>H53*I53-J53</f>
        <v>2799.94</v>
      </c>
      <c r="L53" s="583"/>
      <c r="M53" s="583"/>
      <c r="W53" s="134"/>
    </row>
    <row r="54" spans="1:23" x14ac:dyDescent="0.25">
      <c r="A54" s="583"/>
      <c r="B54" s="582">
        <v>42675</v>
      </c>
      <c r="C54" s="583">
        <v>100</v>
      </c>
      <c r="D54" s="584">
        <v>24.53</v>
      </c>
      <c r="E54" s="584">
        <v>0</v>
      </c>
      <c r="F54" s="584">
        <f>D54*C54+E54</f>
        <v>2453</v>
      </c>
      <c r="G54" s="582">
        <v>42705</v>
      </c>
      <c r="H54" s="585">
        <v>40</v>
      </c>
      <c r="I54" s="584">
        <v>29.58</v>
      </c>
      <c r="J54" s="584">
        <v>0.03</v>
      </c>
      <c r="K54" s="584">
        <f>H54*I54-J54</f>
        <v>1183.1699999999998</v>
      </c>
      <c r="L54" s="583"/>
      <c r="M54" s="583"/>
      <c r="Q54" s="2"/>
      <c r="W54" s="134"/>
    </row>
    <row r="55" spans="1:23" ht="20.25" thickBot="1" x14ac:dyDescent="0.35">
      <c r="A55" s="583"/>
      <c r="B55" s="582">
        <v>42677</v>
      </c>
      <c r="C55" s="583">
        <v>100</v>
      </c>
      <c r="D55" s="584">
        <v>22.38</v>
      </c>
      <c r="E55" s="584">
        <v>0</v>
      </c>
      <c r="F55" s="584">
        <f t="shared" si="4"/>
        <v>2238</v>
      </c>
      <c r="G55" s="582">
        <v>42711</v>
      </c>
      <c r="H55" s="585">
        <v>200</v>
      </c>
      <c r="I55" s="584">
        <v>29.9</v>
      </c>
      <c r="J55" s="584">
        <v>0.13</v>
      </c>
      <c r="K55" s="584">
        <f>H55*I55-J55</f>
        <v>5979.87</v>
      </c>
      <c r="L55" s="583"/>
      <c r="M55" s="583"/>
      <c r="Q55" s="2"/>
      <c r="T55" s="89" t="s">
        <v>112</v>
      </c>
      <c r="W55" s="134"/>
    </row>
    <row r="56" spans="1:23" ht="15.75" thickTop="1" x14ac:dyDescent="0.25">
      <c r="A56" s="583"/>
      <c r="B56" s="582"/>
      <c r="C56" s="583"/>
      <c r="D56" s="584"/>
      <c r="E56" s="584"/>
      <c r="F56" s="584"/>
      <c r="G56" s="582"/>
      <c r="H56" s="585"/>
      <c r="I56" s="584"/>
      <c r="J56" s="584"/>
      <c r="K56" s="584"/>
      <c r="L56" s="583"/>
      <c r="M56" s="583"/>
      <c r="Q56" s="2"/>
      <c r="T56" s="125" t="s">
        <v>97</v>
      </c>
      <c r="U56" s="126">
        <v>29.23</v>
      </c>
      <c r="W56" s="134"/>
    </row>
    <row r="57" spans="1:23" x14ac:dyDescent="0.25">
      <c r="A57" s="583"/>
      <c r="B57" s="582">
        <v>42716</v>
      </c>
      <c r="C57" s="583">
        <v>100</v>
      </c>
      <c r="D57" s="584">
        <v>29.49</v>
      </c>
      <c r="E57" s="584">
        <v>0</v>
      </c>
      <c r="F57" s="584">
        <f>D57*C57+E57</f>
        <v>2949</v>
      </c>
      <c r="G57" s="582">
        <v>42720</v>
      </c>
      <c r="H57" s="585">
        <v>100</v>
      </c>
      <c r="I57" s="584">
        <v>29.36</v>
      </c>
      <c r="J57" s="584">
        <v>0.06</v>
      </c>
      <c r="K57" s="584">
        <f>I57*H57-J57</f>
        <v>2935.94</v>
      </c>
      <c r="L57" s="586"/>
      <c r="M57" s="584"/>
      <c r="Q57" s="2"/>
      <c r="T57" s="91" t="s">
        <v>98</v>
      </c>
      <c r="U57" s="127">
        <v>29.39</v>
      </c>
      <c r="W57" s="134"/>
    </row>
    <row r="58" spans="1:23" x14ac:dyDescent="0.25">
      <c r="A58" s="583"/>
      <c r="B58" s="582">
        <v>42716</v>
      </c>
      <c r="C58" s="583">
        <v>100</v>
      </c>
      <c r="D58" s="584">
        <v>29.08</v>
      </c>
      <c r="E58" s="584">
        <v>0</v>
      </c>
      <c r="F58" s="584">
        <f>D58*C58+E58</f>
        <v>2908</v>
      </c>
      <c r="G58" s="582">
        <v>42724</v>
      </c>
      <c r="H58" s="585">
        <v>100</v>
      </c>
      <c r="I58" s="584">
        <v>28.98</v>
      </c>
      <c r="J58" s="584">
        <v>0.06</v>
      </c>
      <c r="K58" s="584">
        <f>I58*H58-J58</f>
        <v>2897.94</v>
      </c>
      <c r="L58" s="586"/>
      <c r="M58" s="584"/>
      <c r="Q58" s="2"/>
      <c r="T58" s="91" t="s">
        <v>99</v>
      </c>
      <c r="U58" s="127" t="s">
        <v>128</v>
      </c>
      <c r="W58" s="134"/>
    </row>
    <row r="59" spans="1:23" x14ac:dyDescent="0.25">
      <c r="A59" s="583"/>
      <c r="B59" s="582">
        <v>42723</v>
      </c>
      <c r="C59" s="583">
        <v>100</v>
      </c>
      <c r="D59" s="584">
        <v>28.28</v>
      </c>
      <c r="E59" s="584">
        <v>0</v>
      </c>
      <c r="F59" s="584">
        <f>D59*C59+E59</f>
        <v>2828</v>
      </c>
      <c r="G59" s="582">
        <v>42755</v>
      </c>
      <c r="H59" s="585">
        <v>100</v>
      </c>
      <c r="I59" s="584">
        <v>34.28</v>
      </c>
      <c r="J59" s="584">
        <v>7.0000000000000007E-2</v>
      </c>
      <c r="K59" s="584">
        <f>I59*H59-J59</f>
        <v>3427.93</v>
      </c>
      <c r="L59" s="583"/>
      <c r="M59" s="583"/>
      <c r="Q59" s="2"/>
      <c r="T59" s="91" t="s">
        <v>100</v>
      </c>
      <c r="U59" s="127" t="s">
        <v>128</v>
      </c>
      <c r="W59" s="134"/>
    </row>
    <row r="60" spans="1:23" x14ac:dyDescent="0.25">
      <c r="A60" s="583"/>
      <c r="B60" s="582"/>
      <c r="C60" s="583"/>
      <c r="D60" s="584"/>
      <c r="E60" s="584"/>
      <c r="F60" s="584"/>
      <c r="G60" s="582"/>
      <c r="H60" s="585"/>
      <c r="I60" s="584"/>
      <c r="J60" s="584"/>
      <c r="K60" s="584"/>
      <c r="L60" s="583"/>
      <c r="M60" s="583"/>
      <c r="Q60" s="2"/>
      <c r="T60" s="91" t="s">
        <v>101</v>
      </c>
      <c r="U60" s="127">
        <v>33.35</v>
      </c>
      <c r="W60" s="134"/>
    </row>
    <row r="61" spans="1:23" x14ac:dyDescent="0.25">
      <c r="A61" s="583"/>
      <c r="B61" s="582"/>
      <c r="C61" s="583"/>
      <c r="D61" s="584"/>
      <c r="E61" s="584"/>
      <c r="F61" s="584"/>
      <c r="G61" s="582"/>
      <c r="H61" s="585"/>
      <c r="I61" s="584"/>
      <c r="J61" s="584"/>
      <c r="K61" s="584"/>
      <c r="L61" s="583"/>
      <c r="M61" s="583"/>
      <c r="Q61" s="2"/>
      <c r="T61" s="91" t="s">
        <v>102</v>
      </c>
      <c r="U61" s="127">
        <v>0.84249399999999997</v>
      </c>
      <c r="W61" s="134"/>
    </row>
    <row r="62" spans="1:23" x14ac:dyDescent="0.25">
      <c r="A62" s="583"/>
      <c r="B62" s="582">
        <v>42755</v>
      </c>
      <c r="C62" s="583">
        <v>100</v>
      </c>
      <c r="D62" s="584">
        <v>33.58</v>
      </c>
      <c r="E62" s="584">
        <v>0</v>
      </c>
      <c r="F62" s="584">
        <f t="shared" ref="F62:F72" si="6">D62*C62+E62</f>
        <v>3358</v>
      </c>
      <c r="G62" s="582">
        <v>42811</v>
      </c>
      <c r="H62" s="585">
        <v>100</v>
      </c>
      <c r="I62" s="584">
        <v>29.38</v>
      </c>
      <c r="J62" s="584">
        <v>0.06</v>
      </c>
      <c r="K62" s="584">
        <f t="shared" ref="K62:K72" si="7">H62*I62-J62</f>
        <v>2937.94</v>
      </c>
      <c r="L62" s="586">
        <v>42794</v>
      </c>
      <c r="M62" s="584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3"/>
      <c r="B63" s="582">
        <v>42781</v>
      </c>
      <c r="C63" s="583">
        <v>50</v>
      </c>
      <c r="D63" s="584">
        <v>34.65</v>
      </c>
      <c r="E63" s="584">
        <v>0</v>
      </c>
      <c r="F63" s="584">
        <f t="shared" si="6"/>
        <v>1732.5</v>
      </c>
      <c r="G63" s="582">
        <v>42829</v>
      </c>
      <c r="H63" s="585">
        <v>100</v>
      </c>
      <c r="I63" s="584">
        <v>29.02</v>
      </c>
      <c r="J63" s="584">
        <v>0.06</v>
      </c>
      <c r="K63" s="584">
        <f t="shared" si="7"/>
        <v>2901.94</v>
      </c>
      <c r="L63" s="586">
        <v>42887</v>
      </c>
      <c r="M63" s="584">
        <v>75</v>
      </c>
      <c r="Q63" s="2"/>
      <c r="T63" s="91"/>
      <c r="U63" s="127"/>
      <c r="W63" s="134"/>
    </row>
    <row r="64" spans="1:23" x14ac:dyDescent="0.25">
      <c r="A64" s="583"/>
      <c r="B64" s="582">
        <v>42788</v>
      </c>
      <c r="C64" s="583">
        <v>50</v>
      </c>
      <c r="D64" s="584">
        <v>33.24</v>
      </c>
      <c r="E64" s="584">
        <v>0</v>
      </c>
      <c r="F64" s="584">
        <f t="shared" si="6"/>
        <v>1662</v>
      </c>
      <c r="G64" s="582">
        <v>42851</v>
      </c>
      <c r="H64" s="585">
        <v>100</v>
      </c>
      <c r="I64" s="584">
        <v>27.4</v>
      </c>
      <c r="J64" s="584">
        <v>0.06</v>
      </c>
      <c r="K64" s="584">
        <f t="shared" si="7"/>
        <v>2739.94</v>
      </c>
      <c r="L64" s="586">
        <v>42979</v>
      </c>
      <c r="M64" s="584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3"/>
      <c r="B65" s="582">
        <v>42789</v>
      </c>
      <c r="C65" s="583">
        <v>50</v>
      </c>
      <c r="D65" s="584">
        <v>31.68</v>
      </c>
      <c r="E65" s="584">
        <v>0</v>
      </c>
      <c r="F65" s="584">
        <f t="shared" si="6"/>
        <v>1584</v>
      </c>
      <c r="G65" s="582">
        <v>42860</v>
      </c>
      <c r="H65" s="585">
        <v>100</v>
      </c>
      <c r="I65" s="584">
        <v>27.58</v>
      </c>
      <c r="J65" s="584">
        <v>0.06</v>
      </c>
      <c r="K65" s="584">
        <f t="shared" si="7"/>
        <v>2757.94</v>
      </c>
      <c r="L65" s="583"/>
      <c r="M65" s="583"/>
      <c r="Q65" s="2"/>
      <c r="T65" s="91" t="s">
        <v>105</v>
      </c>
      <c r="U65" s="127" t="s">
        <v>497</v>
      </c>
      <c r="W65" s="134"/>
    </row>
    <row r="66" spans="1:23" x14ac:dyDescent="0.25">
      <c r="A66" s="583"/>
      <c r="B66" s="582">
        <v>42810</v>
      </c>
      <c r="C66" s="583">
        <v>100</v>
      </c>
      <c r="D66" s="584">
        <v>28.38</v>
      </c>
      <c r="E66" s="584">
        <v>0</v>
      </c>
      <c r="F66" s="584">
        <f t="shared" si="6"/>
        <v>2838</v>
      </c>
      <c r="G66" s="582">
        <v>42898</v>
      </c>
      <c r="H66" s="585">
        <v>100</v>
      </c>
      <c r="I66" s="584">
        <v>27.68</v>
      </c>
      <c r="J66" s="584">
        <v>0.06</v>
      </c>
      <c r="K66" s="584">
        <f t="shared" si="7"/>
        <v>2767.94</v>
      </c>
      <c r="L66" s="583"/>
      <c r="M66" s="583"/>
      <c r="Q66" s="2"/>
      <c r="T66" s="91" t="s">
        <v>106</v>
      </c>
      <c r="U66" s="128">
        <v>3892969</v>
      </c>
      <c r="W66" s="134"/>
    </row>
    <row r="67" spans="1:23" x14ac:dyDescent="0.25">
      <c r="A67" s="583"/>
      <c r="B67" s="582">
        <v>42828</v>
      </c>
      <c r="C67" s="583">
        <v>100</v>
      </c>
      <c r="D67" s="584">
        <v>28.36</v>
      </c>
      <c r="E67" s="584">
        <v>0</v>
      </c>
      <c r="F67" s="584">
        <f t="shared" si="6"/>
        <v>2836</v>
      </c>
      <c r="G67" s="582">
        <v>42936</v>
      </c>
      <c r="H67" s="585">
        <v>100</v>
      </c>
      <c r="I67" s="584">
        <v>31.14</v>
      </c>
      <c r="J67" s="584">
        <v>0.56999999999999995</v>
      </c>
      <c r="K67" s="584">
        <f t="shared" si="7"/>
        <v>3113.43</v>
      </c>
      <c r="L67" s="583"/>
      <c r="M67" s="583"/>
      <c r="T67" s="91" t="s">
        <v>109</v>
      </c>
      <c r="U67" s="128">
        <v>5373180</v>
      </c>
      <c r="W67" s="134"/>
    </row>
    <row r="68" spans="1:23" x14ac:dyDescent="0.25">
      <c r="A68" s="583"/>
      <c r="B68" s="582">
        <v>42846</v>
      </c>
      <c r="C68" s="583">
        <v>100</v>
      </c>
      <c r="D68" s="584">
        <v>26</v>
      </c>
      <c r="E68" s="584">
        <v>0</v>
      </c>
      <c r="F68" s="584">
        <f t="shared" si="6"/>
        <v>2600</v>
      </c>
      <c r="G68" s="582">
        <v>42950</v>
      </c>
      <c r="H68" s="585">
        <v>50</v>
      </c>
      <c r="I68" s="584">
        <v>30.38</v>
      </c>
      <c r="J68" s="584">
        <v>0.04</v>
      </c>
      <c r="K68" s="584">
        <f t="shared" si="7"/>
        <v>1518.96</v>
      </c>
      <c r="L68" s="583"/>
      <c r="M68" s="583"/>
      <c r="T68" s="91" t="s">
        <v>107</v>
      </c>
      <c r="U68" s="127" t="s">
        <v>684</v>
      </c>
      <c r="W68" s="134"/>
    </row>
    <row r="69" spans="1:23" x14ac:dyDescent="0.25">
      <c r="A69" s="583"/>
      <c r="B69" s="582">
        <v>42853</v>
      </c>
      <c r="C69" s="583">
        <v>100</v>
      </c>
      <c r="D69" s="584">
        <v>26.75</v>
      </c>
      <c r="E69" s="584">
        <v>-0.21</v>
      </c>
      <c r="F69" s="584">
        <f t="shared" si="6"/>
        <v>2674.79</v>
      </c>
      <c r="G69" s="582">
        <v>42951</v>
      </c>
      <c r="H69" s="585">
        <v>50</v>
      </c>
      <c r="I69" s="584">
        <v>31.38</v>
      </c>
      <c r="J69" s="584">
        <v>0.04</v>
      </c>
      <c r="K69" s="584">
        <f t="shared" si="7"/>
        <v>1568.96</v>
      </c>
      <c r="L69" s="583"/>
      <c r="M69" s="583"/>
      <c r="T69" s="91" t="s">
        <v>110</v>
      </c>
      <c r="U69" s="127" t="s">
        <v>128</v>
      </c>
      <c r="W69" s="134"/>
    </row>
    <row r="70" spans="1:23" x14ac:dyDescent="0.25">
      <c r="A70" s="583"/>
      <c r="B70" s="582">
        <v>42888</v>
      </c>
      <c r="C70" s="583">
        <v>100</v>
      </c>
      <c r="D70" s="584">
        <v>26.2</v>
      </c>
      <c r="E70" s="584">
        <v>0</v>
      </c>
      <c r="F70" s="584">
        <f t="shared" si="6"/>
        <v>2620</v>
      </c>
      <c r="G70" s="582">
        <v>42984</v>
      </c>
      <c r="H70" s="585">
        <v>100</v>
      </c>
      <c r="I70" s="584">
        <v>29.98</v>
      </c>
      <c r="J70" s="584">
        <v>7.0000000000000007E-2</v>
      </c>
      <c r="K70" s="584">
        <f t="shared" si="7"/>
        <v>2997.93</v>
      </c>
      <c r="L70" s="582"/>
      <c r="M70" s="583"/>
      <c r="T70" s="91" t="s">
        <v>111</v>
      </c>
      <c r="U70" s="127">
        <v>-1.19</v>
      </c>
    </row>
    <row r="71" spans="1:23" x14ac:dyDescent="0.25">
      <c r="A71" s="583"/>
      <c r="B71" s="582">
        <v>42940</v>
      </c>
      <c r="C71" s="583">
        <v>100</v>
      </c>
      <c r="D71" s="584">
        <v>30.29</v>
      </c>
      <c r="E71" s="584">
        <v>0</v>
      </c>
      <c r="F71" s="584">
        <f t="shared" si="6"/>
        <v>3029</v>
      </c>
      <c r="G71" s="582">
        <v>42984</v>
      </c>
      <c r="H71" s="585">
        <v>50</v>
      </c>
      <c r="I71" s="584">
        <v>30.78</v>
      </c>
      <c r="J71" s="584">
        <v>0.04</v>
      </c>
      <c r="K71" s="584">
        <f t="shared" si="7"/>
        <v>1538.96</v>
      </c>
      <c r="L71" s="583"/>
      <c r="M71" s="583"/>
      <c r="T71" s="91" t="s">
        <v>108</v>
      </c>
      <c r="U71" s="127" t="s">
        <v>585</v>
      </c>
    </row>
    <row r="72" spans="1:23" x14ac:dyDescent="0.25">
      <c r="A72" s="583"/>
      <c r="B72" s="582">
        <v>42942</v>
      </c>
      <c r="C72" s="583">
        <v>50</v>
      </c>
      <c r="D72" s="584">
        <v>28.79</v>
      </c>
      <c r="E72" s="584">
        <v>0</v>
      </c>
      <c r="F72" s="584">
        <f t="shared" si="6"/>
        <v>1439.5</v>
      </c>
      <c r="G72" s="582">
        <v>42984</v>
      </c>
      <c r="H72" s="585">
        <v>50</v>
      </c>
      <c r="I72" s="584">
        <v>31.28</v>
      </c>
      <c r="J72" s="584">
        <v>0.04</v>
      </c>
      <c r="K72" s="584">
        <f t="shared" si="7"/>
        <v>1563.96</v>
      </c>
      <c r="L72" s="583"/>
      <c r="M72" s="583"/>
    </row>
    <row r="73" spans="1:23" x14ac:dyDescent="0.25">
      <c r="A73" s="583"/>
      <c r="B73" s="582"/>
      <c r="C73" s="583"/>
      <c r="D73" s="584"/>
      <c r="E73" s="584"/>
      <c r="F73" s="584"/>
      <c r="G73" s="583"/>
      <c r="H73" s="583"/>
      <c r="I73" s="584"/>
      <c r="J73" s="584"/>
      <c r="K73" s="584"/>
      <c r="L73" s="583"/>
      <c r="M73" s="583"/>
    </row>
    <row r="74" spans="1:23" x14ac:dyDescent="0.25">
      <c r="A74" s="583"/>
      <c r="B74" s="582"/>
      <c r="C74" s="583"/>
      <c r="D74" s="584"/>
      <c r="E74" s="584"/>
      <c r="F74" s="584"/>
      <c r="G74" s="583"/>
      <c r="H74" s="583"/>
      <c r="I74" s="584"/>
      <c r="J74" s="584"/>
      <c r="K74" s="584"/>
      <c r="L74" s="583"/>
      <c r="M74" s="583"/>
    </row>
    <row r="75" spans="1:23" x14ac:dyDescent="0.25">
      <c r="A75" s="583"/>
      <c r="B75" s="582"/>
      <c r="C75" s="583"/>
      <c r="D75" s="584"/>
      <c r="E75" s="584"/>
      <c r="F75" s="584"/>
      <c r="G75" s="583"/>
      <c r="H75" s="583"/>
      <c r="I75" s="584"/>
      <c r="J75" s="584"/>
      <c r="K75" s="584"/>
      <c r="L75" s="583"/>
      <c r="M75" s="583"/>
    </row>
    <row r="76" spans="1:23" x14ac:dyDescent="0.25">
      <c r="A76" s="583"/>
      <c r="B76" s="582"/>
      <c r="C76" s="583"/>
      <c r="D76" s="584"/>
      <c r="E76" s="584"/>
      <c r="F76" s="584"/>
      <c r="G76" s="582"/>
      <c r="H76" s="585"/>
      <c r="I76" s="584"/>
      <c r="J76" s="584"/>
      <c r="K76" s="584"/>
      <c r="L76" s="583"/>
      <c r="M76" s="583"/>
    </row>
    <row r="77" spans="1:23" x14ac:dyDescent="0.25">
      <c r="A77" s="583"/>
      <c r="B77" s="582"/>
      <c r="C77" s="583"/>
      <c r="D77" s="584"/>
      <c r="E77" s="584"/>
      <c r="F77" s="584"/>
      <c r="G77" s="582"/>
      <c r="H77" s="585"/>
      <c r="I77" s="584"/>
      <c r="J77" s="584"/>
      <c r="K77" s="584"/>
      <c r="L77" s="583"/>
      <c r="M77" s="583"/>
      <c r="S77" t="s">
        <v>228</v>
      </c>
    </row>
    <row r="78" spans="1:23" x14ac:dyDescent="0.25">
      <c r="A78" s="583"/>
      <c r="B78" s="582"/>
      <c r="C78" s="583"/>
      <c r="D78" s="584"/>
      <c r="E78" s="584"/>
      <c r="F78" s="584"/>
      <c r="G78" s="582"/>
      <c r="H78" s="585"/>
      <c r="I78" s="584"/>
      <c r="J78" s="584"/>
      <c r="K78" s="584"/>
      <c r="L78" s="583"/>
      <c r="M78" s="583"/>
    </row>
    <row r="79" spans="1:23" x14ac:dyDescent="0.25">
      <c r="A79" s="583"/>
      <c r="B79" s="582"/>
      <c r="C79" s="583"/>
      <c r="D79" s="584"/>
      <c r="E79" s="584"/>
      <c r="F79" s="584"/>
      <c r="G79" s="582"/>
      <c r="H79" s="583"/>
      <c r="I79" s="584"/>
      <c r="J79" s="584"/>
      <c r="K79" s="584"/>
      <c r="L79" s="583"/>
      <c r="M79" s="583"/>
    </row>
    <row r="80" spans="1:23" x14ac:dyDescent="0.25">
      <c r="A80" s="714" t="s">
        <v>81</v>
      </c>
      <c r="B80" s="730"/>
      <c r="C80" s="715">
        <f>SUM(C44:C79)</f>
        <v>2070</v>
      </c>
      <c r="D80" s="716"/>
      <c r="E80" s="716"/>
      <c r="F80" s="716">
        <f>SUM(F44:F79)</f>
        <v>55236.19</v>
      </c>
      <c r="G80" s="715"/>
      <c r="H80" s="717">
        <f>SUM(H44:H79)</f>
        <v>2070</v>
      </c>
      <c r="I80" s="716"/>
      <c r="J80" s="716"/>
      <c r="K80" s="716">
        <f>SUM(K44:K79)</f>
        <v>58388.770000000004</v>
      </c>
      <c r="L80" s="715"/>
      <c r="M80" s="716">
        <f>SUM(M44:M79)</f>
        <v>372</v>
      </c>
    </row>
    <row r="81" spans="1:13" ht="15.75" thickBot="1" x14ac:dyDescent="0.3">
      <c r="A81" s="718" t="s">
        <v>195</v>
      </c>
      <c r="B81" s="731"/>
      <c r="C81" s="719">
        <f>SumByColor($A$19,C44:C79)</f>
        <v>0</v>
      </c>
      <c r="D81" s="719"/>
      <c r="E81" s="719"/>
      <c r="F81" s="720">
        <f>SumByColor($A$19,F44:F79)</f>
        <v>0</v>
      </c>
      <c r="G81" s="719"/>
      <c r="H81" s="719">
        <f>SumByColor($A$19,H44:H79)</f>
        <v>0</v>
      </c>
      <c r="I81" s="719"/>
      <c r="J81" s="719"/>
      <c r="K81" s="720">
        <f>SumByColor($A$19,K44:K79)</f>
        <v>0</v>
      </c>
      <c r="L81" s="719"/>
      <c r="M81" s="720">
        <f>SumByColor($A$19,M44:M79)</f>
        <v>0</v>
      </c>
    </row>
    <row r="88" spans="1:13" x14ac:dyDescent="0.25">
      <c r="B88" s="496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40"/>
      <c r="C89" s="375"/>
      <c r="D89" s="376"/>
      <c r="E89" s="376"/>
      <c r="F89" s="376"/>
      <c r="G89" s="375"/>
      <c r="H89" s="375"/>
      <c r="I89" s="376"/>
      <c r="J89" s="376"/>
    </row>
    <row r="90" spans="1:13" x14ac:dyDescent="0.25">
      <c r="B90" s="640">
        <v>42545</v>
      </c>
      <c r="C90" s="375">
        <v>100</v>
      </c>
      <c r="D90" s="376">
        <v>25.25</v>
      </c>
      <c r="E90" s="376">
        <v>25.43</v>
      </c>
      <c r="F90" s="376">
        <f t="shared" ref="F90:F151" si="8">C90*(E90-D90)</f>
        <v>17.999999999999972</v>
      </c>
      <c r="G90" s="376">
        <f t="shared" ref="G90:G151" si="9">D90*C90</f>
        <v>2525</v>
      </c>
      <c r="H90" s="377">
        <f t="shared" ref="H90:H151" si="10">(E90-D90)/D90</f>
        <v>7.1287128712871177E-3</v>
      </c>
      <c r="I90" s="376"/>
      <c r="J90" s="376"/>
    </row>
    <row r="91" spans="1:13" x14ac:dyDescent="0.25">
      <c r="B91" s="640">
        <v>42548</v>
      </c>
      <c r="C91" s="375">
        <v>100</v>
      </c>
      <c r="D91" s="376">
        <v>25.25</v>
      </c>
      <c r="E91" s="376">
        <v>23.48</v>
      </c>
      <c r="F91" s="376">
        <f t="shared" si="8"/>
        <v>-176.99999999999994</v>
      </c>
      <c r="G91" s="376">
        <f t="shared" si="9"/>
        <v>2525</v>
      </c>
      <c r="H91" s="377">
        <f t="shared" si="10"/>
        <v>-7.0099009900990078E-2</v>
      </c>
      <c r="I91" s="376"/>
      <c r="J91" s="376"/>
    </row>
    <row r="92" spans="1:13" x14ac:dyDescent="0.25">
      <c r="B92" s="640">
        <v>42549</v>
      </c>
      <c r="C92" s="375">
        <v>100</v>
      </c>
      <c r="D92" s="376">
        <v>25.25</v>
      </c>
      <c r="E92" s="376">
        <v>24.06</v>
      </c>
      <c r="F92" s="376">
        <f t="shared" si="8"/>
        <v>-119.00000000000013</v>
      </c>
      <c r="G92" s="376">
        <f t="shared" si="9"/>
        <v>2525</v>
      </c>
      <c r="H92" s="377">
        <f t="shared" si="10"/>
        <v>-4.7128712871287178E-2</v>
      </c>
      <c r="I92" s="376"/>
      <c r="J92" s="376"/>
    </row>
    <row r="93" spans="1:13" x14ac:dyDescent="0.25">
      <c r="B93" s="640">
        <v>42556</v>
      </c>
      <c r="C93" s="375">
        <v>100</v>
      </c>
      <c r="D93" s="376">
        <v>25.25</v>
      </c>
      <c r="E93" s="376">
        <v>23.54</v>
      </c>
      <c r="F93" s="376">
        <f t="shared" si="8"/>
        <v>-171.00000000000009</v>
      </c>
      <c r="G93" s="376">
        <f t="shared" si="9"/>
        <v>2525</v>
      </c>
      <c r="H93" s="377">
        <f t="shared" si="10"/>
        <v>-6.7722772277227755E-2</v>
      </c>
      <c r="I93" s="376"/>
      <c r="J93" s="376"/>
    </row>
    <row r="94" spans="1:13" x14ac:dyDescent="0.25">
      <c r="B94" s="640">
        <v>42557</v>
      </c>
      <c r="C94" s="375">
        <v>100</v>
      </c>
      <c r="D94" s="376">
        <v>25.25</v>
      </c>
      <c r="E94" s="376">
        <v>23.75</v>
      </c>
      <c r="F94" s="376">
        <f t="shared" si="8"/>
        <v>-150</v>
      </c>
      <c r="G94" s="376">
        <f t="shared" si="9"/>
        <v>2525</v>
      </c>
      <c r="H94" s="377">
        <f t="shared" si="10"/>
        <v>-5.9405940594059403E-2</v>
      </c>
      <c r="I94" s="376"/>
      <c r="J94" s="376"/>
    </row>
    <row r="95" spans="1:13" x14ac:dyDescent="0.25">
      <c r="B95" s="640">
        <v>42559</v>
      </c>
      <c r="C95" s="375">
        <v>100</v>
      </c>
      <c r="D95" s="376">
        <v>25.25</v>
      </c>
      <c r="E95" s="376">
        <v>24.86</v>
      </c>
      <c r="F95" s="376">
        <f t="shared" si="8"/>
        <v>-39.000000000000057</v>
      </c>
      <c r="G95" s="376">
        <f t="shared" si="9"/>
        <v>2525</v>
      </c>
      <c r="H95" s="377">
        <f t="shared" si="10"/>
        <v>-1.5445544554455468E-2</v>
      </c>
      <c r="I95" s="376"/>
      <c r="J95" s="376"/>
    </row>
    <row r="96" spans="1:13" x14ac:dyDescent="0.25">
      <c r="B96" s="640">
        <v>42562</v>
      </c>
      <c r="C96" s="375">
        <v>100</v>
      </c>
      <c r="D96" s="376">
        <v>25.25</v>
      </c>
      <c r="E96" s="376">
        <v>24.67</v>
      </c>
      <c r="F96" s="376">
        <f t="shared" si="8"/>
        <v>-57.999999999999829</v>
      </c>
      <c r="G96" s="376">
        <f t="shared" si="9"/>
        <v>2525</v>
      </c>
      <c r="H96" s="377">
        <f t="shared" si="10"/>
        <v>-2.2970297029702904E-2</v>
      </c>
      <c r="I96" s="376"/>
      <c r="J96" s="376"/>
    </row>
    <row r="97" spans="2:10" x14ac:dyDescent="0.25">
      <c r="B97" s="640">
        <v>42563</v>
      </c>
      <c r="C97" s="375">
        <v>100</v>
      </c>
      <c r="D97" s="376">
        <v>25.25</v>
      </c>
      <c r="E97" s="376">
        <v>26.03</v>
      </c>
      <c r="F97" s="376">
        <f t="shared" si="8"/>
        <v>78.000000000000114</v>
      </c>
      <c r="G97" s="376">
        <f t="shared" si="9"/>
        <v>2525</v>
      </c>
      <c r="H97" s="377">
        <f t="shared" si="10"/>
        <v>3.0891089108910936E-2</v>
      </c>
      <c r="I97" s="376"/>
      <c r="J97" s="376"/>
    </row>
    <row r="98" spans="2:10" x14ac:dyDescent="0.25">
      <c r="B98" s="640">
        <v>42569</v>
      </c>
      <c r="C98" s="375">
        <v>100</v>
      </c>
      <c r="D98" s="376">
        <v>25.25</v>
      </c>
      <c r="E98" s="376">
        <v>27.69</v>
      </c>
      <c r="F98" s="376">
        <f t="shared" si="8"/>
        <v>244.00000000000011</v>
      </c>
      <c r="G98" s="376">
        <f t="shared" si="9"/>
        <v>2525</v>
      </c>
      <c r="H98" s="377">
        <f t="shared" si="10"/>
        <v>9.6633663366336678E-2</v>
      </c>
      <c r="I98" s="458">
        <v>23</v>
      </c>
      <c r="J98" s="376"/>
    </row>
    <row r="99" spans="2:10" x14ac:dyDescent="0.25">
      <c r="B99" s="640">
        <v>42570</v>
      </c>
      <c r="C99" s="375">
        <v>100</v>
      </c>
      <c r="D99" s="376">
        <v>25.25</v>
      </c>
      <c r="E99" s="376">
        <v>26.55</v>
      </c>
      <c r="F99" s="376">
        <f t="shared" si="8"/>
        <v>130.00000000000006</v>
      </c>
      <c r="G99" s="376">
        <f t="shared" si="9"/>
        <v>2525</v>
      </c>
      <c r="H99" s="377">
        <f t="shared" si="10"/>
        <v>5.148514851485151E-2</v>
      </c>
      <c r="I99" s="376"/>
      <c r="J99" s="376"/>
    </row>
    <row r="100" spans="2:10" x14ac:dyDescent="0.25">
      <c r="B100" s="640">
        <v>42571</v>
      </c>
      <c r="C100" s="375">
        <v>100</v>
      </c>
      <c r="D100" s="376">
        <v>25.25</v>
      </c>
      <c r="E100" s="376">
        <v>26.61</v>
      </c>
      <c r="F100" s="376">
        <f t="shared" si="8"/>
        <v>135.99999999999994</v>
      </c>
      <c r="G100" s="376">
        <f t="shared" si="9"/>
        <v>2525</v>
      </c>
      <c r="H100" s="377">
        <f t="shared" si="10"/>
        <v>5.386138613861384E-2</v>
      </c>
      <c r="I100" s="376"/>
      <c r="J100" s="376"/>
    </row>
    <row r="101" spans="2:10" x14ac:dyDescent="0.25">
      <c r="B101" s="640">
        <v>42572</v>
      </c>
      <c r="C101" s="375">
        <v>100</v>
      </c>
      <c r="D101" s="376">
        <v>25.25</v>
      </c>
      <c r="E101" s="376">
        <v>26.29</v>
      </c>
      <c r="F101" s="376">
        <f t="shared" si="8"/>
        <v>103.99999999999991</v>
      </c>
      <c r="G101" s="376">
        <f t="shared" si="9"/>
        <v>2525</v>
      </c>
      <c r="H101" s="377">
        <f t="shared" si="10"/>
        <v>4.1188118811881155E-2</v>
      </c>
      <c r="I101" s="376"/>
      <c r="J101" s="376"/>
    </row>
    <row r="102" spans="2:10" x14ac:dyDescent="0.25">
      <c r="B102" s="640">
        <v>42575</v>
      </c>
      <c r="C102" s="375">
        <v>100</v>
      </c>
      <c r="D102" s="376">
        <v>25.25</v>
      </c>
      <c r="E102" s="376">
        <v>25.18</v>
      </c>
      <c r="F102" s="376">
        <f t="shared" si="8"/>
        <v>-7.0000000000000284</v>
      </c>
      <c r="G102" s="376">
        <f t="shared" si="9"/>
        <v>2525</v>
      </c>
      <c r="H102" s="377">
        <f t="shared" si="10"/>
        <v>-2.7722772277227834E-3</v>
      </c>
      <c r="I102" s="376"/>
      <c r="J102" s="376"/>
    </row>
    <row r="103" spans="2:10" x14ac:dyDescent="0.25">
      <c r="B103" s="640">
        <v>42576</v>
      </c>
      <c r="C103" s="375">
        <v>100</v>
      </c>
      <c r="D103" s="376">
        <v>25.25</v>
      </c>
      <c r="E103" s="376">
        <v>25.33</v>
      </c>
      <c r="F103" s="376">
        <f t="shared" si="8"/>
        <v>7.9999999999998295</v>
      </c>
      <c r="G103" s="376">
        <f t="shared" si="9"/>
        <v>2525</v>
      </c>
      <c r="H103" s="377">
        <f t="shared" si="10"/>
        <v>3.1683168316831009E-3</v>
      </c>
      <c r="I103" s="376"/>
      <c r="J103" s="376"/>
    </row>
    <row r="104" spans="2:10" x14ac:dyDescent="0.25">
      <c r="B104" s="640">
        <v>42577</v>
      </c>
      <c r="C104" s="375">
        <v>70</v>
      </c>
      <c r="D104" s="376">
        <v>25.010300000000001</v>
      </c>
      <c r="E104" s="376">
        <v>25.8</v>
      </c>
      <c r="F104" s="376">
        <f t="shared" si="8"/>
        <v>55.278999999999989</v>
      </c>
      <c r="G104" s="376">
        <f t="shared" si="9"/>
        <v>1750.721</v>
      </c>
      <c r="H104" s="377">
        <f t="shared" si="10"/>
        <v>3.1574991103665281E-2</v>
      </c>
      <c r="I104" s="376"/>
      <c r="J104" s="376"/>
    </row>
    <row r="105" spans="2:10" x14ac:dyDescent="0.25">
      <c r="B105" s="640">
        <v>42580</v>
      </c>
      <c r="C105" s="375">
        <v>100</v>
      </c>
      <c r="D105" s="376">
        <v>24.641200000000001</v>
      </c>
      <c r="E105" s="376">
        <v>24.68</v>
      </c>
      <c r="F105" s="376">
        <f t="shared" si="8"/>
        <v>3.8799999999998391</v>
      </c>
      <c r="G105" s="376">
        <f t="shared" si="9"/>
        <v>2464.1200000000003</v>
      </c>
      <c r="H105" s="377">
        <f t="shared" si="10"/>
        <v>1.5745986396765738E-3</v>
      </c>
      <c r="I105" s="376"/>
      <c r="J105" s="376"/>
    </row>
    <row r="106" spans="2:10" x14ac:dyDescent="0.25">
      <c r="B106" s="640">
        <v>42585</v>
      </c>
      <c r="C106" s="375">
        <v>100</v>
      </c>
      <c r="D106" s="376">
        <v>24.641200000000001</v>
      </c>
      <c r="E106" s="376">
        <v>24.49</v>
      </c>
      <c r="F106" s="376">
        <f t="shared" si="8"/>
        <v>-15.120000000000289</v>
      </c>
      <c r="G106" s="376">
        <f t="shared" si="9"/>
        <v>2464.1200000000003</v>
      </c>
      <c r="H106" s="377">
        <f t="shared" si="10"/>
        <v>-6.1360648020389787E-3</v>
      </c>
      <c r="I106" s="376"/>
      <c r="J106" s="376"/>
    </row>
    <row r="107" spans="2:10" x14ac:dyDescent="0.25">
      <c r="B107" s="640">
        <v>42586</v>
      </c>
      <c r="C107" s="375">
        <v>200</v>
      </c>
      <c r="D107" s="376">
        <v>23.6431</v>
      </c>
      <c r="E107" s="376">
        <v>21.43</v>
      </c>
      <c r="F107" s="376">
        <f t="shared" si="8"/>
        <v>-442.62000000000012</v>
      </c>
      <c r="G107" s="376">
        <f t="shared" si="9"/>
        <v>4728.62</v>
      </c>
      <c r="H107" s="377">
        <f t="shared" si="10"/>
        <v>-9.360447657033133E-2</v>
      </c>
      <c r="I107" s="376"/>
      <c r="J107" s="376"/>
    </row>
    <row r="108" spans="2:10" x14ac:dyDescent="0.25">
      <c r="B108" s="640">
        <v>42586</v>
      </c>
      <c r="C108" s="375">
        <v>300</v>
      </c>
      <c r="D108" s="376">
        <v>22.735399999999998</v>
      </c>
      <c r="E108" s="376">
        <v>21.43</v>
      </c>
      <c r="F108" s="376">
        <f t="shared" si="8"/>
        <v>-391.61999999999966</v>
      </c>
      <c r="G108" s="376">
        <f t="shared" si="9"/>
        <v>6820.62</v>
      </c>
      <c r="H108" s="377">
        <f t="shared" si="10"/>
        <v>-5.7417067656605945E-2</v>
      </c>
      <c r="I108" s="376"/>
      <c r="J108" s="376"/>
    </row>
    <row r="109" spans="2:10" x14ac:dyDescent="0.25">
      <c r="B109" s="640">
        <v>42591</v>
      </c>
      <c r="C109" s="375">
        <v>300</v>
      </c>
      <c r="D109" s="376">
        <v>22.735399999999998</v>
      </c>
      <c r="E109" s="376">
        <v>22.12</v>
      </c>
      <c r="F109" s="376">
        <f t="shared" si="8"/>
        <v>-184.61999999999927</v>
      </c>
      <c r="G109" s="376">
        <f t="shared" si="9"/>
        <v>6820.62</v>
      </c>
      <c r="H109" s="377">
        <f t="shared" si="10"/>
        <v>-2.7067920511624936E-2</v>
      </c>
      <c r="I109" s="376"/>
      <c r="J109" s="376"/>
    </row>
    <row r="110" spans="2:10" x14ac:dyDescent="0.25">
      <c r="B110" s="640">
        <v>42593</v>
      </c>
      <c r="C110" s="375">
        <v>300</v>
      </c>
      <c r="D110" s="376">
        <v>22.735399999999998</v>
      </c>
      <c r="E110" s="376">
        <v>21.57</v>
      </c>
      <c r="F110" s="376">
        <f t="shared" si="8"/>
        <v>-349.61999999999944</v>
      </c>
      <c r="G110" s="376">
        <f t="shared" si="9"/>
        <v>6820.62</v>
      </c>
      <c r="H110" s="377">
        <f t="shared" si="10"/>
        <v>-5.1259269685160515E-2</v>
      </c>
      <c r="I110" s="376"/>
      <c r="J110" s="376"/>
    </row>
    <row r="111" spans="2:10" x14ac:dyDescent="0.25">
      <c r="B111" s="640">
        <v>42597</v>
      </c>
      <c r="C111" s="375">
        <v>230</v>
      </c>
      <c r="D111" s="376">
        <v>22.674800000000001</v>
      </c>
      <c r="E111" s="376">
        <v>23.2</v>
      </c>
      <c r="F111" s="376">
        <f t="shared" si="8"/>
        <v>120.79599999999957</v>
      </c>
      <c r="G111" s="376">
        <f t="shared" si="9"/>
        <v>5215.2040000000006</v>
      </c>
      <c r="H111" s="377">
        <f t="shared" si="10"/>
        <v>2.3162277065288252E-2</v>
      </c>
      <c r="I111" s="376"/>
      <c r="J111" s="376"/>
    </row>
    <row r="112" spans="2:10" x14ac:dyDescent="0.25">
      <c r="B112" s="640">
        <v>42599</v>
      </c>
      <c r="C112" s="375">
        <v>200</v>
      </c>
      <c r="D112" s="376">
        <v>22.554099999999998</v>
      </c>
      <c r="E112" s="376">
        <v>23.31</v>
      </c>
      <c r="F112" s="376">
        <f t="shared" si="8"/>
        <v>151.18000000000009</v>
      </c>
      <c r="G112" s="376">
        <f t="shared" si="9"/>
        <v>4510.82</v>
      </c>
      <c r="H112" s="377">
        <f t="shared" si="10"/>
        <v>3.3514970670521123E-2</v>
      </c>
      <c r="I112" s="376">
        <v>22</v>
      </c>
      <c r="J112" s="376"/>
    </row>
    <row r="113" spans="2:10" x14ac:dyDescent="0.25">
      <c r="B113" s="640">
        <v>42600</v>
      </c>
      <c r="C113" s="375">
        <v>200</v>
      </c>
      <c r="D113" s="376">
        <v>22.554099999999998</v>
      </c>
      <c r="E113" s="376">
        <v>22.74</v>
      </c>
      <c r="F113" s="376">
        <f t="shared" si="8"/>
        <v>37.180000000000035</v>
      </c>
      <c r="G113" s="376">
        <f t="shared" si="9"/>
        <v>4510.82</v>
      </c>
      <c r="H113" s="377">
        <f t="shared" si="10"/>
        <v>8.2424038201480074E-3</v>
      </c>
      <c r="I113" s="376"/>
      <c r="J113" s="376"/>
    </row>
    <row r="114" spans="2:10" x14ac:dyDescent="0.25">
      <c r="B114" s="640">
        <v>42601</v>
      </c>
      <c r="C114" s="375">
        <v>200</v>
      </c>
      <c r="D114" s="376">
        <v>22.554099999999998</v>
      </c>
      <c r="E114" s="376">
        <v>23.02</v>
      </c>
      <c r="F114" s="376">
        <f t="shared" si="8"/>
        <v>93.180000000000263</v>
      </c>
      <c r="G114" s="376">
        <f t="shared" si="9"/>
        <v>4510.82</v>
      </c>
      <c r="H114" s="377">
        <f t="shared" si="10"/>
        <v>2.06569980624366E-2</v>
      </c>
      <c r="I114" s="376"/>
      <c r="J114" s="376"/>
    </row>
    <row r="115" spans="2:10" x14ac:dyDescent="0.25">
      <c r="B115" s="640">
        <v>42604</v>
      </c>
      <c r="C115" s="375">
        <v>200</v>
      </c>
      <c r="D115" s="376">
        <v>22.554099999999998</v>
      </c>
      <c r="E115" s="376">
        <v>23.69</v>
      </c>
      <c r="F115" s="376">
        <f t="shared" si="8"/>
        <v>227.1800000000006</v>
      </c>
      <c r="G115" s="376">
        <f t="shared" si="9"/>
        <v>4510.82</v>
      </c>
      <c r="H115" s="377">
        <f t="shared" si="10"/>
        <v>5.0363348570769975E-2</v>
      </c>
      <c r="I115" s="376"/>
      <c r="J115" s="376"/>
    </row>
    <row r="116" spans="2:10" x14ac:dyDescent="0.25">
      <c r="B116" s="640">
        <v>42605</v>
      </c>
      <c r="C116" s="375">
        <v>200</v>
      </c>
      <c r="D116" s="376">
        <v>22.554099999999998</v>
      </c>
      <c r="E116" s="376">
        <v>24.83</v>
      </c>
      <c r="F116" s="376">
        <f t="shared" si="8"/>
        <v>455.18</v>
      </c>
      <c r="G116" s="376">
        <f t="shared" si="9"/>
        <v>4510.82</v>
      </c>
      <c r="H116" s="377">
        <f t="shared" si="10"/>
        <v>0.10090848227151605</v>
      </c>
      <c r="I116" s="376"/>
      <c r="J116" s="376"/>
    </row>
    <row r="117" spans="2:10" x14ac:dyDescent="0.25">
      <c r="B117" s="640">
        <v>42606</v>
      </c>
      <c r="C117" s="375">
        <v>200</v>
      </c>
      <c r="D117" s="376">
        <v>22.554099999999998</v>
      </c>
      <c r="E117" s="376">
        <v>24.04</v>
      </c>
      <c r="F117" s="376">
        <f t="shared" si="8"/>
        <v>297.18000000000018</v>
      </c>
      <c r="G117" s="376">
        <f t="shared" si="9"/>
        <v>4510.82</v>
      </c>
      <c r="H117" s="377">
        <f t="shared" si="10"/>
        <v>6.588159137363056E-2</v>
      </c>
      <c r="I117" s="376"/>
      <c r="J117" s="376"/>
    </row>
    <row r="118" spans="2:10" x14ac:dyDescent="0.25">
      <c r="B118" s="640">
        <v>42607</v>
      </c>
      <c r="C118" s="375">
        <v>200</v>
      </c>
      <c r="D118" s="376">
        <v>22.554099999999998</v>
      </c>
      <c r="E118" s="376">
        <v>24.23</v>
      </c>
      <c r="F118" s="376">
        <f t="shared" si="8"/>
        <v>335.1800000000004</v>
      </c>
      <c r="G118" s="376">
        <f t="shared" si="9"/>
        <v>4510.82</v>
      </c>
      <c r="H118" s="377">
        <f t="shared" si="10"/>
        <v>7.4305780323754983E-2</v>
      </c>
      <c r="I118" s="376"/>
      <c r="J118" s="376"/>
    </row>
    <row r="119" spans="2:10" x14ac:dyDescent="0.25">
      <c r="B119" s="640">
        <v>42608</v>
      </c>
      <c r="C119" s="375">
        <v>200</v>
      </c>
      <c r="D119" s="376">
        <v>22.554099999999998</v>
      </c>
      <c r="E119" s="376">
        <v>23.98</v>
      </c>
      <c r="F119" s="376">
        <f t="shared" si="8"/>
        <v>285.1800000000004</v>
      </c>
      <c r="G119" s="376">
        <f t="shared" si="9"/>
        <v>4510.82</v>
      </c>
      <c r="H119" s="377">
        <f t="shared" si="10"/>
        <v>6.3221321178854498E-2</v>
      </c>
      <c r="I119" s="376"/>
      <c r="J119" s="376"/>
    </row>
    <row r="120" spans="2:10" x14ac:dyDescent="0.25">
      <c r="B120" s="640">
        <v>42611</v>
      </c>
      <c r="C120" s="375">
        <v>200</v>
      </c>
      <c r="D120" s="376">
        <v>22.554099999999998</v>
      </c>
      <c r="E120" s="376">
        <v>24.98</v>
      </c>
      <c r="F120" s="376">
        <f t="shared" si="8"/>
        <v>485.1800000000004</v>
      </c>
      <c r="G120" s="376">
        <f t="shared" si="9"/>
        <v>4510.82</v>
      </c>
      <c r="H120" s="377">
        <f t="shared" si="10"/>
        <v>0.10755915775845644</v>
      </c>
      <c r="I120" s="376"/>
      <c r="J120" s="376"/>
    </row>
    <row r="121" spans="2:10" x14ac:dyDescent="0.25">
      <c r="B121" s="640">
        <v>42612</v>
      </c>
      <c r="C121" s="375">
        <v>200</v>
      </c>
      <c r="D121" s="376">
        <v>22.554099999999998</v>
      </c>
      <c r="E121" s="376">
        <v>26.17</v>
      </c>
      <c r="F121" s="376">
        <f t="shared" si="8"/>
        <v>723.18000000000075</v>
      </c>
      <c r="G121" s="376">
        <f t="shared" si="9"/>
        <v>4510.82</v>
      </c>
      <c r="H121" s="377">
        <f t="shared" si="10"/>
        <v>0.16032118328818279</v>
      </c>
      <c r="I121" s="376"/>
      <c r="J121" s="376"/>
    </row>
    <row r="122" spans="2:10" x14ac:dyDescent="0.25">
      <c r="B122" s="640">
        <v>42614</v>
      </c>
      <c r="C122" s="375">
        <v>200</v>
      </c>
      <c r="D122" s="376">
        <v>22.104099999999999</v>
      </c>
      <c r="E122" s="376">
        <v>25.6</v>
      </c>
      <c r="F122" s="376">
        <f t="shared" si="8"/>
        <v>699.18000000000052</v>
      </c>
      <c r="G122" s="376">
        <f t="shared" si="9"/>
        <v>4420.82</v>
      </c>
      <c r="H122" s="377">
        <f t="shared" si="10"/>
        <v>0.15815617917038027</v>
      </c>
      <c r="I122" s="376" t="s">
        <v>186</v>
      </c>
      <c r="J122" s="376"/>
    </row>
    <row r="123" spans="2:10" x14ac:dyDescent="0.25">
      <c r="B123" s="640">
        <v>42615</v>
      </c>
      <c r="C123" s="375">
        <v>200</v>
      </c>
      <c r="D123" s="376">
        <v>22.104099999999999</v>
      </c>
      <c r="E123" s="376">
        <v>25.94</v>
      </c>
      <c r="F123" s="376">
        <f t="shared" si="8"/>
        <v>767.18000000000052</v>
      </c>
      <c r="G123" s="376">
        <f t="shared" si="9"/>
        <v>4420.82</v>
      </c>
      <c r="H123" s="377">
        <f t="shared" si="10"/>
        <v>0.17353794092498687</v>
      </c>
      <c r="I123" s="376"/>
      <c r="J123" s="376"/>
    </row>
    <row r="124" spans="2:10" x14ac:dyDescent="0.25">
      <c r="B124" s="640">
        <v>42619</v>
      </c>
      <c r="C124" s="375">
        <v>200</v>
      </c>
      <c r="D124" s="376">
        <v>22.104099999999999</v>
      </c>
      <c r="E124" s="376">
        <v>25.65</v>
      </c>
      <c r="F124" s="376">
        <f t="shared" si="8"/>
        <v>709.18</v>
      </c>
      <c r="G124" s="376">
        <f t="shared" si="9"/>
        <v>4420.82</v>
      </c>
      <c r="H124" s="377">
        <f t="shared" si="10"/>
        <v>0.1604182029578223</v>
      </c>
      <c r="I124" s="376"/>
      <c r="J124" s="376"/>
    </row>
    <row r="125" spans="2:10" x14ac:dyDescent="0.25">
      <c r="B125" s="640">
        <v>42620</v>
      </c>
      <c r="C125" s="375">
        <v>200</v>
      </c>
      <c r="D125" s="376">
        <v>22.1</v>
      </c>
      <c r="E125" s="376">
        <v>25.53</v>
      </c>
      <c r="F125" s="376">
        <f t="shared" si="8"/>
        <v>686</v>
      </c>
      <c r="G125" s="376">
        <f t="shared" si="9"/>
        <v>4420</v>
      </c>
      <c r="H125" s="377">
        <f t="shared" si="10"/>
        <v>0.15520361990950224</v>
      </c>
      <c r="I125" s="376"/>
      <c r="J125" s="376"/>
    </row>
    <row r="126" spans="2:10" x14ac:dyDescent="0.25">
      <c r="B126" s="640">
        <v>42621</v>
      </c>
      <c r="C126" s="375">
        <v>160</v>
      </c>
      <c r="D126" s="376">
        <v>21.060300000000002</v>
      </c>
      <c r="E126" s="376">
        <v>25.96</v>
      </c>
      <c r="F126" s="376">
        <f t="shared" si="8"/>
        <v>783.95199999999988</v>
      </c>
      <c r="G126" s="376">
        <f t="shared" si="9"/>
        <v>3369.6480000000001</v>
      </c>
      <c r="H126" s="377">
        <f t="shared" si="10"/>
        <v>0.23265100687074727</v>
      </c>
      <c r="I126" s="376"/>
      <c r="J126" s="376"/>
    </row>
    <row r="127" spans="2:10" x14ac:dyDescent="0.25">
      <c r="B127" s="640">
        <v>42622</v>
      </c>
      <c r="C127" s="375">
        <v>160</v>
      </c>
      <c r="D127" s="376">
        <v>21.060300000000002</v>
      </c>
      <c r="E127" s="376">
        <v>25</v>
      </c>
      <c r="F127" s="376">
        <f t="shared" si="8"/>
        <v>630.35199999999975</v>
      </c>
      <c r="G127" s="376">
        <f t="shared" si="9"/>
        <v>3369.6480000000001</v>
      </c>
      <c r="H127" s="377">
        <f t="shared" si="10"/>
        <v>0.18706761062283053</v>
      </c>
      <c r="I127" s="376"/>
      <c r="J127" s="376"/>
    </row>
    <row r="128" spans="2:10" x14ac:dyDescent="0.25">
      <c r="B128" s="640">
        <v>42625</v>
      </c>
      <c r="C128" s="375">
        <v>160</v>
      </c>
      <c r="D128" s="376">
        <v>21.060300000000002</v>
      </c>
      <c r="E128" s="376">
        <v>25.51</v>
      </c>
      <c r="F128" s="376">
        <f t="shared" si="8"/>
        <v>711.952</v>
      </c>
      <c r="G128" s="376">
        <f t="shared" si="9"/>
        <v>3369.6480000000001</v>
      </c>
      <c r="H128" s="377">
        <f t="shared" si="10"/>
        <v>0.21128378987953636</v>
      </c>
      <c r="I128" s="376"/>
      <c r="J128" s="376"/>
    </row>
    <row r="129" spans="2:10" x14ac:dyDescent="0.25">
      <c r="B129" s="640">
        <v>42626</v>
      </c>
      <c r="C129" s="375">
        <v>200</v>
      </c>
      <c r="D129" s="376">
        <v>21.764199999999999</v>
      </c>
      <c r="E129" s="376">
        <v>24.01</v>
      </c>
      <c r="F129" s="376">
        <f t="shared" si="8"/>
        <v>449.16000000000054</v>
      </c>
      <c r="G129" s="376">
        <f t="shared" si="9"/>
        <v>4352.84</v>
      </c>
      <c r="H129" s="377">
        <f t="shared" si="10"/>
        <v>0.10318780382462957</v>
      </c>
      <c r="I129" s="376" t="s">
        <v>291</v>
      </c>
      <c r="J129" s="376"/>
    </row>
    <row r="130" spans="2:10" x14ac:dyDescent="0.25">
      <c r="B130" s="640">
        <v>42632</v>
      </c>
      <c r="C130" s="375">
        <v>200</v>
      </c>
      <c r="D130" s="376">
        <v>21.764199999999999</v>
      </c>
      <c r="E130" s="376">
        <v>23.68</v>
      </c>
      <c r="F130" s="376">
        <f t="shared" si="8"/>
        <v>383.1600000000002</v>
      </c>
      <c r="G130" s="376">
        <f t="shared" si="9"/>
        <v>4352.84</v>
      </c>
      <c r="H130" s="377">
        <f t="shared" si="10"/>
        <v>8.8025289236452572E-2</v>
      </c>
      <c r="I130" s="376"/>
      <c r="J130" s="376"/>
    </row>
    <row r="131" spans="2:10" x14ac:dyDescent="0.25">
      <c r="B131" s="640">
        <v>42633</v>
      </c>
      <c r="C131" s="375">
        <v>200</v>
      </c>
      <c r="D131" s="376">
        <v>21.764199999999999</v>
      </c>
      <c r="E131" s="376">
        <v>23.3</v>
      </c>
      <c r="F131" s="376">
        <f t="shared" si="8"/>
        <v>307.16000000000037</v>
      </c>
      <c r="G131" s="376">
        <f t="shared" si="9"/>
        <v>4352.84</v>
      </c>
      <c r="H131" s="377">
        <f t="shared" si="10"/>
        <v>7.0565423953097381E-2</v>
      </c>
      <c r="I131" s="376"/>
      <c r="J131" s="376"/>
    </row>
    <row r="132" spans="2:10" x14ac:dyDescent="0.25">
      <c r="B132" s="640">
        <v>42634</v>
      </c>
      <c r="C132" s="375">
        <v>200</v>
      </c>
      <c r="D132" s="376">
        <v>21.764199999999999</v>
      </c>
      <c r="E132" s="376">
        <v>23.03</v>
      </c>
      <c r="F132" s="376">
        <f t="shared" si="8"/>
        <v>253.16000000000045</v>
      </c>
      <c r="G132" s="376">
        <f t="shared" si="9"/>
        <v>4352.84</v>
      </c>
      <c r="H132" s="377">
        <f t="shared" si="10"/>
        <v>5.8159730199134466E-2</v>
      </c>
      <c r="I132" s="376"/>
      <c r="J132" s="376"/>
    </row>
    <row r="133" spans="2:10" x14ac:dyDescent="0.25">
      <c r="B133" s="640">
        <v>42636</v>
      </c>
      <c r="C133" s="375">
        <v>200</v>
      </c>
      <c r="D133" s="376">
        <v>21.764199999999999</v>
      </c>
      <c r="E133" s="376">
        <v>22.63</v>
      </c>
      <c r="F133" s="376">
        <f t="shared" si="8"/>
        <v>173.16000000000003</v>
      </c>
      <c r="G133" s="376">
        <f t="shared" si="9"/>
        <v>4352.84</v>
      </c>
      <c r="H133" s="377">
        <f t="shared" si="10"/>
        <v>3.9780924637707805E-2</v>
      </c>
      <c r="I133" s="376"/>
      <c r="J133" s="376"/>
    </row>
    <row r="134" spans="2:10" x14ac:dyDescent="0.25">
      <c r="B134" s="640">
        <v>42639</v>
      </c>
      <c r="C134" s="375">
        <v>300</v>
      </c>
      <c r="D134" s="376">
        <v>21.936299999999999</v>
      </c>
      <c r="E134" s="376">
        <v>22.64</v>
      </c>
      <c r="F134" s="376">
        <f t="shared" si="8"/>
        <v>211.11000000000041</v>
      </c>
      <c r="G134" s="376">
        <f t="shared" si="9"/>
        <v>6580.8899999999994</v>
      </c>
      <c r="H134" s="377">
        <f t="shared" si="10"/>
        <v>3.2079247639756996E-2</v>
      </c>
      <c r="I134" s="376"/>
      <c r="J134" s="376"/>
    </row>
    <row r="135" spans="2:10" x14ac:dyDescent="0.25">
      <c r="B135" s="640">
        <v>42639</v>
      </c>
      <c r="C135" s="375">
        <v>200</v>
      </c>
      <c r="D135" s="376">
        <v>21.494499999999999</v>
      </c>
      <c r="E135" s="376">
        <v>22.64</v>
      </c>
      <c r="F135" s="376">
        <f t="shared" si="8"/>
        <v>229.10000000000039</v>
      </c>
      <c r="G135" s="376">
        <f t="shared" si="9"/>
        <v>4298.8999999999996</v>
      </c>
      <c r="H135" s="377">
        <f t="shared" si="10"/>
        <v>5.3292702784433321E-2</v>
      </c>
      <c r="I135" s="376" t="s">
        <v>292</v>
      </c>
      <c r="J135" s="376"/>
    </row>
    <row r="136" spans="2:10" x14ac:dyDescent="0.25">
      <c r="B136" s="640">
        <v>42640</v>
      </c>
      <c r="C136" s="375">
        <v>200</v>
      </c>
      <c r="D136" s="376">
        <v>21.494499999999999</v>
      </c>
      <c r="E136" s="376">
        <v>23.95</v>
      </c>
      <c r="F136" s="376">
        <f t="shared" si="8"/>
        <v>491.10000000000014</v>
      </c>
      <c r="G136" s="376">
        <f t="shared" si="9"/>
        <v>4298.8999999999996</v>
      </c>
      <c r="H136" s="377">
        <f t="shared" si="10"/>
        <v>0.11423852613459261</v>
      </c>
      <c r="I136" s="376"/>
      <c r="J136" s="376"/>
    </row>
    <row r="137" spans="2:10" x14ac:dyDescent="0.25">
      <c r="B137" s="640">
        <v>42643</v>
      </c>
      <c r="C137" s="375">
        <v>140</v>
      </c>
      <c r="D137" s="376">
        <v>20.112300000000001</v>
      </c>
      <c r="E137" s="376">
        <v>24.2</v>
      </c>
      <c r="F137" s="376">
        <f t="shared" si="8"/>
        <v>572.27799999999979</v>
      </c>
      <c r="G137" s="376">
        <f t="shared" si="9"/>
        <v>2815.7220000000002</v>
      </c>
      <c r="H137" s="377">
        <f t="shared" si="10"/>
        <v>0.2032437861408192</v>
      </c>
      <c r="I137" s="376"/>
      <c r="J137" s="376"/>
    </row>
    <row r="138" spans="2:10" x14ac:dyDescent="0.25">
      <c r="B138" s="640">
        <v>42643</v>
      </c>
      <c r="C138" s="375">
        <v>200</v>
      </c>
      <c r="D138" s="376">
        <v>21.368600000000001</v>
      </c>
      <c r="E138" s="376">
        <v>24.2</v>
      </c>
      <c r="F138" s="376">
        <f t="shared" si="8"/>
        <v>566.27999999999975</v>
      </c>
      <c r="G138" s="376">
        <f t="shared" si="9"/>
        <v>4273.72</v>
      </c>
      <c r="H138" s="377">
        <f t="shared" si="10"/>
        <v>0.13250283125707807</v>
      </c>
      <c r="I138" s="376" t="s">
        <v>292</v>
      </c>
      <c r="J138" s="376"/>
    </row>
    <row r="139" spans="2:10" x14ac:dyDescent="0.25">
      <c r="B139" s="640">
        <v>42648</v>
      </c>
      <c r="C139" s="375">
        <v>200</v>
      </c>
      <c r="D139" s="376">
        <v>21.368600000000001</v>
      </c>
      <c r="E139" s="376">
        <v>24.86</v>
      </c>
      <c r="F139" s="376">
        <f t="shared" si="8"/>
        <v>698.27999999999975</v>
      </c>
      <c r="G139" s="376">
        <f t="shared" si="9"/>
        <v>4273.72</v>
      </c>
      <c r="H139" s="377">
        <f t="shared" si="10"/>
        <v>0.16338927210954385</v>
      </c>
      <c r="I139" s="376"/>
      <c r="J139" s="376"/>
    </row>
    <row r="140" spans="2:10" x14ac:dyDescent="0.25">
      <c r="B140" s="640">
        <v>42649</v>
      </c>
      <c r="C140" s="375">
        <v>200</v>
      </c>
      <c r="D140" s="376">
        <v>21.368600000000001</v>
      </c>
      <c r="E140" s="376">
        <v>24.66</v>
      </c>
      <c r="F140" s="376">
        <f t="shared" si="8"/>
        <v>658.27999999999986</v>
      </c>
      <c r="G140" s="376">
        <f t="shared" si="9"/>
        <v>4273.72</v>
      </c>
      <c r="H140" s="377">
        <f t="shared" si="10"/>
        <v>0.15402974457849364</v>
      </c>
      <c r="I140" s="376"/>
      <c r="J140" s="376"/>
    </row>
    <row r="141" spans="2:10" x14ac:dyDescent="0.25">
      <c r="B141" s="640">
        <v>42650</v>
      </c>
      <c r="C141" s="375">
        <v>200</v>
      </c>
      <c r="D141" s="376">
        <v>21.368600000000001</v>
      </c>
      <c r="E141" s="376">
        <v>23.95</v>
      </c>
      <c r="F141" s="376">
        <f t="shared" si="8"/>
        <v>516.27999999999975</v>
      </c>
      <c r="G141" s="376">
        <f t="shared" si="9"/>
        <v>4273.72</v>
      </c>
      <c r="H141" s="377">
        <f t="shared" si="10"/>
        <v>0.12080342184326529</v>
      </c>
      <c r="I141" s="376"/>
      <c r="J141" s="376"/>
    </row>
    <row r="142" spans="2:10" x14ac:dyDescent="0.25">
      <c r="B142" s="640">
        <v>42661</v>
      </c>
      <c r="C142" s="375">
        <v>300</v>
      </c>
      <c r="D142" s="376">
        <v>21.765699999999999</v>
      </c>
      <c r="E142" s="376">
        <v>23.46</v>
      </c>
      <c r="F142" s="376">
        <f t="shared" si="8"/>
        <v>508.29000000000059</v>
      </c>
      <c r="G142" s="376">
        <f t="shared" si="9"/>
        <v>6529.71</v>
      </c>
      <c r="H142" s="377">
        <f t="shared" si="10"/>
        <v>7.7842660700092436E-2</v>
      </c>
      <c r="I142" s="376">
        <v>21.5</v>
      </c>
      <c r="J142" s="376"/>
    </row>
    <row r="143" spans="2:10" x14ac:dyDescent="0.25">
      <c r="B143" s="640">
        <v>42662</v>
      </c>
      <c r="C143" s="375">
        <v>300</v>
      </c>
      <c r="D143" s="376">
        <v>21.77</v>
      </c>
      <c r="E143" s="376">
        <v>24.15</v>
      </c>
      <c r="F143" s="376">
        <f t="shared" si="8"/>
        <v>713.99999999999966</v>
      </c>
      <c r="G143" s="376">
        <f t="shared" si="9"/>
        <v>6531</v>
      </c>
      <c r="H143" s="377">
        <f t="shared" si="10"/>
        <v>0.10932475884244369</v>
      </c>
      <c r="I143" s="376"/>
      <c r="J143" s="376"/>
    </row>
    <row r="144" spans="2:10" x14ac:dyDescent="0.25">
      <c r="B144" s="640">
        <v>42663</v>
      </c>
      <c r="C144" s="375">
        <v>260</v>
      </c>
      <c r="D144" s="376">
        <v>21.302099999999999</v>
      </c>
      <c r="E144" s="376">
        <v>24.98</v>
      </c>
      <c r="F144" s="376">
        <f t="shared" si="8"/>
        <v>956.25400000000025</v>
      </c>
      <c r="G144" s="376">
        <f t="shared" si="9"/>
        <v>5538.5460000000003</v>
      </c>
      <c r="H144" s="377">
        <f t="shared" si="10"/>
        <v>0.17265433924354881</v>
      </c>
      <c r="I144" s="376"/>
      <c r="J144" s="376"/>
    </row>
    <row r="145" spans="2:10" x14ac:dyDescent="0.25">
      <c r="B145" s="640">
        <v>42664</v>
      </c>
      <c r="C145" s="375">
        <v>260</v>
      </c>
      <c r="D145" s="376">
        <v>21.302099999999999</v>
      </c>
      <c r="E145" s="376">
        <v>25.92</v>
      </c>
      <c r="F145" s="376">
        <f t="shared" si="8"/>
        <v>1200.6540000000007</v>
      </c>
      <c r="G145" s="376">
        <f t="shared" si="9"/>
        <v>5538.5460000000003</v>
      </c>
      <c r="H145" s="377">
        <f t="shared" si="10"/>
        <v>0.21678144408297786</v>
      </c>
      <c r="I145" s="376"/>
      <c r="J145" s="376"/>
    </row>
    <row r="146" spans="2:10" x14ac:dyDescent="0.25">
      <c r="B146" s="640">
        <v>42667</v>
      </c>
      <c r="C146" s="375">
        <v>260</v>
      </c>
      <c r="D146" s="376">
        <v>21.302099999999999</v>
      </c>
      <c r="E146" s="376">
        <v>25.35</v>
      </c>
      <c r="F146" s="376">
        <f t="shared" si="8"/>
        <v>1052.4540000000006</v>
      </c>
      <c r="G146" s="376">
        <f t="shared" si="9"/>
        <v>5538.5460000000003</v>
      </c>
      <c r="H146" s="377">
        <f t="shared" si="10"/>
        <v>0.19002351880800494</v>
      </c>
      <c r="I146" s="376"/>
      <c r="J146" s="376"/>
    </row>
    <row r="147" spans="2:10" x14ac:dyDescent="0.25">
      <c r="B147" s="640">
        <v>42674</v>
      </c>
      <c r="C147" s="375">
        <v>300</v>
      </c>
      <c r="D147" s="376">
        <v>21.6828</v>
      </c>
      <c r="E147" s="376">
        <v>24.01</v>
      </c>
      <c r="F147" s="376">
        <f t="shared" si="8"/>
        <v>698.16000000000042</v>
      </c>
      <c r="G147" s="376">
        <f t="shared" si="9"/>
        <v>6504.84</v>
      </c>
      <c r="H147" s="377">
        <f t="shared" si="10"/>
        <v>0.10732931171250951</v>
      </c>
      <c r="I147" s="376">
        <v>21.5</v>
      </c>
      <c r="J147" s="376"/>
    </row>
    <row r="148" spans="2:10" x14ac:dyDescent="0.25">
      <c r="B148" s="640">
        <v>42675</v>
      </c>
      <c r="C148" s="375">
        <v>300</v>
      </c>
      <c r="D148" s="376">
        <v>21.6096</v>
      </c>
      <c r="E148" s="376">
        <v>24.89</v>
      </c>
      <c r="F148" s="376">
        <f t="shared" si="8"/>
        <v>984.12000000000012</v>
      </c>
      <c r="G148" s="376">
        <f t="shared" si="9"/>
        <v>6482.88</v>
      </c>
      <c r="H148" s="377">
        <f t="shared" si="10"/>
        <v>0.15180290241374206</v>
      </c>
      <c r="I148" s="376">
        <v>21.5</v>
      </c>
      <c r="J148" s="376"/>
    </row>
    <row r="149" spans="2:10" x14ac:dyDescent="0.25">
      <c r="B149" s="640">
        <v>42677</v>
      </c>
      <c r="C149" s="375">
        <v>340</v>
      </c>
      <c r="D149" s="376">
        <v>21.5627</v>
      </c>
      <c r="E149" s="376">
        <v>22.6</v>
      </c>
      <c r="F149" s="376">
        <f t="shared" si="8"/>
        <v>352.68200000000064</v>
      </c>
      <c r="G149" s="376">
        <f t="shared" si="9"/>
        <v>7331.3180000000002</v>
      </c>
      <c r="H149" s="377">
        <f t="shared" si="10"/>
        <v>4.8106220464042164E-2</v>
      </c>
      <c r="I149" s="376"/>
      <c r="J149" s="376"/>
    </row>
    <row r="150" spans="2:10" x14ac:dyDescent="0.25">
      <c r="B150" s="640">
        <v>42701</v>
      </c>
      <c r="C150" s="375">
        <v>240</v>
      </c>
      <c r="D150" s="376">
        <v>18.880800000000001</v>
      </c>
      <c r="E150" s="376">
        <v>28.55</v>
      </c>
      <c r="F150" s="376">
        <f t="shared" si="8"/>
        <v>2320.6080000000002</v>
      </c>
      <c r="G150" s="376">
        <f t="shared" si="9"/>
        <v>4531.3919999999998</v>
      </c>
      <c r="H150" s="377">
        <f t="shared" si="10"/>
        <v>0.51211813058768696</v>
      </c>
      <c r="I150" s="376"/>
      <c r="J150" s="376"/>
    </row>
    <row r="151" spans="2:10" x14ac:dyDescent="0.25">
      <c r="B151" s="640">
        <v>42705</v>
      </c>
      <c r="C151" s="375">
        <v>200</v>
      </c>
      <c r="D151" s="376">
        <v>16.231100000000001</v>
      </c>
      <c r="E151" s="376">
        <v>28.94</v>
      </c>
      <c r="F151" s="376">
        <f t="shared" si="8"/>
        <v>2541.7799999999997</v>
      </c>
      <c r="G151" s="376">
        <f t="shared" si="9"/>
        <v>3246.2200000000003</v>
      </c>
      <c r="H151" s="377">
        <f t="shared" si="10"/>
        <v>0.78299683940090314</v>
      </c>
      <c r="I151" s="376" t="s">
        <v>319</v>
      </c>
      <c r="J151" s="376"/>
    </row>
    <row r="152" spans="2:10" x14ac:dyDescent="0.25">
      <c r="B152" s="640">
        <v>42711</v>
      </c>
      <c r="C152" s="375">
        <v>0</v>
      </c>
      <c r="D152" s="376"/>
      <c r="E152" s="376"/>
      <c r="F152" s="376">
        <v>2733.66</v>
      </c>
      <c r="G152" s="376"/>
      <c r="H152" s="377"/>
      <c r="I152" s="376"/>
      <c r="J152" s="376"/>
    </row>
    <row r="153" spans="2:10" x14ac:dyDescent="0.25">
      <c r="B153" s="640"/>
      <c r="C153" s="375"/>
      <c r="D153" s="376"/>
      <c r="E153" s="376"/>
      <c r="F153" s="376"/>
      <c r="G153" s="376"/>
      <c r="H153" s="377"/>
      <c r="I153" s="376"/>
      <c r="J153" s="376"/>
    </row>
    <row r="154" spans="2:10" x14ac:dyDescent="0.25">
      <c r="B154" s="640">
        <v>42716</v>
      </c>
      <c r="C154" s="375">
        <v>200</v>
      </c>
      <c r="D154" s="376">
        <v>29.285</v>
      </c>
      <c r="E154" s="376">
        <v>29</v>
      </c>
      <c r="F154" s="376">
        <f t="shared" ref="F154:F161" si="11">C154*(E154-D154)</f>
        <v>-57.000000000000028</v>
      </c>
      <c r="G154" s="376">
        <f t="shared" ref="G154:G161" si="12">D154*C154</f>
        <v>5857</v>
      </c>
      <c r="H154" s="377">
        <f t="shared" ref="H154:H161" si="13">(E154-D154)/D154</f>
        <v>-9.7319446815776044E-3</v>
      </c>
      <c r="I154" s="376"/>
      <c r="J154" s="376"/>
    </row>
    <row r="155" spans="2:10" x14ac:dyDescent="0.25">
      <c r="B155" s="640">
        <v>42720</v>
      </c>
      <c r="C155" s="375">
        <v>100</v>
      </c>
      <c r="D155" s="376">
        <v>29.210599999999999</v>
      </c>
      <c r="E155" s="376">
        <v>29.48</v>
      </c>
      <c r="F155" s="376">
        <f t="shared" si="11"/>
        <v>26.940000000000097</v>
      </c>
      <c r="G155" s="376">
        <f t="shared" si="12"/>
        <v>2921.06</v>
      </c>
      <c r="H155" s="377">
        <f t="shared" si="13"/>
        <v>9.2226794382861358E-3</v>
      </c>
      <c r="I155" s="376"/>
      <c r="J155" s="376"/>
    </row>
    <row r="156" spans="2:10" x14ac:dyDescent="0.25">
      <c r="B156" s="640">
        <v>42723</v>
      </c>
      <c r="C156" s="375">
        <v>200</v>
      </c>
      <c r="D156" s="376">
        <v>28.7453</v>
      </c>
      <c r="E156" s="376">
        <v>28.29</v>
      </c>
      <c r="F156" s="376">
        <f t="shared" si="11"/>
        <v>-91.06000000000023</v>
      </c>
      <c r="G156" s="376">
        <f t="shared" si="12"/>
        <v>5749.06</v>
      </c>
      <c r="H156" s="377">
        <f t="shared" si="13"/>
        <v>-1.5839111089465101E-2</v>
      </c>
      <c r="I156" s="376"/>
      <c r="J156" s="376"/>
    </row>
    <row r="157" spans="2:10" x14ac:dyDescent="0.25">
      <c r="B157" s="640">
        <v>42724</v>
      </c>
      <c r="C157" s="375">
        <v>100</v>
      </c>
      <c r="D157" s="376">
        <v>28.511199999999999</v>
      </c>
      <c r="E157" s="376">
        <v>28.76</v>
      </c>
      <c r="F157" s="376">
        <f t="shared" si="11"/>
        <v>24.88000000000028</v>
      </c>
      <c r="G157" s="376">
        <f t="shared" si="12"/>
        <v>2851.12</v>
      </c>
      <c r="H157" s="377">
        <f t="shared" si="13"/>
        <v>8.7263952411684807E-3</v>
      </c>
      <c r="I157" s="376"/>
      <c r="J157" s="376"/>
    </row>
    <row r="158" spans="2:10" x14ac:dyDescent="0.25">
      <c r="B158" s="640">
        <v>42731</v>
      </c>
      <c r="C158" s="375">
        <v>100</v>
      </c>
      <c r="D158" s="376">
        <v>28.511199999999999</v>
      </c>
      <c r="E158" s="376">
        <v>31.95</v>
      </c>
      <c r="F158" s="376">
        <f t="shared" si="11"/>
        <v>343.88000000000005</v>
      </c>
      <c r="G158" s="376">
        <f t="shared" si="12"/>
        <v>2851.12</v>
      </c>
      <c r="H158" s="377">
        <f t="shared" si="13"/>
        <v>0.12061225062431608</v>
      </c>
      <c r="I158" s="376"/>
      <c r="J158" s="376"/>
    </row>
    <row r="159" spans="2:10" x14ac:dyDescent="0.25">
      <c r="B159" s="640">
        <v>42739</v>
      </c>
      <c r="C159" s="375">
        <v>100</v>
      </c>
      <c r="D159" s="376">
        <v>28.511199999999999</v>
      </c>
      <c r="E159" s="376">
        <v>33.04</v>
      </c>
      <c r="F159" s="376">
        <f t="shared" si="11"/>
        <v>452.88000000000005</v>
      </c>
      <c r="G159" s="376">
        <f t="shared" si="12"/>
        <v>2851.12</v>
      </c>
      <c r="H159" s="377">
        <f t="shared" si="13"/>
        <v>0.15884284070821295</v>
      </c>
      <c r="I159" s="376"/>
      <c r="J159" s="376"/>
    </row>
    <row r="160" spans="2:10" x14ac:dyDescent="0.25">
      <c r="B160" s="640">
        <v>42744</v>
      </c>
      <c r="C160" s="375">
        <v>100</v>
      </c>
      <c r="D160" s="376">
        <v>28.511199999999999</v>
      </c>
      <c r="E160" s="376">
        <v>33.770000000000003</v>
      </c>
      <c r="F160" s="376">
        <f t="shared" si="11"/>
        <v>525.88000000000045</v>
      </c>
      <c r="G160" s="376">
        <f t="shared" si="12"/>
        <v>2851.12</v>
      </c>
      <c r="H160" s="377">
        <f t="shared" si="13"/>
        <v>0.18444681388366693</v>
      </c>
      <c r="I160" s="376"/>
      <c r="J160" s="376"/>
    </row>
    <row r="161" spans="1:10" x14ac:dyDescent="0.25">
      <c r="B161" s="640">
        <v>42745</v>
      </c>
      <c r="C161" s="375">
        <v>100</v>
      </c>
      <c r="D161" s="376">
        <v>28.511199999999999</v>
      </c>
      <c r="E161" s="376">
        <v>32.729999999999997</v>
      </c>
      <c r="F161" s="376">
        <f t="shared" si="11"/>
        <v>421.87999999999982</v>
      </c>
      <c r="G161" s="376">
        <f t="shared" si="12"/>
        <v>2851.12</v>
      </c>
      <c r="H161" s="377">
        <f t="shared" si="13"/>
        <v>0.14796992059260916</v>
      </c>
      <c r="I161" s="376"/>
      <c r="J161" s="376"/>
    </row>
    <row r="162" spans="1:10" x14ac:dyDescent="0.25">
      <c r="B162" s="640"/>
      <c r="C162" s="375"/>
      <c r="D162" s="376"/>
      <c r="E162" s="376"/>
      <c r="F162" s="376"/>
      <c r="G162" s="375"/>
      <c r="H162" s="375"/>
      <c r="I162" s="376"/>
      <c r="J162" s="376"/>
    </row>
    <row r="163" spans="1:10" x14ac:dyDescent="0.25">
      <c r="B163" s="640"/>
      <c r="C163" s="375"/>
      <c r="D163" s="376"/>
      <c r="E163" s="376"/>
      <c r="F163" s="376"/>
      <c r="G163" s="375"/>
      <c r="H163" s="375"/>
      <c r="I163" s="376"/>
      <c r="J163" s="376"/>
    </row>
    <row r="164" spans="1:10" x14ac:dyDescent="0.25">
      <c r="B164" s="640"/>
      <c r="C164" s="375"/>
      <c r="D164" s="376"/>
      <c r="E164" s="376"/>
      <c r="F164" s="376"/>
      <c r="G164" s="375"/>
      <c r="H164" s="375"/>
      <c r="I164" s="376"/>
      <c r="J164" s="376"/>
    </row>
    <row r="165" spans="1:10" x14ac:dyDescent="0.25">
      <c r="B165" s="640"/>
      <c r="C165" s="375"/>
      <c r="D165" s="376"/>
      <c r="E165" s="376"/>
      <c r="F165" s="376"/>
      <c r="G165" s="375"/>
      <c r="H165" s="375"/>
      <c r="I165" s="376"/>
      <c r="J165" s="376"/>
    </row>
    <row r="166" spans="1:10" x14ac:dyDescent="0.25">
      <c r="B166" s="496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4">C167*(E167-D167)</f>
        <v>62.000000000000455</v>
      </c>
      <c r="G167" s="39">
        <f t="shared" ref="G167:G196" si="15">D167*C167</f>
        <v>3358</v>
      </c>
      <c r="H167" s="227">
        <f t="shared" ref="H167:H196" si="16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4"/>
        <v>296.00000000000011</v>
      </c>
      <c r="G168" s="39">
        <f t="shared" si="15"/>
        <v>3358</v>
      </c>
      <c r="H168" s="227">
        <f t="shared" si="16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4"/>
        <v>108.49499999999921</v>
      </c>
      <c r="G169" s="39">
        <f t="shared" si="15"/>
        <v>5090.5050000000001</v>
      </c>
      <c r="H169" s="227">
        <f t="shared" si="16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4"/>
        <v>-108.5000000000008</v>
      </c>
      <c r="G170" s="39">
        <f t="shared" si="15"/>
        <v>6752.5000000000009</v>
      </c>
      <c r="H170" s="227">
        <f t="shared" si="16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4"/>
        <v>-381.49999999999909</v>
      </c>
      <c r="G171" s="39">
        <f t="shared" si="15"/>
        <v>8336.5</v>
      </c>
      <c r="H171" s="227">
        <f t="shared" si="16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4"/>
        <v>-548.99999999999955</v>
      </c>
      <c r="G172" s="39">
        <f t="shared" si="15"/>
        <v>8336.5</v>
      </c>
      <c r="H172" s="227">
        <f t="shared" si="16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4"/>
        <v>-269.00000000000011</v>
      </c>
      <c r="G173" s="39">
        <f t="shared" si="15"/>
        <v>8306.5</v>
      </c>
      <c r="H173" s="227">
        <f t="shared" si="16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4"/>
        <v>-1136.4999999999998</v>
      </c>
      <c r="G174" s="39">
        <f t="shared" si="15"/>
        <v>8306.5</v>
      </c>
      <c r="H174" s="227">
        <f t="shared" si="16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2">
        <v>350</v>
      </c>
      <c r="D175" s="643">
        <v>31.8414</v>
      </c>
      <c r="E175" s="39">
        <v>28.71</v>
      </c>
      <c r="F175" s="39">
        <f t="shared" si="14"/>
        <v>-1095.9899999999998</v>
      </c>
      <c r="G175" s="39">
        <f t="shared" si="15"/>
        <v>11144.49</v>
      </c>
      <c r="H175" s="227">
        <f t="shared" si="16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4"/>
        <v>-884.05000000000018</v>
      </c>
      <c r="G176" s="39">
        <f t="shared" si="15"/>
        <v>8206.5499999999993</v>
      </c>
      <c r="H176" s="227">
        <f t="shared" si="16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4"/>
        <v>-1095.4999999999995</v>
      </c>
      <c r="G177" s="39">
        <f t="shared" si="15"/>
        <v>11042.5</v>
      </c>
      <c r="H177" s="227">
        <f t="shared" si="16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4"/>
        <v>-833.12499999999989</v>
      </c>
      <c r="G178" s="39">
        <f t="shared" si="15"/>
        <v>8140.625</v>
      </c>
      <c r="H178" s="227">
        <f t="shared" si="16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4"/>
        <v>-728.12500000000034</v>
      </c>
      <c r="G179" s="39">
        <f t="shared" si="15"/>
        <v>8140.625</v>
      </c>
      <c r="H179" s="227">
        <f t="shared" si="16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4"/>
        <v>-1370.6250000000005</v>
      </c>
      <c r="G180" s="39">
        <f t="shared" si="15"/>
        <v>8140.625</v>
      </c>
      <c r="H180" s="227">
        <f t="shared" si="16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2">
        <v>350</v>
      </c>
      <c r="D181" s="643">
        <v>30.687999999999999</v>
      </c>
      <c r="E181" s="39">
        <v>26</v>
      </c>
      <c r="F181" s="39">
        <f t="shared" si="14"/>
        <v>-1640.7999999999995</v>
      </c>
      <c r="G181" s="39">
        <f t="shared" si="15"/>
        <v>10740.8</v>
      </c>
      <c r="H181" s="227">
        <f t="shared" si="16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4"/>
        <v>-1185.6749999999988</v>
      </c>
      <c r="G182" s="39">
        <f t="shared" si="15"/>
        <v>8000.6749999999993</v>
      </c>
      <c r="H182" s="227">
        <f t="shared" si="16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2">
        <v>350</v>
      </c>
      <c r="D183" s="643">
        <v>30.501999999999999</v>
      </c>
      <c r="E183" s="39">
        <v>26.74</v>
      </c>
      <c r="F183" s="39">
        <f t="shared" si="14"/>
        <v>-1316.7000000000003</v>
      </c>
      <c r="G183" s="39">
        <f t="shared" si="15"/>
        <v>10675.699999999999</v>
      </c>
      <c r="H183" s="227">
        <f t="shared" si="16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4"/>
        <v>-812.5</v>
      </c>
      <c r="G184" s="39">
        <f t="shared" si="15"/>
        <v>7917.5</v>
      </c>
      <c r="H184" s="227">
        <f t="shared" si="16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4"/>
        <v>-1085</v>
      </c>
      <c r="G185" s="39">
        <f t="shared" si="15"/>
        <v>7842.5</v>
      </c>
      <c r="H185" s="227">
        <f t="shared" si="16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4"/>
        <v>-854.60000000000048</v>
      </c>
      <c r="G186" s="39">
        <f t="shared" si="15"/>
        <v>7694.6</v>
      </c>
      <c r="H186" s="227">
        <f t="shared" si="16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4"/>
        <v>88.334999999999837</v>
      </c>
      <c r="G187" s="39">
        <f t="shared" si="15"/>
        <v>4581.165</v>
      </c>
      <c r="H187" s="227">
        <f t="shared" si="16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4"/>
        <v>-55.150000000000254</v>
      </c>
      <c r="G188" s="39">
        <f t="shared" si="15"/>
        <v>7610.15</v>
      </c>
      <c r="H188" s="227">
        <f t="shared" si="16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4"/>
        <v>-385.65000000000077</v>
      </c>
      <c r="G189" s="39">
        <f t="shared" si="15"/>
        <v>9049.65</v>
      </c>
      <c r="H189" s="227">
        <f t="shared" si="16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4"/>
        <v>146.79999999999981</v>
      </c>
      <c r="G190" s="39">
        <f t="shared" si="15"/>
        <v>7530.7000000000007</v>
      </c>
      <c r="H190" s="227">
        <f t="shared" si="16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4"/>
        <v>480.25999999999982</v>
      </c>
      <c r="G191" s="39">
        <f t="shared" si="15"/>
        <v>5961.7400000000007</v>
      </c>
      <c r="H191" s="227">
        <f t="shared" si="16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4"/>
        <v>193.2500000000008</v>
      </c>
      <c r="G192" s="39">
        <f t="shared" si="15"/>
        <v>7496.75</v>
      </c>
      <c r="H192" s="227">
        <f t="shared" si="16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4"/>
        <v>73.249999999999815</v>
      </c>
      <c r="G193" s="39">
        <f t="shared" si="15"/>
        <v>7421.75</v>
      </c>
      <c r="H193" s="227">
        <f t="shared" si="16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2">
        <v>350</v>
      </c>
      <c r="D194" s="643">
        <v>29.5335</v>
      </c>
      <c r="E194" s="39">
        <v>29.08</v>
      </c>
      <c r="F194" s="39">
        <f t="shared" si="14"/>
        <v>-158.72500000000062</v>
      </c>
      <c r="G194" s="39">
        <f t="shared" si="15"/>
        <v>10336.725</v>
      </c>
      <c r="H194" s="227">
        <f t="shared" si="16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4"/>
        <v>156.2000000000001</v>
      </c>
      <c r="G195" s="39">
        <f t="shared" si="15"/>
        <v>7338.8</v>
      </c>
      <c r="H195" s="227">
        <f t="shared" si="16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4"/>
        <v>356.2000000000005</v>
      </c>
      <c r="G196" s="39">
        <f t="shared" si="15"/>
        <v>5799.8</v>
      </c>
      <c r="H196" s="227">
        <f t="shared" si="16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88" priority="76">
      <formula>Q7&gt;0</formula>
    </cfRule>
    <cfRule type="expression" dxfId="487" priority="77">
      <formula>Q7&lt;0</formula>
    </cfRule>
  </conditionalFormatting>
  <conditionalFormatting sqref="Q8">
    <cfRule type="expression" dxfId="486" priority="74">
      <formula>Q8&gt;0</formula>
    </cfRule>
    <cfRule type="expression" dxfId="485" priority="75">
      <formula>Q8&lt;0</formula>
    </cfRule>
  </conditionalFormatting>
  <conditionalFormatting sqref="F24">
    <cfRule type="expression" dxfId="484" priority="56">
      <formula>F24&gt;0</formula>
    </cfRule>
    <cfRule type="expression" dxfId="483" priority="57">
      <formula>F24&lt;0</formula>
    </cfRule>
  </conditionalFormatting>
  <conditionalFormatting sqref="F25:F36">
    <cfRule type="expression" dxfId="482" priority="54">
      <formula>F25&gt;0</formula>
    </cfRule>
    <cfRule type="expression" dxfId="481" priority="55">
      <formula>F25&lt;0</formula>
    </cfRule>
  </conditionalFormatting>
  <conditionalFormatting sqref="H24:H36">
    <cfRule type="expression" dxfId="480" priority="52">
      <formula>H24&gt;0</formula>
    </cfRule>
    <cfRule type="expression" dxfId="479" priority="53">
      <formula>H24&lt;0</formula>
    </cfRule>
  </conditionalFormatting>
  <conditionalFormatting sqref="J32:J38">
    <cfRule type="expression" dxfId="478" priority="49">
      <formula>J32&gt;0</formula>
    </cfRule>
    <cfRule type="expression" dxfId="477" priority="50">
      <formula>J32&lt;0</formula>
    </cfRule>
  </conditionalFormatting>
  <conditionalFormatting sqref="M42">
    <cfRule type="expression" dxfId="476" priority="47">
      <formula>M42&gt;0</formula>
    </cfRule>
    <cfRule type="expression" dxfId="475" priority="48">
      <formula>M42&lt;0</formula>
    </cfRule>
  </conditionalFormatting>
  <conditionalFormatting sqref="F98:F134 H98:H134 H137:H142 F137:F142 F144:F153 H144:H153">
    <cfRule type="expression" dxfId="474" priority="45">
      <formula>F98&gt;0</formula>
    </cfRule>
    <cfRule type="expression" dxfId="473" priority="46">
      <formula>F98&lt;0</formula>
    </cfRule>
  </conditionalFormatting>
  <conditionalFormatting sqref="F90:F97">
    <cfRule type="expression" dxfId="472" priority="43">
      <formula>F90&gt;0</formula>
    </cfRule>
    <cfRule type="expression" dxfId="471" priority="44">
      <formula>F90&lt;0</formula>
    </cfRule>
  </conditionalFormatting>
  <conditionalFormatting sqref="H90:H97">
    <cfRule type="expression" dxfId="470" priority="41">
      <formula>H90&gt;0</formula>
    </cfRule>
    <cfRule type="expression" dxfId="469" priority="42">
      <formula>H90&lt;0</formula>
    </cfRule>
  </conditionalFormatting>
  <conditionalFormatting sqref="F135:F136 H135:H136">
    <cfRule type="expression" dxfId="468" priority="39">
      <formula>F135&gt;0</formula>
    </cfRule>
    <cfRule type="expression" dxfId="467" priority="40">
      <formula>F135&lt;0</formula>
    </cfRule>
  </conditionalFormatting>
  <conditionalFormatting sqref="H143 F143">
    <cfRule type="expression" dxfId="466" priority="37">
      <formula>F143&gt;0</formula>
    </cfRule>
    <cfRule type="expression" dxfId="465" priority="38">
      <formula>F143&lt;0</formula>
    </cfRule>
  </conditionalFormatting>
  <conditionalFormatting sqref="F154:F161">
    <cfRule type="expression" dxfId="464" priority="23">
      <formula>F154&gt;0</formula>
    </cfRule>
    <cfRule type="expression" dxfId="463" priority="24">
      <formula>F154&lt;0</formula>
    </cfRule>
  </conditionalFormatting>
  <conditionalFormatting sqref="H154:H161">
    <cfRule type="expression" dxfId="462" priority="21">
      <formula>H154&gt;0</formula>
    </cfRule>
    <cfRule type="expression" dxfId="461" priority="22">
      <formula>H154&lt;0</formula>
    </cfRule>
  </conditionalFormatting>
  <conditionalFormatting sqref="Q10">
    <cfRule type="expression" dxfId="460" priority="19">
      <formula>Q10&gt;0</formula>
    </cfRule>
    <cfRule type="expression" dxfId="459" priority="20">
      <formula>Q10&lt;0</formula>
    </cfRule>
  </conditionalFormatting>
  <conditionalFormatting sqref="F37:F38">
    <cfRule type="expression" dxfId="458" priority="17">
      <formula>F37&gt;0</formula>
    </cfRule>
    <cfRule type="expression" dxfId="457" priority="18">
      <formula>F37&lt;0</formula>
    </cfRule>
  </conditionalFormatting>
  <conditionalFormatting sqref="H37:H38">
    <cfRule type="expression" dxfId="456" priority="15">
      <formula>H37&gt;0</formula>
    </cfRule>
    <cfRule type="expression" dxfId="455" priority="16">
      <formula>H37&lt;0</formula>
    </cfRule>
  </conditionalFormatting>
  <conditionalFormatting sqref="F167">
    <cfRule type="expression" dxfId="454" priority="13">
      <formula>F167&gt;0</formula>
    </cfRule>
    <cfRule type="expression" dxfId="453" priority="14">
      <formula>F167&lt;0</formula>
    </cfRule>
  </conditionalFormatting>
  <conditionalFormatting sqref="F168:F179">
    <cfRule type="expression" dxfId="452" priority="11">
      <formula>F168&gt;0</formula>
    </cfRule>
    <cfRule type="expression" dxfId="451" priority="12">
      <formula>F168&lt;0</formula>
    </cfRule>
  </conditionalFormatting>
  <conditionalFormatting sqref="H167:H179">
    <cfRule type="expression" dxfId="450" priority="9">
      <formula>H167&gt;0</formula>
    </cfRule>
    <cfRule type="expression" dxfId="449" priority="10">
      <formula>H167&lt;0</formula>
    </cfRule>
  </conditionalFormatting>
  <conditionalFormatting sqref="J175:J203">
    <cfRule type="expression" dxfId="448" priority="7">
      <formula>J175&gt;0</formula>
    </cfRule>
    <cfRule type="expression" dxfId="447" priority="8">
      <formula>J175&lt;0</formula>
    </cfRule>
  </conditionalFormatting>
  <conditionalFormatting sqref="F180:F203">
    <cfRule type="expression" dxfId="446" priority="5">
      <formula>F180&gt;0</formula>
    </cfRule>
    <cfRule type="expression" dxfId="445" priority="6">
      <formula>F180&lt;0</formula>
    </cfRule>
  </conditionalFormatting>
  <conditionalFormatting sqref="H180:H203">
    <cfRule type="expression" dxfId="444" priority="3">
      <formula>H180&gt;0</formula>
    </cfRule>
    <cfRule type="expression" dxfId="443" priority="4">
      <formula>H180&lt;0</formula>
    </cfRule>
  </conditionalFormatting>
  <conditionalFormatting sqref="J24">
    <cfRule type="expression" dxfId="442" priority="1">
      <formula>J24&gt;0</formula>
    </cfRule>
    <cfRule type="expression" dxfId="441" priority="2">
      <formula>J24&lt;0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3">
        <v>42956</v>
      </c>
      <c r="C2" s="4">
        <v>100</v>
      </c>
      <c r="D2" s="3">
        <v>57.5</v>
      </c>
      <c r="E2" s="3">
        <v>0</v>
      </c>
      <c r="F2" s="3">
        <f>D2*C2+E2</f>
        <v>5750</v>
      </c>
      <c r="G2" s="493"/>
      <c r="H2" s="181"/>
      <c r="I2" s="3"/>
      <c r="J2" s="3"/>
      <c r="K2" s="3"/>
      <c r="L2" s="72">
        <v>42988</v>
      </c>
      <c r="M2" s="3"/>
      <c r="O2" s="11" t="s">
        <v>57</v>
      </c>
      <c r="Q2">
        <f>C18-H18</f>
        <v>100</v>
      </c>
      <c r="T2" s="1"/>
    </row>
    <row r="3" spans="1:2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57.5</v>
      </c>
      <c r="T3" s="1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57.27</v>
      </c>
      <c r="R4" s="511">
        <v>-1.9699999999999999E-2</v>
      </c>
      <c r="T4" s="159"/>
      <c r="U4" s="1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5727</v>
      </c>
    </row>
    <row r="6" spans="1:23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5750</v>
      </c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841.05000000000109</v>
      </c>
      <c r="R7">
        <v>100</v>
      </c>
    </row>
    <row r="8" spans="1:23" x14ac:dyDescent="0.25"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-23</v>
      </c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-4.0000000000000001E-3</v>
      </c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M59</f>
        <v>864.05000000000109</v>
      </c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</row>
    <row r="13" spans="1:23" x14ac:dyDescent="0.25">
      <c r="B13" s="493"/>
      <c r="C13" s="4"/>
      <c r="D13" s="3"/>
      <c r="E13" s="3"/>
      <c r="F13" s="3"/>
      <c r="G13" s="493"/>
      <c r="H13" s="181"/>
      <c r="I13" s="3"/>
      <c r="J13" s="3"/>
      <c r="K13" s="3"/>
      <c r="L13" s="4"/>
      <c r="M13" s="4"/>
    </row>
    <row r="14" spans="1:23" x14ac:dyDescent="0.25">
      <c r="B14" s="493"/>
      <c r="C14" s="4"/>
      <c r="D14" s="3"/>
      <c r="E14" s="3"/>
      <c r="F14" s="3"/>
      <c r="G14" s="493"/>
      <c r="H14" s="181"/>
      <c r="I14" s="3"/>
      <c r="J14" s="3"/>
      <c r="K14" s="3"/>
      <c r="L14" s="4"/>
      <c r="M14" s="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G16" s="29"/>
      <c r="H16" s="70"/>
      <c r="O16" s="704">
        <v>42963</v>
      </c>
      <c r="P16" s="700" t="s">
        <v>758</v>
      </c>
      <c r="Q16" s="700"/>
      <c r="R16" s="699">
        <v>1.18</v>
      </c>
      <c r="S16" s="699">
        <v>1.23</v>
      </c>
      <c r="T16" s="700">
        <v>16.28</v>
      </c>
      <c r="U16" s="700">
        <v>16.399999999999999</v>
      </c>
      <c r="V16" s="697" t="s">
        <v>762</v>
      </c>
      <c r="W16" s="698"/>
    </row>
    <row r="17" spans="1:23" x14ac:dyDescent="0.25">
      <c r="G17" s="29"/>
      <c r="O17" s="706"/>
      <c r="P17" s="700"/>
      <c r="Q17" s="700"/>
      <c r="R17" s="699"/>
      <c r="S17" s="697"/>
      <c r="T17" s="700"/>
      <c r="U17" s="700"/>
      <c r="V17" s="697"/>
      <c r="W17" s="698"/>
    </row>
    <row r="18" spans="1:23" x14ac:dyDescent="0.25">
      <c r="A18" s="31" t="s">
        <v>81</v>
      </c>
      <c r="B18" s="494"/>
      <c r="C18" s="14">
        <f>SUM(C2:C14)</f>
        <v>100</v>
      </c>
      <c r="D18" s="18"/>
      <c r="E18" s="18"/>
      <c r="F18" s="18">
        <f>SUM(F2:F14)</f>
        <v>5750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A24" s="1">
        <v>42989</v>
      </c>
      <c r="B24" s="153">
        <v>42984</v>
      </c>
      <c r="C24" s="10">
        <v>100</v>
      </c>
      <c r="D24" s="39">
        <v>57.5</v>
      </c>
      <c r="E24" s="39">
        <v>58.05</v>
      </c>
      <c r="F24" s="39">
        <f t="shared" ref="F24" si="0">C24*(E24-D24)</f>
        <v>54.999999999999716</v>
      </c>
      <c r="G24" s="39">
        <f t="shared" ref="G24" si="1">D24*C24</f>
        <v>5750</v>
      </c>
      <c r="H24" s="158">
        <f>(E24-D24)/D24</f>
        <v>9.5652173913042988E-3</v>
      </c>
      <c r="I24" s="39"/>
      <c r="J24" s="39">
        <v>919</v>
      </c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62.997000000000007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62.424300000000009</v>
      </c>
      <c r="Q42" s="2"/>
      <c r="T42" s="89" t="s">
        <v>112</v>
      </c>
    </row>
    <row r="43" spans="1:21" ht="15.75" thickTop="1" x14ac:dyDescent="0.25">
      <c r="A43" s="1"/>
      <c r="B43" s="153"/>
      <c r="C43" s="7"/>
      <c r="D43" s="43"/>
      <c r="E43" s="39"/>
      <c r="F43" s="39"/>
      <c r="G43" s="39"/>
      <c r="H43" s="158"/>
      <c r="I43" s="39"/>
      <c r="J43" s="39"/>
      <c r="O43" s="81">
        <v>1.08</v>
      </c>
      <c r="P43" s="81">
        <f t="shared" si="2"/>
        <v>61.851600000000005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39"/>
      <c r="F44" s="39"/>
      <c r="G44" s="10"/>
      <c r="H44" s="10"/>
      <c r="I44" s="39"/>
      <c r="J44" s="39"/>
      <c r="O44" s="81">
        <v>1.07</v>
      </c>
      <c r="P44" s="81">
        <f t="shared" si="2"/>
        <v>61.278900000000007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39"/>
      <c r="F45" s="39"/>
      <c r="G45" s="10"/>
      <c r="H45" s="158"/>
      <c r="I45" s="39"/>
      <c r="J45" s="39"/>
      <c r="O45" s="81">
        <v>1.06</v>
      </c>
      <c r="P45" s="81">
        <f t="shared" si="2"/>
        <v>60.70620000000001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60.133500000000005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59.560800000000008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58.988100000000003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58.415400000000005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57.842700000000001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57.27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56.697300000000006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56.124600000000001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55.551900000000003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54.979199999999999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2"/>
        <v>54.406500000000001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53.833799999999997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53.261100000000006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864.05000000000109</v>
      </c>
      <c r="O59" s="81">
        <v>0.92</v>
      </c>
      <c r="P59" s="81">
        <f t="shared" si="2"/>
        <v>52.688400000000009</v>
      </c>
    </row>
    <row r="60" spans="1:21" x14ac:dyDescent="0.25">
      <c r="A60" s="381" t="s">
        <v>1</v>
      </c>
      <c r="B60" s="645" t="s">
        <v>2</v>
      </c>
      <c r="C60" s="381" t="s">
        <v>4</v>
      </c>
      <c r="D60" s="383" t="s">
        <v>5</v>
      </c>
      <c r="E60" s="383" t="s">
        <v>94</v>
      </c>
      <c r="F60" s="383" t="s">
        <v>60</v>
      </c>
      <c r="G60" s="381" t="s">
        <v>3</v>
      </c>
      <c r="H60" s="381" t="s">
        <v>6</v>
      </c>
      <c r="I60" s="383" t="s">
        <v>7</v>
      </c>
      <c r="J60" s="383" t="s">
        <v>95</v>
      </c>
      <c r="K60" s="383" t="s">
        <v>61</v>
      </c>
      <c r="L60" s="381" t="s">
        <v>37</v>
      </c>
      <c r="M60" s="381" t="s">
        <v>38</v>
      </c>
      <c r="O60" s="81">
        <v>0.91</v>
      </c>
      <c r="P60" s="81">
        <f t="shared" si="2"/>
        <v>52.115700000000004</v>
      </c>
    </row>
    <row r="61" spans="1:21" x14ac:dyDescent="0.25">
      <c r="A61" s="384" t="s">
        <v>357</v>
      </c>
      <c r="B61" s="640">
        <v>42755</v>
      </c>
      <c r="C61" s="375">
        <v>30</v>
      </c>
      <c r="D61" s="376">
        <v>64.680000000000007</v>
      </c>
      <c r="E61" s="376">
        <v>0</v>
      </c>
      <c r="F61" s="376">
        <f t="shared" ref="F61:F66" si="3">D61*C61+E61</f>
        <v>1940.4</v>
      </c>
      <c r="G61" s="640">
        <v>42864</v>
      </c>
      <c r="H61" s="379">
        <v>80</v>
      </c>
      <c r="I61" s="376">
        <v>57.98</v>
      </c>
      <c r="J61" s="376">
        <v>0.1</v>
      </c>
      <c r="K61" s="376">
        <f>H61*I61-J61</f>
        <v>4638.2999999999993</v>
      </c>
      <c r="L61" s="374">
        <v>42805</v>
      </c>
      <c r="M61" s="376">
        <v>18</v>
      </c>
      <c r="O61" s="81">
        <v>0.9</v>
      </c>
      <c r="P61" s="81">
        <f t="shared" si="2"/>
        <v>51.543000000000006</v>
      </c>
    </row>
    <row r="62" spans="1:21" x14ac:dyDescent="0.25">
      <c r="A62" s="385" t="s">
        <v>71</v>
      </c>
      <c r="B62" s="640">
        <v>42797</v>
      </c>
      <c r="C62" s="375">
        <v>50</v>
      </c>
      <c r="D62" s="376">
        <v>57.38</v>
      </c>
      <c r="E62" s="376">
        <v>0</v>
      </c>
      <c r="F62" s="376">
        <f t="shared" si="3"/>
        <v>2869</v>
      </c>
      <c r="G62" s="640">
        <v>42955</v>
      </c>
      <c r="H62" s="379">
        <v>100</v>
      </c>
      <c r="I62" s="376">
        <v>58.78</v>
      </c>
      <c r="J62" s="376">
        <v>0.14000000000000001</v>
      </c>
      <c r="K62" s="376">
        <f>H62*I62-J62</f>
        <v>5877.86</v>
      </c>
      <c r="L62" s="374">
        <v>42899</v>
      </c>
      <c r="M62" s="376">
        <v>48</v>
      </c>
    </row>
    <row r="63" spans="1:21" x14ac:dyDescent="0.25">
      <c r="A63" s="375"/>
      <c r="B63" s="640">
        <v>42809</v>
      </c>
      <c r="C63" s="375">
        <v>50</v>
      </c>
      <c r="D63" s="376">
        <v>54.38</v>
      </c>
      <c r="E63" s="376">
        <v>0</v>
      </c>
      <c r="F63" s="376">
        <f t="shared" si="3"/>
        <v>2719</v>
      </c>
      <c r="G63" s="640">
        <v>42984</v>
      </c>
      <c r="H63" s="379">
        <v>80</v>
      </c>
      <c r="I63" s="376">
        <v>58.38</v>
      </c>
      <c r="J63" s="376">
        <v>0.11</v>
      </c>
      <c r="K63" s="376">
        <f>H63*I63-J63</f>
        <v>4670.2900000000009</v>
      </c>
      <c r="L63" s="375"/>
      <c r="M63" s="375"/>
    </row>
    <row r="64" spans="1:21" x14ac:dyDescent="0.25">
      <c r="A64" s="375"/>
      <c r="B64" s="640">
        <v>42866</v>
      </c>
      <c r="C64" s="375">
        <v>30</v>
      </c>
      <c r="D64" s="376">
        <v>56.25</v>
      </c>
      <c r="E64" s="376">
        <v>0</v>
      </c>
      <c r="F64" s="376">
        <f t="shared" si="3"/>
        <v>1687.5</v>
      </c>
      <c r="G64" s="640"/>
      <c r="H64" s="379"/>
      <c r="I64" s="376"/>
      <c r="J64" s="376"/>
      <c r="K64" s="376"/>
      <c r="L64" s="375"/>
      <c r="M64" s="375"/>
    </row>
    <row r="65" spans="1:13" x14ac:dyDescent="0.25">
      <c r="A65" s="375"/>
      <c r="B65" s="640">
        <v>42871</v>
      </c>
      <c r="C65" s="375">
        <v>50</v>
      </c>
      <c r="D65" s="376">
        <v>54.45</v>
      </c>
      <c r="E65" s="376">
        <v>0</v>
      </c>
      <c r="F65" s="376">
        <f t="shared" si="3"/>
        <v>2722.5</v>
      </c>
      <c r="G65" s="640"/>
      <c r="H65" s="379"/>
      <c r="I65" s="376"/>
      <c r="J65" s="376"/>
      <c r="K65" s="376"/>
      <c r="L65" s="375"/>
      <c r="M65" s="375"/>
    </row>
    <row r="66" spans="1:13" x14ac:dyDescent="0.25">
      <c r="A66" s="375"/>
      <c r="B66" s="640">
        <v>42902</v>
      </c>
      <c r="C66" s="375">
        <v>50</v>
      </c>
      <c r="D66" s="376">
        <v>49</v>
      </c>
      <c r="E66" s="376">
        <v>0</v>
      </c>
      <c r="F66" s="376">
        <f t="shared" si="3"/>
        <v>2450</v>
      </c>
      <c r="G66" s="640"/>
      <c r="H66" s="379"/>
      <c r="I66" s="376"/>
      <c r="J66" s="376"/>
      <c r="K66" s="376"/>
      <c r="L66" s="375"/>
      <c r="M66" s="375"/>
    </row>
    <row r="67" spans="1:13" x14ac:dyDescent="0.25">
      <c r="A67" s="375"/>
      <c r="B67" s="640"/>
      <c r="C67" s="375"/>
      <c r="D67" s="376"/>
      <c r="E67" s="376"/>
      <c r="F67" s="376"/>
      <c r="G67" s="640"/>
      <c r="H67" s="379"/>
      <c r="I67" s="376"/>
      <c r="J67" s="376"/>
      <c r="K67" s="376"/>
      <c r="L67" s="375"/>
      <c r="M67" s="375"/>
    </row>
    <row r="68" spans="1:13" x14ac:dyDescent="0.25">
      <c r="A68" s="375"/>
      <c r="B68" s="640"/>
      <c r="C68" s="375"/>
      <c r="D68" s="376"/>
      <c r="E68" s="376"/>
      <c r="F68" s="376"/>
      <c r="G68" s="640"/>
      <c r="H68" s="379"/>
      <c r="I68" s="376"/>
      <c r="J68" s="376"/>
      <c r="K68" s="376"/>
      <c r="L68" s="375"/>
      <c r="M68" s="375"/>
    </row>
    <row r="69" spans="1:13" x14ac:dyDescent="0.25">
      <c r="A69" s="375"/>
      <c r="B69" s="640"/>
      <c r="C69" s="375"/>
      <c r="D69" s="376"/>
      <c r="E69" s="376"/>
      <c r="F69" s="376"/>
      <c r="G69" s="640"/>
      <c r="H69" s="379"/>
      <c r="I69" s="376"/>
      <c r="J69" s="376"/>
      <c r="K69" s="376"/>
      <c r="L69" s="640"/>
      <c r="M69" s="375"/>
    </row>
    <row r="70" spans="1:13" x14ac:dyDescent="0.25">
      <c r="A70" s="375"/>
      <c r="B70" s="640"/>
      <c r="C70" s="375"/>
      <c r="D70" s="376"/>
      <c r="E70" s="376"/>
      <c r="F70" s="376"/>
      <c r="G70" s="640"/>
      <c r="H70" s="379"/>
      <c r="I70" s="376"/>
      <c r="J70" s="376"/>
      <c r="K70" s="376"/>
      <c r="L70" s="375"/>
      <c r="M70" s="375"/>
    </row>
    <row r="71" spans="1:13" x14ac:dyDescent="0.25">
      <c r="A71" s="375"/>
      <c r="B71" s="640"/>
      <c r="C71" s="375"/>
      <c r="D71" s="376"/>
      <c r="E71" s="376"/>
      <c r="F71" s="376"/>
      <c r="G71" s="640"/>
      <c r="H71" s="379"/>
      <c r="I71" s="376"/>
      <c r="J71" s="376"/>
      <c r="K71" s="376"/>
      <c r="L71" s="375"/>
      <c r="M71" s="375"/>
    </row>
    <row r="72" spans="1:13" x14ac:dyDescent="0.25">
      <c r="A72" s="375"/>
      <c r="B72" s="640"/>
      <c r="C72" s="375"/>
      <c r="D72" s="376"/>
      <c r="E72" s="376"/>
      <c r="F72" s="376"/>
      <c r="G72" s="640"/>
      <c r="H72" s="379"/>
      <c r="I72" s="376"/>
      <c r="J72" s="376"/>
      <c r="K72" s="376"/>
      <c r="L72" s="375"/>
      <c r="M72" s="375"/>
    </row>
    <row r="73" spans="1:13" x14ac:dyDescent="0.25">
      <c r="A73" s="375"/>
      <c r="B73" s="640"/>
      <c r="C73" s="375"/>
      <c r="D73" s="376"/>
      <c r="E73" s="376"/>
      <c r="F73" s="376"/>
      <c r="G73" s="640"/>
      <c r="H73" s="379"/>
      <c r="I73" s="376"/>
      <c r="J73" s="376"/>
      <c r="K73" s="376"/>
      <c r="L73" s="375"/>
      <c r="M73" s="375"/>
    </row>
    <row r="74" spans="1:13" x14ac:dyDescent="0.25">
      <c r="A74" s="375"/>
      <c r="B74" s="640"/>
      <c r="C74" s="375"/>
      <c r="D74" s="376"/>
      <c r="E74" s="376"/>
      <c r="F74" s="376"/>
      <c r="G74" s="640"/>
      <c r="H74" s="379"/>
      <c r="I74" s="376"/>
      <c r="J74" s="376"/>
      <c r="K74" s="376"/>
      <c r="L74" s="375"/>
      <c r="M74" s="375"/>
    </row>
    <row r="75" spans="1:13" x14ac:dyDescent="0.25">
      <c r="A75" s="375"/>
      <c r="B75" s="640"/>
      <c r="C75" s="375"/>
      <c r="D75" s="376"/>
      <c r="E75" s="376"/>
      <c r="F75" s="376"/>
      <c r="G75" s="640"/>
      <c r="H75" s="379"/>
      <c r="I75" s="376"/>
      <c r="J75" s="376"/>
      <c r="K75" s="376"/>
      <c r="L75" s="375"/>
      <c r="M75" s="375"/>
    </row>
    <row r="76" spans="1:13" x14ac:dyDescent="0.25">
      <c r="A76" s="375"/>
      <c r="B76" s="640"/>
      <c r="C76" s="375"/>
      <c r="D76" s="376"/>
      <c r="E76" s="376"/>
      <c r="F76" s="376"/>
      <c r="G76" s="640"/>
      <c r="H76" s="375"/>
      <c r="I76" s="376"/>
      <c r="J76" s="376"/>
      <c r="K76" s="376"/>
      <c r="L76" s="375"/>
      <c r="M76" s="375"/>
    </row>
    <row r="77" spans="1:13" x14ac:dyDescent="0.25">
      <c r="A77" s="21" t="s">
        <v>81</v>
      </c>
      <c r="B77" s="646"/>
      <c r="C77" s="12">
        <f>SUM(C61:C73)</f>
        <v>260</v>
      </c>
      <c r="D77" s="13"/>
      <c r="E77" s="13"/>
      <c r="F77" s="13">
        <f>SUM(F61:F73)</f>
        <v>14388.4</v>
      </c>
      <c r="G77" s="12"/>
      <c r="H77" s="12">
        <f>SUM(H61:H72)</f>
        <v>260</v>
      </c>
      <c r="I77" s="13"/>
      <c r="J77" s="13"/>
      <c r="K77" s="13">
        <f>SUM(K61:K72)</f>
        <v>15186.45</v>
      </c>
      <c r="L77" s="12"/>
      <c r="M77" s="13">
        <f>SUM(M61:M69)</f>
        <v>66</v>
      </c>
    </row>
    <row r="78" spans="1:13" ht="15.75" thickBot="1" x14ac:dyDescent="0.3">
      <c r="A78" s="459" t="s">
        <v>195</v>
      </c>
      <c r="B78" s="647"/>
      <c r="C78" s="461">
        <f>SumByColor($A$19,C61:C76)</f>
        <v>0</v>
      </c>
      <c r="D78" s="461"/>
      <c r="E78" s="461"/>
      <c r="F78" s="462">
        <f>SumByColor($A$19,F61:F76)</f>
        <v>0</v>
      </c>
      <c r="G78" s="461"/>
      <c r="H78" s="461">
        <f>SumByColor($A$19,H61:H76)</f>
        <v>0</v>
      </c>
      <c r="I78" s="461"/>
      <c r="J78" s="461"/>
      <c r="K78" s="462">
        <f>SumByColor($A$19,K61:K76)</f>
        <v>0</v>
      </c>
      <c r="L78" s="461"/>
      <c r="M78" s="462">
        <f>SumByColor($A$19,M61:M76)</f>
        <v>0</v>
      </c>
    </row>
    <row r="83" spans="1:13" x14ac:dyDescent="0.25">
      <c r="A83" s="375"/>
      <c r="B83" s="638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506" t="s">
        <v>150</v>
      </c>
      <c r="K83" s="376"/>
      <c r="L83" s="375"/>
      <c r="M83" s="375"/>
    </row>
    <row r="84" spans="1:13" x14ac:dyDescent="0.25">
      <c r="A84" s="375"/>
      <c r="B84" s="640">
        <v>42755</v>
      </c>
      <c r="C84" s="375">
        <v>30</v>
      </c>
      <c r="D84" s="376">
        <v>64.680000000000007</v>
      </c>
      <c r="E84" s="376">
        <v>64.099999999999994</v>
      </c>
      <c r="F84" s="376">
        <f t="shared" ref="F84:F103" si="4">C84*(E84-D84)</f>
        <v>-17.400000000000375</v>
      </c>
      <c r="G84" s="376">
        <f t="shared" ref="G84:G103" si="5">D84*C84</f>
        <v>1940.4</v>
      </c>
      <c r="H84" s="728">
        <f>(E84-D84)/D84</f>
        <v>-8.9672232529377314E-3</v>
      </c>
      <c r="I84" s="376"/>
      <c r="J84" s="376"/>
      <c r="K84" s="376"/>
      <c r="L84" s="375"/>
      <c r="M84" s="375"/>
    </row>
    <row r="85" spans="1:13" x14ac:dyDescent="0.25">
      <c r="A85" s="375"/>
      <c r="B85" s="640">
        <v>42760</v>
      </c>
      <c r="C85" s="375">
        <v>30</v>
      </c>
      <c r="D85" s="376">
        <v>64.680000000000007</v>
      </c>
      <c r="E85" s="376">
        <v>65</v>
      </c>
      <c r="F85" s="376">
        <f t="shared" si="4"/>
        <v>9.5999999999997954</v>
      </c>
      <c r="G85" s="376">
        <f t="shared" si="5"/>
        <v>1940.4</v>
      </c>
      <c r="H85" s="728">
        <f t="shared" ref="H85:H103" si="6">(E85-D85)/D85</f>
        <v>4.947433518861984E-3</v>
      </c>
      <c r="I85" s="376"/>
      <c r="J85" s="376"/>
      <c r="K85" s="376"/>
      <c r="L85" s="375"/>
      <c r="M85" s="375"/>
    </row>
    <row r="86" spans="1:13" x14ac:dyDescent="0.25">
      <c r="A86" s="375"/>
      <c r="B86" s="640">
        <v>42771</v>
      </c>
      <c r="C86" s="375">
        <v>30</v>
      </c>
      <c r="D86" s="376">
        <v>64.680000000000007</v>
      </c>
      <c r="E86" s="376">
        <v>63.75</v>
      </c>
      <c r="F86" s="376">
        <f t="shared" si="4"/>
        <v>-27.900000000000205</v>
      </c>
      <c r="G86" s="376">
        <f t="shared" si="5"/>
        <v>1940.4</v>
      </c>
      <c r="H86" s="728">
        <f t="shared" si="6"/>
        <v>-1.4378478664193053E-2</v>
      </c>
      <c r="I86" s="376"/>
      <c r="J86" s="376"/>
      <c r="K86" s="376"/>
      <c r="L86" s="375"/>
      <c r="M86" s="375"/>
    </row>
    <row r="87" spans="1:13" x14ac:dyDescent="0.25">
      <c r="A87" s="375" t="s">
        <v>472</v>
      </c>
      <c r="B87" s="640">
        <v>42790</v>
      </c>
      <c r="C87" s="375">
        <v>30</v>
      </c>
      <c r="D87" s="376">
        <v>64.680000000000007</v>
      </c>
      <c r="E87" s="376">
        <v>66.510000000000005</v>
      </c>
      <c r="F87" s="376">
        <f t="shared" si="4"/>
        <v>54.899999999999949</v>
      </c>
      <c r="G87" s="376">
        <f t="shared" si="5"/>
        <v>1940.4</v>
      </c>
      <c r="H87" s="728">
        <f t="shared" si="6"/>
        <v>2.8293135435992548E-2</v>
      </c>
      <c r="I87" s="376"/>
      <c r="J87" s="376"/>
      <c r="K87" s="376"/>
      <c r="L87" s="375"/>
      <c r="M87" s="375"/>
    </row>
    <row r="88" spans="1:13" x14ac:dyDescent="0.25">
      <c r="A88" s="375" t="s">
        <v>472</v>
      </c>
      <c r="B88" s="640">
        <v>42795</v>
      </c>
      <c r="C88" s="375">
        <v>30</v>
      </c>
      <c r="D88" s="376">
        <v>64.680000000000007</v>
      </c>
      <c r="E88" s="376">
        <v>57.83</v>
      </c>
      <c r="F88" s="376">
        <f t="shared" si="4"/>
        <v>-205.50000000000026</v>
      </c>
      <c r="G88" s="376">
        <f t="shared" si="5"/>
        <v>1940.4</v>
      </c>
      <c r="H88" s="728">
        <f t="shared" si="6"/>
        <v>-0.10590599876314175</v>
      </c>
      <c r="I88" s="376"/>
      <c r="J88" s="376"/>
      <c r="K88" s="376"/>
      <c r="L88" s="375"/>
      <c r="M88" s="375"/>
    </row>
    <row r="89" spans="1:13" x14ac:dyDescent="0.25">
      <c r="A89" s="375" t="s">
        <v>499</v>
      </c>
      <c r="B89" s="640">
        <v>42798</v>
      </c>
      <c r="C89" s="375">
        <v>80</v>
      </c>
      <c r="D89" s="376">
        <v>60.1175</v>
      </c>
      <c r="E89" s="376">
        <v>57.35</v>
      </c>
      <c r="F89" s="376">
        <f t="shared" si="4"/>
        <v>-221.39999999999986</v>
      </c>
      <c r="G89" s="376">
        <f t="shared" si="5"/>
        <v>4809.3999999999996</v>
      </c>
      <c r="H89" s="728">
        <f t="shared" si="6"/>
        <v>-4.6034848421840531E-2</v>
      </c>
      <c r="I89" s="376"/>
      <c r="J89" s="376"/>
      <c r="K89" s="376"/>
      <c r="L89" s="375"/>
      <c r="M89" s="375"/>
    </row>
    <row r="90" spans="1:13" x14ac:dyDescent="0.25">
      <c r="A90" s="375">
        <v>30</v>
      </c>
      <c r="B90" s="640">
        <v>42800</v>
      </c>
      <c r="C90" s="375">
        <v>80</v>
      </c>
      <c r="D90" s="376">
        <v>60.1175</v>
      </c>
      <c r="E90" s="376">
        <v>56.1</v>
      </c>
      <c r="F90" s="376">
        <f t="shared" si="4"/>
        <v>-321.39999999999986</v>
      </c>
      <c r="G90" s="376">
        <f t="shared" si="5"/>
        <v>4809.3999999999996</v>
      </c>
      <c r="H90" s="728">
        <f t="shared" si="6"/>
        <v>-6.6827462885183153E-2</v>
      </c>
      <c r="I90" s="376"/>
      <c r="J90" s="376"/>
      <c r="K90" s="376"/>
      <c r="L90" s="375"/>
      <c r="M90" s="375"/>
    </row>
    <row r="91" spans="1:13" x14ac:dyDescent="0.25">
      <c r="A91" s="375">
        <v>30</v>
      </c>
      <c r="B91" s="640">
        <v>42805</v>
      </c>
      <c r="C91" s="375">
        <v>80</v>
      </c>
      <c r="D91" s="376">
        <v>59.892499999999998</v>
      </c>
      <c r="E91" s="376">
        <v>55.36</v>
      </c>
      <c r="F91" s="376">
        <f t="shared" si="4"/>
        <v>-362.59999999999991</v>
      </c>
      <c r="G91" s="376">
        <f t="shared" si="5"/>
        <v>4791.3999999999996</v>
      </c>
      <c r="H91" s="728">
        <f t="shared" si="6"/>
        <v>-7.5677255082021944E-2</v>
      </c>
      <c r="I91" s="376"/>
      <c r="J91" s="376"/>
      <c r="K91" s="376"/>
      <c r="L91" s="375"/>
      <c r="M91" s="375"/>
    </row>
    <row r="92" spans="1:13" x14ac:dyDescent="0.25">
      <c r="A92" s="375">
        <v>30</v>
      </c>
      <c r="B92" s="640">
        <v>42808</v>
      </c>
      <c r="C92" s="375">
        <v>80</v>
      </c>
      <c r="D92" s="376">
        <v>59.892499999999998</v>
      </c>
      <c r="E92" s="376">
        <v>54.75</v>
      </c>
      <c r="F92" s="376">
        <f t="shared" si="4"/>
        <v>-411.39999999999986</v>
      </c>
      <c r="G92" s="376">
        <f t="shared" si="5"/>
        <v>4791.3999999999996</v>
      </c>
      <c r="H92" s="728">
        <f t="shared" si="6"/>
        <v>-8.5862169720749656E-2</v>
      </c>
      <c r="I92" s="376"/>
      <c r="J92" s="376"/>
      <c r="K92" s="376"/>
      <c r="L92" s="375"/>
      <c r="M92" s="375"/>
    </row>
    <row r="93" spans="1:13" x14ac:dyDescent="0.25">
      <c r="A93" s="375">
        <v>30</v>
      </c>
      <c r="B93" s="640">
        <v>42809</v>
      </c>
      <c r="C93" s="375">
        <v>130</v>
      </c>
      <c r="D93" s="376">
        <v>57.772300000000001</v>
      </c>
      <c r="E93" s="376">
        <v>54.57</v>
      </c>
      <c r="F93" s="376">
        <f t="shared" si="4"/>
        <v>-416.29900000000015</v>
      </c>
      <c r="G93" s="376">
        <f t="shared" si="5"/>
        <v>7510.3990000000003</v>
      </c>
      <c r="H93" s="728">
        <f t="shared" si="6"/>
        <v>-5.5429678236802081E-2</v>
      </c>
      <c r="I93" s="376"/>
      <c r="J93" s="376"/>
      <c r="K93" s="376"/>
      <c r="L93" s="375"/>
      <c r="M93" s="375"/>
    </row>
    <row r="94" spans="1:13" x14ac:dyDescent="0.25">
      <c r="A94" s="375">
        <v>130</v>
      </c>
      <c r="B94" s="640">
        <v>42862</v>
      </c>
      <c r="C94" s="375">
        <v>130</v>
      </c>
      <c r="D94" s="376">
        <v>57.77</v>
      </c>
      <c r="E94" s="376">
        <v>57.32</v>
      </c>
      <c r="F94" s="376">
        <f t="shared" si="4"/>
        <v>-58.500000000000369</v>
      </c>
      <c r="G94" s="376">
        <f t="shared" si="5"/>
        <v>7510.1</v>
      </c>
      <c r="H94" s="728">
        <f t="shared" si="6"/>
        <v>-7.7895101263632128E-3</v>
      </c>
      <c r="I94" s="376"/>
      <c r="J94" s="376"/>
      <c r="K94" s="376"/>
      <c r="L94" s="375"/>
      <c r="M94" s="375"/>
    </row>
    <row r="95" spans="1:13" x14ac:dyDescent="0.25">
      <c r="A95" s="375">
        <v>50</v>
      </c>
      <c r="B95" s="640">
        <v>42864</v>
      </c>
      <c r="C95" s="375">
        <v>50</v>
      </c>
      <c r="D95" s="376">
        <v>57.442</v>
      </c>
      <c r="E95" s="376">
        <v>58.01</v>
      </c>
      <c r="F95" s="376">
        <f t="shared" si="4"/>
        <v>28.399999999999892</v>
      </c>
      <c r="G95" s="376">
        <f t="shared" si="5"/>
        <v>2872.1</v>
      </c>
      <c r="H95" s="728">
        <f t="shared" si="6"/>
        <v>9.8882350893074369E-3</v>
      </c>
      <c r="I95" s="376"/>
      <c r="J95" s="376"/>
      <c r="K95" s="376"/>
      <c r="L95" s="375"/>
      <c r="M95" s="375"/>
    </row>
    <row r="96" spans="1:13" x14ac:dyDescent="0.25">
      <c r="A96" s="375">
        <v>50</v>
      </c>
      <c r="B96" s="640">
        <v>42866</v>
      </c>
      <c r="C96" s="375">
        <v>80</v>
      </c>
      <c r="D96" s="376">
        <v>56.994999999999997</v>
      </c>
      <c r="E96" s="376">
        <v>56.06</v>
      </c>
      <c r="F96" s="376">
        <f t="shared" si="4"/>
        <v>-74.799999999999613</v>
      </c>
      <c r="G96" s="376">
        <f t="shared" si="5"/>
        <v>4559.5999999999995</v>
      </c>
      <c r="H96" s="728">
        <f t="shared" si="6"/>
        <v>-1.6404947802438726E-2</v>
      </c>
      <c r="I96" s="376"/>
      <c r="J96" s="376"/>
      <c r="K96" s="376"/>
      <c r="L96" s="375"/>
      <c r="M96" s="375"/>
    </row>
    <row r="97" spans="1:13" x14ac:dyDescent="0.25">
      <c r="A97" s="375">
        <v>50</v>
      </c>
      <c r="B97" s="640">
        <v>42871</v>
      </c>
      <c r="C97" s="375">
        <v>130</v>
      </c>
      <c r="D97" s="376">
        <v>56.015999999999998</v>
      </c>
      <c r="E97" s="376">
        <v>54.53</v>
      </c>
      <c r="F97" s="376">
        <f t="shared" si="4"/>
        <v>-193.17999999999961</v>
      </c>
      <c r="G97" s="376">
        <f t="shared" si="5"/>
        <v>7282.08</v>
      </c>
      <c r="H97" s="728">
        <f t="shared" si="6"/>
        <v>-2.6528134818623199E-2</v>
      </c>
      <c r="I97" s="376"/>
      <c r="J97" s="376"/>
      <c r="K97" s="376"/>
      <c r="L97" s="375"/>
      <c r="M97" s="375"/>
    </row>
    <row r="98" spans="1:13" x14ac:dyDescent="0.25">
      <c r="A98" s="375">
        <v>80</v>
      </c>
      <c r="B98" s="640">
        <v>42899</v>
      </c>
      <c r="C98" s="375">
        <v>130</v>
      </c>
      <c r="D98" s="376">
        <v>55.646900000000002</v>
      </c>
      <c r="E98" s="376">
        <v>57.38</v>
      </c>
      <c r="F98" s="376">
        <f t="shared" si="4"/>
        <v>225.30300000000005</v>
      </c>
      <c r="G98" s="376">
        <f t="shared" si="5"/>
        <v>7234.0970000000007</v>
      </c>
      <c r="H98" s="728">
        <f t="shared" si="6"/>
        <v>3.1144592061732104E-2</v>
      </c>
      <c r="I98" s="376"/>
      <c r="J98" s="376"/>
      <c r="K98" s="376"/>
      <c r="L98" s="375"/>
      <c r="M98" s="375"/>
    </row>
    <row r="99" spans="1:13" x14ac:dyDescent="0.25">
      <c r="A99" s="375">
        <v>130</v>
      </c>
      <c r="B99" s="640">
        <v>42904</v>
      </c>
      <c r="C99" s="375">
        <v>180</v>
      </c>
      <c r="D99" s="376">
        <v>53.8</v>
      </c>
      <c r="E99" s="376">
        <v>52.61</v>
      </c>
      <c r="F99" s="376">
        <f t="shared" si="4"/>
        <v>-214.19999999999959</v>
      </c>
      <c r="G99" s="376">
        <f t="shared" si="5"/>
        <v>9684</v>
      </c>
      <c r="H99" s="728">
        <f t="shared" si="6"/>
        <v>-2.211895910780665E-2</v>
      </c>
      <c r="I99" s="376"/>
      <c r="J99" s="376"/>
      <c r="K99" s="376"/>
      <c r="L99" s="375"/>
      <c r="M99" s="375"/>
    </row>
    <row r="100" spans="1:13" x14ac:dyDescent="0.25">
      <c r="A100" s="375"/>
      <c r="B100" s="640">
        <v>42943</v>
      </c>
      <c r="C100" s="375">
        <v>180</v>
      </c>
      <c r="D100" s="376">
        <v>53.8</v>
      </c>
      <c r="E100" s="376">
        <v>56.05</v>
      </c>
      <c r="F100" s="376">
        <f t="shared" si="4"/>
        <v>405</v>
      </c>
      <c r="G100" s="376">
        <f t="shared" si="5"/>
        <v>9684</v>
      </c>
      <c r="H100" s="728">
        <f t="shared" si="6"/>
        <v>4.1821561338289966E-2</v>
      </c>
      <c r="I100" s="376"/>
      <c r="J100" s="376"/>
      <c r="K100" s="376"/>
      <c r="L100" s="375"/>
      <c r="M100" s="375"/>
    </row>
    <row r="101" spans="1:13" x14ac:dyDescent="0.25">
      <c r="A101" s="375">
        <v>80</v>
      </c>
      <c r="B101" s="640">
        <v>42955</v>
      </c>
      <c r="C101" s="375">
        <v>80</v>
      </c>
      <c r="D101" s="376">
        <v>47.578000000000003</v>
      </c>
      <c r="E101" s="376">
        <v>58.74</v>
      </c>
      <c r="F101" s="376">
        <f t="shared" si="4"/>
        <v>892.95999999999992</v>
      </c>
      <c r="G101" s="376">
        <f t="shared" si="5"/>
        <v>3806.2400000000002</v>
      </c>
      <c r="H101" s="728">
        <f t="shared" si="6"/>
        <v>0.23460422884526458</v>
      </c>
      <c r="I101" s="376"/>
      <c r="J101" s="376"/>
      <c r="K101" s="376"/>
      <c r="L101" s="375"/>
      <c r="M101" s="375"/>
    </row>
    <row r="102" spans="1:13" x14ac:dyDescent="0.25">
      <c r="A102" s="375">
        <v>80</v>
      </c>
      <c r="B102" s="640">
        <v>42956</v>
      </c>
      <c r="C102" s="375">
        <v>180</v>
      </c>
      <c r="D102" s="376">
        <v>53.09</v>
      </c>
      <c r="E102" s="376">
        <v>57.87</v>
      </c>
      <c r="F102" s="376">
        <f t="shared" si="4"/>
        <v>860.39999999999895</v>
      </c>
      <c r="G102" s="376">
        <f t="shared" si="5"/>
        <v>9556.2000000000007</v>
      </c>
      <c r="H102" s="728">
        <f t="shared" si="6"/>
        <v>9.0035788284045848E-2</v>
      </c>
      <c r="I102" s="376"/>
      <c r="J102" s="376"/>
      <c r="K102" s="376"/>
      <c r="L102" s="375"/>
      <c r="M102" s="375"/>
    </row>
    <row r="103" spans="1:13" x14ac:dyDescent="0.25">
      <c r="A103" s="374">
        <v>42989</v>
      </c>
      <c r="B103" s="640">
        <v>42984</v>
      </c>
      <c r="C103" s="375">
        <v>100</v>
      </c>
      <c r="D103" s="376">
        <v>48.859499999999997</v>
      </c>
      <c r="E103" s="376">
        <v>58.14</v>
      </c>
      <c r="F103" s="376">
        <f t="shared" si="4"/>
        <v>928.05000000000041</v>
      </c>
      <c r="G103" s="376">
        <f t="shared" si="5"/>
        <v>4885.95</v>
      </c>
      <c r="H103" s="728">
        <f t="shared" si="6"/>
        <v>0.18994259048905543</v>
      </c>
      <c r="I103" s="376"/>
      <c r="J103" s="376"/>
      <c r="K103" s="376"/>
      <c r="L103" s="375"/>
      <c r="M103" s="375"/>
    </row>
    <row r="104" spans="1:13" x14ac:dyDescent="0.25">
      <c r="A104" s="375"/>
      <c r="B104" s="640"/>
      <c r="C104" s="375"/>
      <c r="D104" s="376"/>
      <c r="E104" s="376"/>
      <c r="F104" s="376"/>
      <c r="G104" s="375"/>
      <c r="H104" s="375"/>
      <c r="I104" s="376"/>
      <c r="J104" s="376"/>
      <c r="K104" s="376"/>
      <c r="L104" s="375"/>
      <c r="M104" s="375"/>
    </row>
    <row r="105" spans="1:13" x14ac:dyDescent="0.25">
      <c r="A105" s="375"/>
      <c r="B105" s="640"/>
      <c r="C105" s="375"/>
      <c r="D105" s="376"/>
      <c r="E105" s="376"/>
      <c r="F105" s="376"/>
      <c r="G105" s="375"/>
      <c r="H105" s="728"/>
      <c r="I105" s="376"/>
      <c r="J105" s="376"/>
      <c r="K105" s="376"/>
      <c r="L105" s="375"/>
      <c r="M105" s="375"/>
    </row>
    <row r="106" spans="1:13" x14ac:dyDescent="0.25">
      <c r="A106" s="375"/>
      <c r="B106" s="640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640"/>
      <c r="C107" s="375"/>
      <c r="D107" s="376"/>
      <c r="E107" s="376"/>
      <c r="F107" s="376"/>
      <c r="G107" s="375"/>
      <c r="H107" s="728"/>
      <c r="I107" s="376"/>
      <c r="J107" s="376"/>
      <c r="K107" s="376"/>
      <c r="L107" s="375"/>
      <c r="M107" s="375"/>
    </row>
    <row r="108" spans="1:13" x14ac:dyDescent="0.25">
      <c r="A108" s="375"/>
      <c r="B108" s="640"/>
      <c r="C108" s="375"/>
      <c r="D108" s="376"/>
      <c r="E108" s="376"/>
      <c r="F108" s="376"/>
      <c r="G108" s="375"/>
      <c r="H108" s="728"/>
      <c r="I108" s="376"/>
      <c r="J108" s="376"/>
      <c r="K108" s="376"/>
      <c r="L108" s="375"/>
      <c r="M108" s="375"/>
    </row>
    <row r="109" spans="1:13" x14ac:dyDescent="0.25">
      <c r="A109" s="375"/>
      <c r="B109" s="640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640"/>
      <c r="C110" s="375"/>
      <c r="D110" s="376"/>
      <c r="E110" s="376"/>
      <c r="F110" s="376"/>
      <c r="G110" s="375"/>
      <c r="H110" s="728"/>
      <c r="I110" s="376"/>
      <c r="J110" s="376"/>
      <c r="K110" s="376"/>
      <c r="L110" s="375"/>
      <c r="M110" s="375"/>
    </row>
    <row r="111" spans="1:13" x14ac:dyDescent="0.25">
      <c r="A111" s="375"/>
      <c r="B111" s="640"/>
      <c r="C111" s="375"/>
      <c r="D111" s="376"/>
      <c r="E111" s="376"/>
      <c r="F111" s="376"/>
      <c r="G111" s="375"/>
      <c r="H111" s="728"/>
      <c r="I111" s="376"/>
      <c r="J111" s="376"/>
      <c r="K111" s="376"/>
      <c r="L111" s="375"/>
      <c r="M111" s="375"/>
    </row>
    <row r="112" spans="1:13" x14ac:dyDescent="0.25">
      <c r="A112" s="375"/>
      <c r="B112" s="640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640"/>
      <c r="C113" s="375"/>
      <c r="D113" s="376"/>
      <c r="E113" s="376"/>
      <c r="F113" s="376"/>
      <c r="G113" s="375"/>
      <c r="H113" s="728"/>
      <c r="I113" s="376"/>
      <c r="J113" s="376"/>
      <c r="K113" s="376"/>
      <c r="L113" s="375"/>
      <c r="M113" s="375"/>
    </row>
    <row r="114" spans="1:13" x14ac:dyDescent="0.25">
      <c r="A114" s="375"/>
      <c r="B114" s="640"/>
      <c r="C114" s="375"/>
      <c r="D114" s="376"/>
      <c r="E114" s="376"/>
      <c r="F114" s="376"/>
      <c r="G114" s="375"/>
      <c r="H114" s="375"/>
      <c r="I114" s="376"/>
      <c r="J114" s="376"/>
      <c r="K114" s="376"/>
      <c r="L114" s="375"/>
      <c r="M114" s="375"/>
    </row>
    <row r="115" spans="1:13" x14ac:dyDescent="0.25">
      <c r="A115" s="375"/>
      <c r="B115" s="640"/>
      <c r="C115" s="375"/>
      <c r="D115" s="376"/>
      <c r="E115" s="376"/>
      <c r="F115" s="376"/>
      <c r="G115" s="375"/>
      <c r="H115" s="375"/>
      <c r="I115" s="376"/>
      <c r="J115" s="376"/>
      <c r="K115" s="376"/>
      <c r="L115" s="375"/>
      <c r="M115" s="375"/>
    </row>
    <row r="116" spans="1:13" x14ac:dyDescent="0.25">
      <c r="A116" s="375"/>
      <c r="B116" s="640"/>
      <c r="C116" s="375"/>
      <c r="D116" s="376"/>
      <c r="E116" s="376"/>
      <c r="F116" s="376"/>
      <c r="G116" s="375"/>
      <c r="H116" s="375"/>
      <c r="I116" s="376"/>
      <c r="J116" s="376"/>
      <c r="K116" s="376"/>
      <c r="L116" s="375"/>
      <c r="M116" s="375"/>
    </row>
  </sheetData>
  <mergeCells count="1">
    <mergeCell ref="O40:P40"/>
  </mergeCells>
  <conditionalFormatting sqref="O41:O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0" priority="48">
      <formula>Q7&gt;0</formula>
    </cfRule>
    <cfRule type="expression" dxfId="439" priority="49">
      <formula>Q7&lt;0</formula>
    </cfRule>
  </conditionalFormatting>
  <conditionalFormatting sqref="Q8">
    <cfRule type="expression" dxfId="438" priority="46">
      <formula>Q8&gt;0</formula>
    </cfRule>
    <cfRule type="expression" dxfId="437" priority="47">
      <formula>Q8&lt;0</formula>
    </cfRule>
  </conditionalFormatting>
  <conditionalFormatting sqref="F24:F43">
    <cfRule type="expression" dxfId="436" priority="30">
      <formula>F24&gt;0</formula>
    </cfRule>
    <cfRule type="expression" dxfId="435" priority="31">
      <formula>F24&lt;0</formula>
    </cfRule>
  </conditionalFormatting>
  <conditionalFormatting sqref="H45 H47:H48 H50:H51 H53 H24:H43">
    <cfRule type="expression" dxfId="434" priority="28">
      <formula>H24&gt;0</formula>
    </cfRule>
    <cfRule type="expression" dxfId="433" priority="29">
      <formula>H24&lt;0</formula>
    </cfRule>
  </conditionalFormatting>
  <conditionalFormatting sqref="J29">
    <cfRule type="expression" dxfId="432" priority="26">
      <formula>J29&gt;0</formula>
    </cfRule>
    <cfRule type="expression" dxfId="431" priority="27">
      <formula>J29&lt;0</formula>
    </cfRule>
  </conditionalFormatting>
  <conditionalFormatting sqref="J30:J35">
    <cfRule type="expression" dxfId="430" priority="24">
      <formula>J30&gt;0</formula>
    </cfRule>
    <cfRule type="expression" dxfId="429" priority="25">
      <formula>J30&lt;0</formula>
    </cfRule>
  </conditionalFormatting>
  <conditionalFormatting sqref="J36:J37">
    <cfRule type="expression" dxfId="428" priority="22">
      <formula>J36&gt;0</formula>
    </cfRule>
    <cfRule type="expression" dxfId="427" priority="23">
      <formula>J36&lt;0</formula>
    </cfRule>
  </conditionalFormatting>
  <conditionalFormatting sqref="J38:J45 J48 J51">
    <cfRule type="expression" dxfId="426" priority="20">
      <formula>J38&gt;0</formula>
    </cfRule>
    <cfRule type="expression" dxfId="425" priority="21">
      <formula>J38&lt;0</formula>
    </cfRule>
  </conditionalFormatting>
  <conditionalFormatting sqref="W15:W26">
    <cfRule type="iconSet" priority="1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4" priority="17">
      <formula>M59&gt;0</formula>
    </cfRule>
    <cfRule type="expression" dxfId="423" priority="18">
      <formula>M59&lt;0</formula>
    </cfRule>
  </conditionalFormatting>
  <conditionalFormatting sqref="Q10">
    <cfRule type="expression" dxfId="422" priority="15">
      <formula>Q10&gt;0</formula>
    </cfRule>
    <cfRule type="expression" dxfId="421" priority="16">
      <formula>Q10&lt;0</formula>
    </cfRule>
  </conditionalFormatting>
  <conditionalFormatting sqref="F84:F103">
    <cfRule type="expression" dxfId="420" priority="13">
      <formula>F84&gt;0</formula>
    </cfRule>
    <cfRule type="expression" dxfId="419" priority="14">
      <formula>F84&lt;0</formula>
    </cfRule>
  </conditionalFormatting>
  <conditionalFormatting sqref="H105 H107:H108 H110:H111 H113 H84:H103">
    <cfRule type="expression" dxfId="418" priority="11">
      <formula>H84&gt;0</formula>
    </cfRule>
    <cfRule type="expression" dxfId="417" priority="12">
      <formula>H84&lt;0</formula>
    </cfRule>
  </conditionalFormatting>
  <conditionalFormatting sqref="J89">
    <cfRule type="expression" dxfId="416" priority="9">
      <formula>J89&gt;0</formula>
    </cfRule>
    <cfRule type="expression" dxfId="415" priority="10">
      <formula>J89&lt;0</formula>
    </cfRule>
  </conditionalFormatting>
  <conditionalFormatting sqref="J90:J95">
    <cfRule type="expression" dxfId="414" priority="7">
      <formula>J90&gt;0</formula>
    </cfRule>
    <cfRule type="expression" dxfId="413" priority="8">
      <formula>J90&lt;0</formula>
    </cfRule>
  </conditionalFormatting>
  <conditionalFormatting sqref="J96:J97">
    <cfRule type="expression" dxfId="412" priority="5">
      <formula>J96&gt;0</formula>
    </cfRule>
    <cfRule type="expression" dxfId="411" priority="6">
      <formula>J96&lt;0</formula>
    </cfRule>
  </conditionalFormatting>
  <conditionalFormatting sqref="J98:J105 J108 J111">
    <cfRule type="expression" dxfId="410" priority="3">
      <formula>J98&gt;0</formula>
    </cfRule>
    <cfRule type="expression" dxfId="409" priority="4">
      <formula>J98&lt;0</formula>
    </cfRule>
  </conditionalFormatting>
  <conditionalFormatting sqref="J24">
    <cfRule type="expression" dxfId="408" priority="1">
      <formula>J24&gt;0</formula>
    </cfRule>
    <cfRule type="expression" dxfId="407" priority="2">
      <formula>J24&lt;0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90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50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44.98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44.04</v>
      </c>
      <c r="R4" s="491">
        <v>-1.61E-2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2202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2249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28.019999999999982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-47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-2.0898176967541128E-2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50</v>
      </c>
      <c r="D18" s="37"/>
      <c r="E18" s="37"/>
      <c r="F18" s="37">
        <f>SUM(F2:F17)</f>
        <v>2249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4" t="s">
        <v>174</v>
      </c>
      <c r="B38" s="374">
        <v>42376</v>
      </c>
      <c r="C38" s="375">
        <v>60</v>
      </c>
      <c r="D38" s="376">
        <v>41.01</v>
      </c>
      <c r="E38" s="376">
        <v>0</v>
      </c>
      <c r="F38" s="376">
        <f>C38*D38</f>
        <v>2460.6</v>
      </c>
      <c r="G38" s="374">
        <v>42426</v>
      </c>
      <c r="H38" s="379">
        <v>20</v>
      </c>
      <c r="I38" s="376">
        <v>38.450000000000003</v>
      </c>
      <c r="J38" s="376">
        <v>0.02</v>
      </c>
      <c r="K38" s="376">
        <f>H38*I38-J38</f>
        <v>768.98</v>
      </c>
      <c r="L38" s="374">
        <v>42444</v>
      </c>
      <c r="M38" s="376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5" t="s">
        <v>71</v>
      </c>
      <c r="B39" s="374">
        <v>42403</v>
      </c>
      <c r="C39" s="375">
        <v>20</v>
      </c>
      <c r="D39" s="376">
        <v>35.5</v>
      </c>
      <c r="E39" s="376">
        <v>0</v>
      </c>
      <c r="F39" s="376">
        <f>C39*D39</f>
        <v>710</v>
      </c>
      <c r="G39" s="374">
        <v>42426</v>
      </c>
      <c r="H39" s="379">
        <v>30</v>
      </c>
      <c r="I39" s="376">
        <v>38.75</v>
      </c>
      <c r="J39" s="376">
        <v>0.03</v>
      </c>
      <c r="K39" s="376">
        <f>H39*I39-J39</f>
        <v>1162.47</v>
      </c>
      <c r="L39" s="375"/>
      <c r="M39" s="375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5"/>
      <c r="B40" s="375"/>
      <c r="C40" s="375"/>
      <c r="D40" s="376"/>
      <c r="E40" s="376"/>
      <c r="F40" s="376"/>
      <c r="G40" s="374">
        <v>42447</v>
      </c>
      <c r="H40" s="379">
        <v>30</v>
      </c>
      <c r="I40" s="376">
        <v>43.3</v>
      </c>
      <c r="J40" s="376">
        <v>0.03</v>
      </c>
      <c r="K40" s="376">
        <f>H40*I40-J40</f>
        <v>1298.97</v>
      </c>
      <c r="L40" s="375"/>
      <c r="M40" s="375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48.444000000000003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2">O44*$Q$4</f>
        <v>48.003600000000006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2"/>
        <v>47.563200000000002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2"/>
        <v>47.122800000000005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2"/>
        <v>46.682400000000001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2"/>
        <v>46.242000000000004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2"/>
        <v>45.801600000000001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45.361200000000004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44.9208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44.480400000000003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44.04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43.599599999999995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43.159199999999998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42.718799999999995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42.278399999999998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41.837999999999994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41.397599999999997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40.9572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40.516800000000003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40.0764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39.636000000000003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42.16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42.16</v>
      </c>
      <c r="R4" s="491">
        <v>-5.0000000000000001E-3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3" t="s">
        <v>5</v>
      </c>
      <c r="E31" s="383" t="s">
        <v>94</v>
      </c>
      <c r="F31" s="383" t="s">
        <v>60</v>
      </c>
      <c r="G31" s="381" t="s">
        <v>3</v>
      </c>
      <c r="H31" s="381" t="s">
        <v>6</v>
      </c>
      <c r="I31" s="383" t="s">
        <v>7</v>
      </c>
      <c r="J31" s="383" t="s">
        <v>95</v>
      </c>
      <c r="K31" s="383" t="s">
        <v>61</v>
      </c>
      <c r="L31" s="381" t="s">
        <v>77</v>
      </c>
      <c r="M31" s="38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4" t="s">
        <v>24</v>
      </c>
      <c r="B32" s="374">
        <v>42156</v>
      </c>
      <c r="C32" s="375">
        <v>5</v>
      </c>
      <c r="D32" s="376">
        <v>48.55</v>
      </c>
      <c r="E32" s="376">
        <v>0</v>
      </c>
      <c r="F32" s="376">
        <f>C32*D32</f>
        <v>242.75</v>
      </c>
      <c r="G32" s="374">
        <v>42186</v>
      </c>
      <c r="H32" s="375">
        <v>100</v>
      </c>
      <c r="I32" s="376">
        <v>44.99</v>
      </c>
      <c r="J32" s="376">
        <v>0.08</v>
      </c>
      <c r="K32" s="376">
        <f>H32*I32-J32</f>
        <v>4498.92</v>
      </c>
      <c r="L32" s="375" t="s">
        <v>80</v>
      </c>
      <c r="M32" s="37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5" t="s">
        <v>71</v>
      </c>
      <c r="B33" s="374">
        <v>42156</v>
      </c>
      <c r="C33" s="375">
        <v>5</v>
      </c>
      <c r="D33" s="376">
        <v>47.01</v>
      </c>
      <c r="E33" s="376">
        <v>0</v>
      </c>
      <c r="F33" s="376">
        <f t="shared" ref="F33:F44" si="2">C33*D33</f>
        <v>235.04999999999998</v>
      </c>
      <c r="G33" s="374">
        <v>42227</v>
      </c>
      <c r="H33" s="375">
        <v>100</v>
      </c>
      <c r="I33" s="376">
        <v>43</v>
      </c>
      <c r="J33" s="376">
        <v>0.08</v>
      </c>
      <c r="K33" s="376">
        <f>H33*I33-J33</f>
        <v>4299.92</v>
      </c>
      <c r="L33" s="375"/>
      <c r="M33" s="37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5"/>
      <c r="B34" s="374">
        <v>42156</v>
      </c>
      <c r="C34" s="375">
        <v>10</v>
      </c>
      <c r="D34" s="376">
        <v>46.5</v>
      </c>
      <c r="E34" s="376">
        <v>0</v>
      </c>
      <c r="F34" s="376">
        <f t="shared" si="2"/>
        <v>465</v>
      </c>
      <c r="G34" s="374">
        <v>42312</v>
      </c>
      <c r="H34" s="379">
        <v>40</v>
      </c>
      <c r="I34" s="376">
        <v>42.5</v>
      </c>
      <c r="J34" s="376">
        <v>0.03</v>
      </c>
      <c r="K34" s="376">
        <f>H34*I34-J34</f>
        <v>1699.97</v>
      </c>
      <c r="L34" s="375"/>
      <c r="M34" s="37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5"/>
      <c r="B35" s="374">
        <v>42156</v>
      </c>
      <c r="C35" s="375">
        <v>50</v>
      </c>
      <c r="D35" s="376">
        <v>45.95</v>
      </c>
      <c r="E35" s="376">
        <v>0</v>
      </c>
      <c r="F35" s="376">
        <f t="shared" si="2"/>
        <v>2297.5</v>
      </c>
      <c r="G35" s="374">
        <v>42318</v>
      </c>
      <c r="H35" s="379">
        <v>14</v>
      </c>
      <c r="I35" s="376">
        <v>43.5</v>
      </c>
      <c r="J35" s="376">
        <v>0.01</v>
      </c>
      <c r="K35" s="376">
        <f t="shared" ref="K35:K42" si="3">H35*I35-J35</f>
        <v>608.99</v>
      </c>
      <c r="L35" s="375"/>
      <c r="M35" s="37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5"/>
      <c r="B36" s="374">
        <v>42156</v>
      </c>
      <c r="C36" s="375">
        <v>30</v>
      </c>
      <c r="D36" s="376">
        <v>45.95</v>
      </c>
      <c r="E36" s="376">
        <v>0</v>
      </c>
      <c r="F36" s="376">
        <f t="shared" si="2"/>
        <v>1378.5</v>
      </c>
      <c r="G36" s="374">
        <v>42318</v>
      </c>
      <c r="H36" s="379">
        <v>26</v>
      </c>
      <c r="I36" s="376">
        <v>43.78</v>
      </c>
      <c r="J36" s="376">
        <v>0.02</v>
      </c>
      <c r="K36" s="376">
        <f t="shared" si="3"/>
        <v>1138.26</v>
      </c>
      <c r="L36" s="375"/>
      <c r="M36" s="37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5"/>
      <c r="B37" s="374">
        <v>42186</v>
      </c>
      <c r="C37" s="375">
        <v>100</v>
      </c>
      <c r="D37" s="376">
        <v>44.9</v>
      </c>
      <c r="E37" s="376">
        <v>0</v>
      </c>
      <c r="F37" s="376">
        <f t="shared" si="2"/>
        <v>4490</v>
      </c>
      <c r="G37" s="374">
        <v>42320</v>
      </c>
      <c r="H37" s="379">
        <v>10</v>
      </c>
      <c r="I37" s="376">
        <v>43.9</v>
      </c>
      <c r="J37" s="376">
        <v>0.01</v>
      </c>
      <c r="K37" s="376">
        <f t="shared" si="3"/>
        <v>438.99</v>
      </c>
      <c r="L37" s="375"/>
      <c r="M37" s="37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5"/>
      <c r="B38" s="374">
        <v>42206</v>
      </c>
      <c r="C38" s="375">
        <v>20</v>
      </c>
      <c r="D38" s="376">
        <v>41.2</v>
      </c>
      <c r="E38" s="376">
        <v>0</v>
      </c>
      <c r="F38" s="376">
        <f t="shared" si="2"/>
        <v>824</v>
      </c>
      <c r="G38" s="374">
        <v>42333</v>
      </c>
      <c r="H38" s="379">
        <v>50</v>
      </c>
      <c r="I38" s="376">
        <v>41.67</v>
      </c>
      <c r="J38" s="376">
        <v>0.04</v>
      </c>
      <c r="K38" s="376">
        <f t="shared" si="3"/>
        <v>2083.46</v>
      </c>
      <c r="L38" s="375"/>
      <c r="M38" s="37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5"/>
      <c r="B39" s="374">
        <v>42207</v>
      </c>
      <c r="C39" s="375">
        <v>20</v>
      </c>
      <c r="D39" s="376">
        <v>40.68</v>
      </c>
      <c r="E39" s="376">
        <v>0</v>
      </c>
      <c r="F39" s="376">
        <f t="shared" si="2"/>
        <v>813.6</v>
      </c>
      <c r="G39" s="374">
        <v>42335</v>
      </c>
      <c r="H39" s="379">
        <v>50</v>
      </c>
      <c r="I39" s="376">
        <v>41.85</v>
      </c>
      <c r="J39" s="376">
        <v>0.04</v>
      </c>
      <c r="K39" s="376">
        <f t="shared" si="3"/>
        <v>2092.46</v>
      </c>
      <c r="L39" s="375"/>
      <c r="M39" s="37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5"/>
      <c r="B40" s="374">
        <v>42292</v>
      </c>
      <c r="C40" s="375">
        <v>40</v>
      </c>
      <c r="D40" s="376">
        <v>41.65</v>
      </c>
      <c r="E40" s="376">
        <v>0</v>
      </c>
      <c r="F40" s="376">
        <f t="shared" si="2"/>
        <v>1666</v>
      </c>
      <c r="G40" s="374">
        <v>42335</v>
      </c>
      <c r="H40" s="379">
        <v>50</v>
      </c>
      <c r="I40" s="376">
        <v>42.4</v>
      </c>
      <c r="J40" s="376">
        <v>0.04</v>
      </c>
      <c r="K40" s="376">
        <f t="shared" si="3"/>
        <v>2119.96</v>
      </c>
      <c r="L40" s="375"/>
      <c r="M40" s="37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5"/>
      <c r="B41" s="374">
        <v>42298</v>
      </c>
      <c r="C41" s="375">
        <v>80</v>
      </c>
      <c r="D41" s="376">
        <v>40.450000000000003</v>
      </c>
      <c r="E41" s="376">
        <v>0</v>
      </c>
      <c r="F41" s="376">
        <f t="shared" si="2"/>
        <v>3236</v>
      </c>
      <c r="G41" s="374">
        <v>42398</v>
      </c>
      <c r="H41" s="379">
        <v>50</v>
      </c>
      <c r="I41" s="376">
        <v>39.65</v>
      </c>
      <c r="J41" s="376">
        <v>0.04</v>
      </c>
      <c r="K41" s="376">
        <f t="shared" si="3"/>
        <v>1982.46</v>
      </c>
      <c r="L41" s="375"/>
      <c r="M41" s="37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5"/>
      <c r="B42" s="374">
        <v>42298</v>
      </c>
      <c r="C42" s="375">
        <v>80</v>
      </c>
      <c r="D42" s="376">
        <v>39.9</v>
      </c>
      <c r="E42" s="376">
        <v>0</v>
      </c>
      <c r="F42" s="376">
        <f t="shared" si="2"/>
        <v>3192</v>
      </c>
      <c r="G42" s="374">
        <v>42408</v>
      </c>
      <c r="H42" s="379">
        <v>50</v>
      </c>
      <c r="I42" s="376">
        <v>51.5</v>
      </c>
      <c r="J42" s="376">
        <v>0.05</v>
      </c>
      <c r="K42" s="376">
        <f t="shared" si="3"/>
        <v>2574.9499999999998</v>
      </c>
      <c r="L42" s="375"/>
      <c r="M42" s="375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5"/>
      <c r="B43" s="374">
        <v>42333</v>
      </c>
      <c r="C43" s="375">
        <v>50</v>
      </c>
      <c r="D43" s="376">
        <v>41.2</v>
      </c>
      <c r="E43" s="376">
        <v>0</v>
      </c>
      <c r="F43" s="376">
        <f t="shared" si="2"/>
        <v>2060</v>
      </c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46.375999999999998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5"/>
      <c r="B44" s="374">
        <v>42377</v>
      </c>
      <c r="C44" s="375">
        <v>50</v>
      </c>
      <c r="D44" s="376">
        <v>37.85</v>
      </c>
      <c r="E44" s="376">
        <v>0</v>
      </c>
      <c r="F44" s="376">
        <f t="shared" si="2"/>
        <v>1892.5</v>
      </c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45.9544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5"/>
      <c r="M45" s="375"/>
      <c r="O45" s="81">
        <v>1.08</v>
      </c>
      <c r="P45" s="81">
        <f t="shared" si="4"/>
        <v>45.532800000000002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5"/>
      <c r="B46" s="374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45.111199999999997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5"/>
      <c r="B47" s="374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44.689599999999999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44.268000000000001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43.846399999999996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5"/>
      <c r="B50" s="374"/>
      <c r="C50" s="375"/>
      <c r="D50" s="376"/>
      <c r="E50" s="376"/>
      <c r="F50" s="376"/>
      <c r="G50" s="375"/>
      <c r="H50" s="375"/>
      <c r="I50" s="376"/>
      <c r="J50" s="376"/>
      <c r="K50" s="376"/>
      <c r="L50" s="375"/>
      <c r="M50" s="375"/>
      <c r="O50" s="81">
        <v>1.03</v>
      </c>
      <c r="P50" s="81">
        <f t="shared" si="4"/>
        <v>43.424799999999998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5"/>
      <c r="B51" s="374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1.02</v>
      </c>
      <c r="P51" s="81">
        <f t="shared" si="4"/>
        <v>43.0032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42.581599999999995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5"/>
      <c r="B53" s="375"/>
      <c r="C53" s="375"/>
      <c r="D53" s="376"/>
      <c r="E53" s="376"/>
      <c r="F53" s="376"/>
      <c r="G53" s="376"/>
      <c r="H53" s="375"/>
      <c r="I53" s="376"/>
      <c r="J53" s="376"/>
      <c r="K53" s="376"/>
      <c r="L53" s="375"/>
      <c r="M53" s="375"/>
      <c r="O53" s="81">
        <v>1</v>
      </c>
      <c r="P53" s="81">
        <f t="shared" si="4"/>
        <v>42.16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41.738399999999999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41.316799999999994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40.895199999999996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40.473599999999998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40.051999999999992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39.630399999999995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39.208799999999997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38.787199999999999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38.365600000000001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37.943999999999996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89.61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89.61</v>
      </c>
      <c r="R4" s="491">
        <v>3.6600000000000001E-2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98.571000000000012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97.674900000000008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96.778800000000004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95.8827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94.98660000000001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94.090500000000006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93.194400000000002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92.298299999999998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91.402200000000008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90.506100000000004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89.61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88.713899999999995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87.817799999999991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86.921700000000001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86.025599999999997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85.129499999999993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84.233399999999989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83.337299999999999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82.441200000000009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81.545100000000005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80.649000000000001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123.92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123.92</v>
      </c>
      <c r="R4" s="491">
        <v>-1E-4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4" t="s">
        <v>47</v>
      </c>
      <c r="B35" s="374">
        <v>42185</v>
      </c>
      <c r="C35" s="375">
        <v>10</v>
      </c>
      <c r="D35" s="376">
        <v>88.85</v>
      </c>
      <c r="E35" s="376">
        <v>0</v>
      </c>
      <c r="F35" s="376">
        <f t="shared" ref="F35:F40" si="2">C35*D35</f>
        <v>888.5</v>
      </c>
      <c r="G35" s="374">
        <v>42310</v>
      </c>
      <c r="H35" s="379">
        <v>75</v>
      </c>
      <c r="I35" s="376">
        <v>80.650000000000006</v>
      </c>
      <c r="J35" s="375">
        <v>7.06</v>
      </c>
      <c r="K35" s="375">
        <f>H35*I35-J35</f>
        <v>6041.69</v>
      </c>
      <c r="L35" s="374">
        <v>42257</v>
      </c>
      <c r="M35" s="376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5" t="s">
        <v>71</v>
      </c>
      <c r="B36" s="374">
        <v>42214</v>
      </c>
      <c r="C36" s="375">
        <v>10</v>
      </c>
      <c r="D36" s="376">
        <v>83</v>
      </c>
      <c r="E36" s="376">
        <v>0</v>
      </c>
      <c r="F36" s="376">
        <f t="shared" si="2"/>
        <v>830</v>
      </c>
      <c r="G36" s="374">
        <v>42335</v>
      </c>
      <c r="H36" s="379">
        <v>60</v>
      </c>
      <c r="I36" s="376">
        <v>95.71</v>
      </c>
      <c r="J36" s="376">
        <v>0.11</v>
      </c>
      <c r="K36" s="375">
        <f>H36*I36-J36</f>
        <v>5742.49</v>
      </c>
      <c r="L36" s="375"/>
      <c r="M36" s="376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5"/>
      <c r="B37" s="374">
        <v>42221</v>
      </c>
      <c r="C37" s="375">
        <v>30</v>
      </c>
      <c r="D37" s="376">
        <v>84.6</v>
      </c>
      <c r="E37" s="376">
        <v>0</v>
      </c>
      <c r="F37" s="376">
        <f t="shared" si="2"/>
        <v>2538</v>
      </c>
      <c r="G37" s="375"/>
      <c r="H37" s="379"/>
      <c r="I37" s="375"/>
      <c r="J37" s="375"/>
      <c r="K37" s="375"/>
      <c r="L37" s="375"/>
      <c r="M37" s="376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5"/>
      <c r="B38" s="374">
        <v>42222</v>
      </c>
      <c r="C38" s="375">
        <v>10</v>
      </c>
      <c r="D38" s="376">
        <v>83.08</v>
      </c>
      <c r="E38" s="376">
        <v>0</v>
      </c>
      <c r="F38" s="376">
        <f t="shared" si="2"/>
        <v>830.8</v>
      </c>
      <c r="G38" s="375"/>
      <c r="H38" s="379"/>
      <c r="I38" s="375"/>
      <c r="J38" s="375"/>
      <c r="K38" s="375"/>
      <c r="L38" s="375"/>
      <c r="M38" s="376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5"/>
      <c r="B39" s="374">
        <v>42272</v>
      </c>
      <c r="C39" s="375">
        <v>15</v>
      </c>
      <c r="D39" s="376">
        <v>77.3</v>
      </c>
      <c r="E39" s="376">
        <v>0</v>
      </c>
      <c r="F39" s="376">
        <f t="shared" si="2"/>
        <v>1159.5</v>
      </c>
      <c r="G39" s="375"/>
      <c r="H39" s="379"/>
      <c r="I39" s="375"/>
      <c r="J39" s="375"/>
      <c r="K39" s="375"/>
      <c r="L39" s="375"/>
      <c r="M39" s="375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5"/>
      <c r="B40" s="374">
        <v>42335</v>
      </c>
      <c r="C40" s="375">
        <v>60</v>
      </c>
      <c r="D40" s="376">
        <v>95.69</v>
      </c>
      <c r="E40" s="376">
        <v>0</v>
      </c>
      <c r="F40" s="376">
        <f t="shared" si="2"/>
        <v>5741.4</v>
      </c>
      <c r="G40" s="375"/>
      <c r="H40" s="379"/>
      <c r="I40" s="375"/>
      <c r="J40" s="375"/>
      <c r="K40" s="375"/>
      <c r="L40" s="375"/>
      <c r="M40" s="375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9"/>
      <c r="I41" s="375"/>
      <c r="J41" s="375"/>
      <c r="K41" s="375"/>
      <c r="L41" s="375"/>
      <c r="M41" s="375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 t="shared" ref="P43:P63" si="3">O43*$Q$4</f>
        <v>136.31200000000001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si="3"/>
        <v>135.0728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3"/>
        <v>133.83360000000002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3"/>
        <v>132.59440000000001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3"/>
        <v>131.3552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3"/>
        <v>130.11600000000001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3"/>
        <v>128.8768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3"/>
        <v>127.63760000000001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126.39840000000001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125.1592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123.92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122.6808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121.44159999999999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120.2024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118.9632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117.72399999999999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116.48479999999999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115.24560000000001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114.00640000000001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112.7672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111.52800000000001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244.11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244.11</v>
      </c>
      <c r="R4" s="491">
        <v>-9.9000000000000008E-3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268.52100000000002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266.07990000000001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263.63880000000006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261.19770000000005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258.75660000000005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256.31550000000004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253.87440000000004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251.43330000000003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248.99220000000003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246.55110000000002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244.11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241.66890000000001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239.2278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236.7867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234.34559999999999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231.90450000000001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229.46340000000001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227.02230000000003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224.58120000000002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222.14010000000002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219.69900000000001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58.38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58.38</v>
      </c>
      <c r="R4" s="491">
        <v>-3.3999999999999998E-3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9">
        <v>450</v>
      </c>
      <c r="D40" s="44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64.218000000000004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63.634200000000007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63.05040000000001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9">
        <v>450</v>
      </c>
      <c r="D44" s="44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62.466600000000007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61.882800000000003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61.299000000000007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60.715200000000003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60.131400000000006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59.547600000000003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58.963800000000006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58.38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57.796199999999999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57.212400000000002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56.628599999999999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56.044800000000002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55.460999999999999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54.877200000000002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54.293400000000005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53.709600000000002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53.125800000000005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52.542000000000002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1" t="s">
        <v>1</v>
      </c>
      <c r="B76" s="381" t="s">
        <v>2</v>
      </c>
      <c r="C76" s="381" t="s">
        <v>4</v>
      </c>
      <c r="D76" s="383" t="s">
        <v>5</v>
      </c>
      <c r="E76" s="383" t="s">
        <v>94</v>
      </c>
      <c r="F76" s="383" t="s">
        <v>60</v>
      </c>
      <c r="G76" s="381" t="s">
        <v>3</v>
      </c>
      <c r="H76" s="381" t="s">
        <v>6</v>
      </c>
      <c r="I76" s="383" t="s">
        <v>7</v>
      </c>
      <c r="J76" s="383" t="s">
        <v>95</v>
      </c>
      <c r="K76" s="383" t="s">
        <v>61</v>
      </c>
      <c r="L76" s="381" t="s">
        <v>37</v>
      </c>
      <c r="M76" s="381" t="s">
        <v>38</v>
      </c>
    </row>
    <row r="77" spans="1:31" x14ac:dyDescent="0.25">
      <c r="A77" s="384" t="s">
        <v>13</v>
      </c>
      <c r="B77" s="374">
        <v>42485</v>
      </c>
      <c r="C77" s="375">
        <v>80</v>
      </c>
      <c r="D77" s="376">
        <v>49.5</v>
      </c>
      <c r="E77" s="376">
        <v>0</v>
      </c>
      <c r="F77" s="376">
        <f t="shared" ref="F77:F85" si="9">D77*C77+E77</f>
        <v>3960</v>
      </c>
      <c r="G77" s="375"/>
      <c r="H77" s="375"/>
      <c r="I77" s="376"/>
      <c r="J77" s="376"/>
      <c r="K77" s="376"/>
      <c r="L77" s="374"/>
      <c r="M77" s="375"/>
    </row>
    <row r="78" spans="1:31" x14ac:dyDescent="0.25">
      <c r="A78" s="385" t="s">
        <v>71</v>
      </c>
      <c r="B78" s="374">
        <v>42489</v>
      </c>
      <c r="C78" s="375">
        <v>20</v>
      </c>
      <c r="D78" s="376">
        <v>46.95</v>
      </c>
      <c r="E78" s="376">
        <v>0</v>
      </c>
      <c r="F78" s="376">
        <f t="shared" si="9"/>
        <v>939</v>
      </c>
      <c r="G78" s="375"/>
      <c r="H78" s="376"/>
      <c r="I78" s="376"/>
      <c r="J78" s="376"/>
      <c r="K78" s="376"/>
      <c r="L78" s="375"/>
      <c r="M78" s="375"/>
    </row>
    <row r="79" spans="1:31" x14ac:dyDescent="0.25">
      <c r="A79" s="375"/>
      <c r="B79" s="374">
        <v>42489</v>
      </c>
      <c r="C79" s="375">
        <v>50</v>
      </c>
      <c r="D79" s="376">
        <v>45.91</v>
      </c>
      <c r="E79" s="376">
        <v>0</v>
      </c>
      <c r="F79" s="376">
        <f t="shared" si="9"/>
        <v>2295.5</v>
      </c>
      <c r="G79" s="375"/>
      <c r="H79" s="375"/>
      <c r="I79" s="376"/>
      <c r="J79" s="376"/>
      <c r="K79" s="376"/>
      <c r="L79" s="375"/>
      <c r="M79" s="375"/>
    </row>
    <row r="80" spans="1:31" x14ac:dyDescent="0.25">
      <c r="A80" s="375"/>
      <c r="B80" s="374">
        <v>42495</v>
      </c>
      <c r="C80" s="375">
        <v>25</v>
      </c>
      <c r="D80" s="376">
        <v>45</v>
      </c>
      <c r="E80" s="376">
        <v>0</v>
      </c>
      <c r="F80" s="376">
        <f t="shared" si="9"/>
        <v>1125</v>
      </c>
      <c r="G80" s="374">
        <v>42557</v>
      </c>
      <c r="H80" s="375">
        <v>150</v>
      </c>
      <c r="I80" s="376">
        <v>39.28</v>
      </c>
      <c r="J80" s="376">
        <v>0.13</v>
      </c>
      <c r="K80" s="376">
        <f t="shared" ref="K80:K85" si="10">I80*H80-J80</f>
        <v>5891.87</v>
      </c>
      <c r="L80" s="375"/>
      <c r="M80" s="375"/>
    </row>
    <row r="81" spans="1:13" x14ac:dyDescent="0.25">
      <c r="A81" s="375"/>
      <c r="B81" s="374">
        <v>42502</v>
      </c>
      <c r="C81" s="375">
        <v>25</v>
      </c>
      <c r="D81" s="376">
        <v>44.09</v>
      </c>
      <c r="E81" s="376">
        <v>0</v>
      </c>
      <c r="F81" s="376">
        <f t="shared" si="9"/>
        <v>1102.25</v>
      </c>
      <c r="G81" s="374">
        <v>42562</v>
      </c>
      <c r="H81" s="375">
        <v>50</v>
      </c>
      <c r="I81" s="376">
        <v>42.68</v>
      </c>
      <c r="J81" s="376">
        <v>0.05</v>
      </c>
      <c r="K81" s="376">
        <f t="shared" si="10"/>
        <v>2133.9499999999998</v>
      </c>
      <c r="L81" s="375"/>
      <c r="M81" s="375"/>
    </row>
    <row r="82" spans="1:13" x14ac:dyDescent="0.25">
      <c r="A82" s="375"/>
      <c r="B82" s="374">
        <v>42535</v>
      </c>
      <c r="C82" s="375">
        <v>40</v>
      </c>
      <c r="D82" s="376">
        <v>43.19</v>
      </c>
      <c r="E82" s="376">
        <v>0</v>
      </c>
      <c r="F82" s="376">
        <f t="shared" si="9"/>
        <v>1727.6</v>
      </c>
      <c r="G82" s="374">
        <v>42566</v>
      </c>
      <c r="H82" s="375">
        <v>40</v>
      </c>
      <c r="I82" s="376">
        <v>47.51</v>
      </c>
      <c r="J82" s="376">
        <v>0.04</v>
      </c>
      <c r="K82" s="376">
        <f t="shared" si="10"/>
        <v>1900.36</v>
      </c>
      <c r="L82" s="375"/>
      <c r="M82" s="375"/>
    </row>
    <row r="83" spans="1:13" x14ac:dyDescent="0.25">
      <c r="A83" s="375"/>
      <c r="B83" s="374">
        <v>42545</v>
      </c>
      <c r="C83" s="375">
        <v>100</v>
      </c>
      <c r="D83" s="376">
        <v>42.28</v>
      </c>
      <c r="E83" s="376">
        <v>0</v>
      </c>
      <c r="F83" s="376">
        <f t="shared" si="9"/>
        <v>4228</v>
      </c>
      <c r="G83" s="374">
        <v>42587</v>
      </c>
      <c r="H83" s="375">
        <v>210</v>
      </c>
      <c r="I83" s="376">
        <v>47.58</v>
      </c>
      <c r="J83" s="376">
        <v>0.22</v>
      </c>
      <c r="K83" s="376">
        <f t="shared" si="10"/>
        <v>9991.58</v>
      </c>
      <c r="L83" s="375"/>
      <c r="M83" s="375"/>
    </row>
    <row r="84" spans="1:13" x14ac:dyDescent="0.25">
      <c r="A84" s="375"/>
      <c r="B84" s="374">
        <v>42545</v>
      </c>
      <c r="C84" s="375">
        <v>110</v>
      </c>
      <c r="D84" s="376">
        <v>41.12</v>
      </c>
      <c r="E84" s="376">
        <v>0</v>
      </c>
      <c r="F84" s="376">
        <f t="shared" si="9"/>
        <v>4523.2</v>
      </c>
      <c r="G84" s="374">
        <v>42593</v>
      </c>
      <c r="H84" s="375">
        <v>50</v>
      </c>
      <c r="I84" s="376">
        <v>47.35</v>
      </c>
      <c r="J84" s="376">
        <v>0.05</v>
      </c>
      <c r="K84" s="376">
        <f t="shared" si="10"/>
        <v>2367.4499999999998</v>
      </c>
      <c r="L84" s="375"/>
      <c r="M84" s="375"/>
    </row>
    <row r="85" spans="1:13" x14ac:dyDescent="0.25">
      <c r="A85" s="375"/>
      <c r="B85" s="374">
        <v>42557</v>
      </c>
      <c r="C85" s="375">
        <v>150</v>
      </c>
      <c r="D85" s="376">
        <v>38.08</v>
      </c>
      <c r="E85" s="376">
        <v>0</v>
      </c>
      <c r="F85" s="376">
        <f t="shared" si="9"/>
        <v>5712</v>
      </c>
      <c r="G85" s="374">
        <v>42597</v>
      </c>
      <c r="H85" s="375">
        <v>100</v>
      </c>
      <c r="I85" s="376">
        <v>47.89</v>
      </c>
      <c r="J85" s="376">
        <v>0.1</v>
      </c>
      <c r="K85" s="376">
        <f t="shared" si="10"/>
        <v>4788.8999999999996</v>
      </c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5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5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5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375"/>
      <c r="B91" s="375"/>
      <c r="C91" s="375"/>
      <c r="D91" s="376"/>
      <c r="E91" s="376"/>
      <c r="F91" s="376"/>
      <c r="G91" s="375"/>
      <c r="H91" s="375"/>
      <c r="I91" s="376"/>
      <c r="J91" s="376"/>
      <c r="K91" s="376"/>
      <c r="L91" s="375"/>
      <c r="M91" s="375"/>
    </row>
    <row r="92" spans="1:13" x14ac:dyDescent="0.25">
      <c r="A92" s="375"/>
      <c r="B92" s="375"/>
      <c r="C92" s="375"/>
      <c r="D92" s="376"/>
      <c r="E92" s="376"/>
      <c r="F92" s="376"/>
      <c r="G92" s="375"/>
      <c r="H92" s="375"/>
      <c r="I92" s="376"/>
      <c r="J92" s="376"/>
      <c r="K92" s="376"/>
      <c r="L92" s="375"/>
      <c r="M92" s="37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9" t="s">
        <v>195</v>
      </c>
      <c r="B94" s="460"/>
      <c r="C94" s="461">
        <f>SumByColor($A$19,C77:C92)</f>
        <v>0</v>
      </c>
      <c r="D94" s="461"/>
      <c r="E94" s="461"/>
      <c r="F94" s="462">
        <f>SumByColor($A$19,F77:F92)</f>
        <v>0</v>
      </c>
      <c r="G94" s="461"/>
      <c r="H94" s="461">
        <f>SumByColor($A$19,H78:H92)</f>
        <v>0</v>
      </c>
      <c r="I94" s="461"/>
      <c r="J94" s="461"/>
      <c r="K94" s="462">
        <f>SumByColor($A$19,K78:K92)</f>
        <v>0</v>
      </c>
      <c r="L94" s="461"/>
      <c r="M94" s="462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68.33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68.33</v>
      </c>
      <c r="R4" s="510">
        <v>-1.01E-2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4" t="s">
        <v>113</v>
      </c>
      <c r="C24" s="375" t="s">
        <v>146</v>
      </c>
      <c r="D24" s="376" t="s">
        <v>145</v>
      </c>
      <c r="E24" s="376" t="s">
        <v>147</v>
      </c>
      <c r="F24" s="376" t="s">
        <v>65</v>
      </c>
      <c r="G24" s="376" t="s">
        <v>151</v>
      </c>
      <c r="H24" s="377" t="s">
        <v>88</v>
      </c>
      <c r="I24" s="37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75.163000000000011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74.479700000000008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73.796400000000006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73.113100000000003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72.4298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71.746499999999997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71.063199999999995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70.379900000000006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69.696600000000004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69.013300000000001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68.33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67.646699999999996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66.963399999999993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66.28009999999999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65.596800000000002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64.913499999999999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64.230199999999996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63.546900000000001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62.863599999999998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62.180300000000003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61.497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1" t="s">
        <v>1</v>
      </c>
      <c r="B68" s="381" t="s">
        <v>2</v>
      </c>
      <c r="C68" s="381" t="s">
        <v>4</v>
      </c>
      <c r="D68" s="383" t="s">
        <v>5</v>
      </c>
      <c r="E68" s="383" t="s">
        <v>94</v>
      </c>
      <c r="F68" s="383" t="s">
        <v>60</v>
      </c>
      <c r="G68" s="381" t="s">
        <v>3</v>
      </c>
      <c r="H68" s="381" t="s">
        <v>6</v>
      </c>
      <c r="I68" s="383" t="s">
        <v>7</v>
      </c>
      <c r="J68" s="383" t="s">
        <v>95</v>
      </c>
      <c r="K68" s="383" t="s">
        <v>61</v>
      </c>
      <c r="L68" s="381" t="s">
        <v>37</v>
      </c>
      <c r="M68" s="38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4" t="s">
        <v>52</v>
      </c>
      <c r="B69" s="374">
        <v>42488</v>
      </c>
      <c r="C69" s="375">
        <v>30</v>
      </c>
      <c r="D69" s="376">
        <v>79.349999999999994</v>
      </c>
      <c r="E69" s="376">
        <v>0</v>
      </c>
      <c r="F69" s="376">
        <f>D69*C69+E69</f>
        <v>2380.5</v>
      </c>
      <c r="G69" s="374">
        <v>42521</v>
      </c>
      <c r="H69" s="379">
        <v>25</v>
      </c>
      <c r="I69" s="376">
        <v>79.05</v>
      </c>
      <c r="J69" s="376">
        <v>0.04</v>
      </c>
      <c r="K69" s="376">
        <f>I69*H69-J69</f>
        <v>1976.21</v>
      </c>
      <c r="L69" s="374">
        <v>42566</v>
      </c>
      <c r="M69" s="37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5" t="s">
        <v>71</v>
      </c>
      <c r="B70" s="374">
        <v>42495</v>
      </c>
      <c r="C70" s="375">
        <v>20</v>
      </c>
      <c r="D70" s="376">
        <v>76.25</v>
      </c>
      <c r="E70" s="376">
        <v>0</v>
      </c>
      <c r="F70" s="376">
        <f>D70*C70+E70</f>
        <v>1525</v>
      </c>
      <c r="G70" s="374">
        <v>42552</v>
      </c>
      <c r="H70" s="379">
        <v>25</v>
      </c>
      <c r="I70" s="376">
        <v>78.28</v>
      </c>
      <c r="J70" s="376">
        <v>0.04</v>
      </c>
      <c r="K70" s="376">
        <f>I70*H70-J70</f>
        <v>1956.96</v>
      </c>
      <c r="L70" s="375"/>
      <c r="M70" s="375"/>
    </row>
    <row r="71" spans="1:31" x14ac:dyDescent="0.25">
      <c r="A71" s="375"/>
      <c r="B71" s="374">
        <v>42537</v>
      </c>
      <c r="C71" s="375">
        <v>25</v>
      </c>
      <c r="D71" s="376">
        <v>75.88</v>
      </c>
      <c r="E71" s="376">
        <v>0</v>
      </c>
      <c r="F71" s="376">
        <f>D71*C71+E71</f>
        <v>1897</v>
      </c>
      <c r="G71" s="374">
        <v>42577</v>
      </c>
      <c r="H71" s="379">
        <v>10</v>
      </c>
      <c r="I71" s="376">
        <v>83.3</v>
      </c>
      <c r="J71" s="376">
        <v>0.02</v>
      </c>
      <c r="K71" s="376">
        <f>I71*H71-J71</f>
        <v>832.98</v>
      </c>
      <c r="L71" s="375"/>
      <c r="M71" s="375"/>
    </row>
    <row r="72" spans="1:31" x14ac:dyDescent="0.25">
      <c r="A72" s="375"/>
      <c r="B72" s="374">
        <v>42548</v>
      </c>
      <c r="C72" s="375">
        <v>25</v>
      </c>
      <c r="D72" s="376">
        <v>73.58</v>
      </c>
      <c r="E72" s="376">
        <v>0</v>
      </c>
      <c r="F72" s="376">
        <f>D72*C72+E72</f>
        <v>1839.5</v>
      </c>
      <c r="G72" s="374">
        <v>42580</v>
      </c>
      <c r="H72" s="379">
        <v>40</v>
      </c>
      <c r="I72" s="376">
        <v>83.33</v>
      </c>
      <c r="J72" s="376">
        <v>7.0000000000000007E-2</v>
      </c>
      <c r="K72" s="376">
        <f>I72*H72-J72</f>
        <v>3333.1299999999997</v>
      </c>
      <c r="L72" s="375"/>
      <c r="M72" s="375"/>
    </row>
    <row r="73" spans="1:31" x14ac:dyDescent="0.25">
      <c r="A73" s="375"/>
      <c r="B73" s="374">
        <v>42608</v>
      </c>
      <c r="C73" s="375">
        <v>25</v>
      </c>
      <c r="D73" s="376">
        <v>79.02</v>
      </c>
      <c r="E73" s="376">
        <v>0</v>
      </c>
      <c r="F73" s="376">
        <f t="shared" ref="F73:F79" si="3">C73*D73+E73</f>
        <v>1975.5</v>
      </c>
      <c r="G73" s="374">
        <v>42674</v>
      </c>
      <c r="H73" s="379">
        <v>25</v>
      </c>
      <c r="I73" s="376">
        <v>70.900000000000006</v>
      </c>
      <c r="J73" s="376">
        <v>0.04</v>
      </c>
      <c r="K73" s="376">
        <f>H73*I73-J73</f>
        <v>1772.4600000000003</v>
      </c>
      <c r="L73" s="374">
        <v>42660</v>
      </c>
      <c r="M73" s="376">
        <v>22.45</v>
      </c>
    </row>
    <row r="74" spans="1:31" x14ac:dyDescent="0.25">
      <c r="A74" s="375"/>
      <c r="B74" s="374">
        <v>42627</v>
      </c>
      <c r="C74" s="375">
        <v>25</v>
      </c>
      <c r="D74" s="376">
        <v>76.3</v>
      </c>
      <c r="E74" s="376">
        <v>0</v>
      </c>
      <c r="F74" s="376">
        <f t="shared" si="3"/>
        <v>1907.5</v>
      </c>
      <c r="G74" s="374">
        <v>42711</v>
      </c>
      <c r="H74" s="379">
        <v>25</v>
      </c>
      <c r="I74" s="376">
        <v>69.680000000000007</v>
      </c>
      <c r="J74" s="376">
        <v>0.04</v>
      </c>
      <c r="K74" s="376">
        <f>H74*I74-J74</f>
        <v>1741.9600000000003</v>
      </c>
      <c r="L74" s="374">
        <v>42753</v>
      </c>
      <c r="M74" s="376">
        <v>22.45</v>
      </c>
    </row>
    <row r="75" spans="1:31" x14ac:dyDescent="0.25">
      <c r="A75" s="375"/>
      <c r="B75" s="374">
        <v>42668</v>
      </c>
      <c r="C75" s="375">
        <v>25</v>
      </c>
      <c r="D75" s="376">
        <v>74.38</v>
      </c>
      <c r="E75" s="376">
        <v>0</v>
      </c>
      <c r="F75" s="376">
        <f t="shared" si="3"/>
        <v>1859.5</v>
      </c>
      <c r="G75" s="374">
        <v>42713</v>
      </c>
      <c r="H75" s="379">
        <v>50</v>
      </c>
      <c r="I75" s="376">
        <v>72.58</v>
      </c>
      <c r="J75" s="376">
        <v>0.08</v>
      </c>
      <c r="K75" s="376">
        <f>H75*I75-J75</f>
        <v>3628.92</v>
      </c>
      <c r="L75" s="375"/>
      <c r="M75" s="375"/>
    </row>
    <row r="76" spans="1:31" x14ac:dyDescent="0.25">
      <c r="A76" s="375"/>
      <c r="B76" s="374">
        <v>42671</v>
      </c>
      <c r="C76" s="375">
        <v>25</v>
      </c>
      <c r="D76" s="376">
        <v>64.7</v>
      </c>
      <c r="E76" s="376">
        <v>0</v>
      </c>
      <c r="F76" s="376">
        <f t="shared" si="3"/>
        <v>1617.5</v>
      </c>
      <c r="G76" s="374">
        <v>42713</v>
      </c>
      <c r="H76" s="379">
        <v>25</v>
      </c>
      <c r="I76" s="376">
        <v>73.25</v>
      </c>
      <c r="J76" s="376">
        <v>0.04</v>
      </c>
      <c r="K76" s="376">
        <f>H76*I76-J76</f>
        <v>1831.21</v>
      </c>
      <c r="L76" s="375"/>
      <c r="M76" s="375"/>
    </row>
    <row r="77" spans="1:31" x14ac:dyDescent="0.25">
      <c r="A77" s="375"/>
      <c r="B77" s="374">
        <v>42674</v>
      </c>
      <c r="C77" s="375">
        <v>25</v>
      </c>
      <c r="D77" s="376">
        <v>69.680000000000007</v>
      </c>
      <c r="E77" s="376">
        <v>0</v>
      </c>
      <c r="F77" s="376">
        <f t="shared" si="3"/>
        <v>1742.0000000000002</v>
      </c>
      <c r="G77" s="374">
        <v>42752</v>
      </c>
      <c r="H77" s="379">
        <v>50</v>
      </c>
      <c r="I77" s="376">
        <v>75.69</v>
      </c>
      <c r="J77" s="376">
        <v>0.33</v>
      </c>
      <c r="K77" s="376">
        <f>H77*I77-J77</f>
        <v>3784.17</v>
      </c>
      <c r="L77" s="375"/>
      <c r="M77" s="375"/>
    </row>
    <row r="78" spans="1:31" x14ac:dyDescent="0.25">
      <c r="A78" s="375"/>
      <c r="B78" s="374">
        <v>42711</v>
      </c>
      <c r="C78" s="375">
        <v>25</v>
      </c>
      <c r="D78" s="376">
        <v>68.8</v>
      </c>
      <c r="E78" s="376">
        <v>0</v>
      </c>
      <c r="F78" s="376">
        <f t="shared" si="3"/>
        <v>1720</v>
      </c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>
        <v>42718</v>
      </c>
      <c r="C79" s="375">
        <v>25</v>
      </c>
      <c r="D79" s="376">
        <v>72.48</v>
      </c>
      <c r="E79" s="376">
        <v>0</v>
      </c>
      <c r="F79" s="376">
        <f t="shared" si="3"/>
        <v>1812</v>
      </c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449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9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5"/>
      <c r="M80" s="375"/>
    </row>
    <row r="81" spans="1:13" x14ac:dyDescent="0.25">
      <c r="A81" s="37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9" t="s">
        <v>195</v>
      </c>
      <c r="B86" s="460"/>
      <c r="C86" s="461">
        <f>SumByColor($A$19,C69:C84)</f>
        <v>25</v>
      </c>
      <c r="D86" s="461"/>
      <c r="E86" s="461"/>
      <c r="F86" s="462">
        <f>SumByColor($A$19,F69:F84)</f>
        <v>1793</v>
      </c>
      <c r="G86" s="461"/>
      <c r="H86" s="461">
        <f>SumByColor($A$19,H69:H84)</f>
        <v>25</v>
      </c>
      <c r="I86" s="461"/>
      <c r="J86" s="461"/>
      <c r="K86" s="462">
        <f>SumByColor($A$19,K69:K84)</f>
        <v>1944</v>
      </c>
      <c r="L86" s="461"/>
      <c r="M86" s="462">
        <f>SumByColor($A$19,M69:M84)</f>
        <v>0</v>
      </c>
    </row>
    <row r="92" spans="1:13" x14ac:dyDescent="0.25">
      <c r="B92" s="374" t="s">
        <v>113</v>
      </c>
      <c r="C92" s="375" t="s">
        <v>146</v>
      </c>
      <c r="D92" s="376" t="s">
        <v>145</v>
      </c>
      <c r="E92" s="376" t="s">
        <v>147</v>
      </c>
      <c r="F92" s="376" t="s">
        <v>65</v>
      </c>
      <c r="G92" s="376" t="s">
        <v>151</v>
      </c>
      <c r="H92" s="377" t="s">
        <v>88</v>
      </c>
      <c r="I92" s="376" t="s">
        <v>154</v>
      </c>
    </row>
    <row r="93" spans="1:13" x14ac:dyDescent="0.25">
      <c r="A93" s="515" t="s">
        <v>349</v>
      </c>
      <c r="B93" s="514">
        <v>42754</v>
      </c>
      <c r="C93" s="515">
        <v>25</v>
      </c>
      <c r="D93" s="516">
        <v>71.73</v>
      </c>
      <c r="E93" s="517">
        <v>75.55</v>
      </c>
      <c r="F93" s="517">
        <f>C93*(E93-D93)</f>
        <v>95.499999999999829</v>
      </c>
      <c r="G93" s="517">
        <f>D93*C93</f>
        <v>1793.25</v>
      </c>
      <c r="H93" s="560">
        <f>(E93-D93)/D93</f>
        <v>5.3255262791021787E-2</v>
      </c>
      <c r="I93" s="517">
        <v>70</v>
      </c>
    </row>
    <row r="94" spans="1:13" x14ac:dyDescent="0.25">
      <c r="A94" s="515" t="s">
        <v>381</v>
      </c>
      <c r="B94" s="514">
        <v>42761</v>
      </c>
      <c r="C94" s="515">
        <v>50</v>
      </c>
      <c r="D94" s="516">
        <v>72.155000000000001</v>
      </c>
      <c r="E94" s="517">
        <v>73.09</v>
      </c>
      <c r="F94" s="517">
        <f>C94*(E94-D94)</f>
        <v>46.750000000000114</v>
      </c>
      <c r="G94" s="517">
        <f>D94*C94</f>
        <v>3607.75</v>
      </c>
      <c r="H94" s="560">
        <f>(E94-D94)/D94</f>
        <v>1.2958214953918679E-2</v>
      </c>
      <c r="I94" s="517">
        <v>71</v>
      </c>
    </row>
    <row r="95" spans="1:13" x14ac:dyDescent="0.25">
      <c r="A95" s="515" t="s">
        <v>418</v>
      </c>
      <c r="B95" s="514">
        <v>42771</v>
      </c>
      <c r="C95" s="515">
        <v>50</v>
      </c>
      <c r="D95" s="516">
        <v>72.155000000000001</v>
      </c>
      <c r="E95" s="517">
        <v>74.87</v>
      </c>
      <c r="F95" s="517">
        <f>C95*(E95-D95)</f>
        <v>135.75000000000017</v>
      </c>
      <c r="G95" s="517">
        <f>D95*C95</f>
        <v>3607.75</v>
      </c>
      <c r="H95" s="560">
        <f>(E95-D95)/D95</f>
        <v>3.7627330053357402E-2</v>
      </c>
      <c r="I95" s="517"/>
    </row>
    <row r="96" spans="1:13" x14ac:dyDescent="0.25">
      <c r="A96" s="515" t="s">
        <v>423</v>
      </c>
      <c r="B96" s="514">
        <v>42773</v>
      </c>
      <c r="C96" s="515">
        <v>25</v>
      </c>
      <c r="D96" s="516">
        <v>66.531599999999997</v>
      </c>
      <c r="E96" s="517">
        <v>75.87</v>
      </c>
      <c r="F96" s="517">
        <f>C96*(E96-D96)</f>
        <v>233.46000000000018</v>
      </c>
      <c r="G96" s="517">
        <f>D96*C96</f>
        <v>1663.29</v>
      </c>
      <c r="H96" s="560">
        <f>(E96-D96)/D96</f>
        <v>0.14036037010984265</v>
      </c>
      <c r="I96" s="517"/>
    </row>
    <row r="97" spans="1:9" x14ac:dyDescent="0.25">
      <c r="A97" s="654"/>
      <c r="B97" s="655"/>
      <c r="C97" s="654"/>
      <c r="D97" s="656"/>
      <c r="E97" s="656"/>
      <c r="F97" s="656"/>
      <c r="G97" s="656"/>
      <c r="H97" s="657"/>
      <c r="I97" s="656"/>
    </row>
    <row r="98" spans="1:9" x14ac:dyDescent="0.25">
      <c r="A98" s="654" t="s">
        <v>459</v>
      </c>
      <c r="B98" s="655">
        <v>42787</v>
      </c>
      <c r="C98" s="654">
        <v>25</v>
      </c>
      <c r="D98" s="656">
        <v>72.58</v>
      </c>
      <c r="E98" s="656">
        <v>81.34</v>
      </c>
      <c r="F98" s="656">
        <f>C98*(E98-D98)</f>
        <v>219.00000000000011</v>
      </c>
      <c r="G98" s="656">
        <f>D98*C98</f>
        <v>1814.5</v>
      </c>
      <c r="H98" s="657">
        <f>(E98-D98)/D98</f>
        <v>0.12069440617249938</v>
      </c>
      <c r="I98" s="656"/>
    </row>
    <row r="99" spans="1:9" x14ac:dyDescent="0.25">
      <c r="A99" s="654"/>
      <c r="B99" s="655">
        <v>42796</v>
      </c>
      <c r="C99" s="654">
        <v>0</v>
      </c>
      <c r="D99" s="656"/>
      <c r="E99" s="656"/>
      <c r="F99" s="656">
        <v>244.96</v>
      </c>
      <c r="G99" s="656"/>
      <c r="H99" s="657"/>
      <c r="I99" s="656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47.46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47.46</v>
      </c>
      <c r="R4" s="512">
        <v>7.0000000000000001E-3</v>
      </c>
      <c r="T4" s="501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4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7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20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52.206000000000003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51.731400000000008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51.256800000000005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50.782200000000003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50.307600000000001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49.833000000000006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49.358400000000003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48.883800000000001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48.409199999999998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47.934600000000003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47.46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46.985399999999998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46.510800000000003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46.036200000000001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45.561599999999999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45.086999999999996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44.612400000000001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44.137800000000006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43.663200000000003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43.188600000000001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42.713999999999999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1"/>
      <c r="C92" s="187"/>
      <c r="D92" s="188"/>
      <c r="E92" s="188"/>
      <c r="F92" s="188"/>
      <c r="G92" s="188"/>
      <c r="H92" s="522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6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6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9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5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4" t="s">
        <v>195</v>
      </c>
      <c r="B156" s="455"/>
      <c r="C156" s="456">
        <f>SumByColor($A$30,C128:C154)</f>
        <v>0</v>
      </c>
      <c r="D156" s="456"/>
      <c r="E156" s="456"/>
      <c r="F156" s="457">
        <f>SumByColor($A$30,F128:F154)</f>
        <v>0</v>
      </c>
      <c r="G156" s="456"/>
      <c r="H156" s="456">
        <f>SumByColor($A$30,H129:H154)</f>
        <v>0</v>
      </c>
      <c r="I156" s="456"/>
      <c r="J156" s="456"/>
      <c r="K156" s="457">
        <f>SumByColor($A$30,K129:K154)</f>
        <v>0</v>
      </c>
      <c r="L156" s="456"/>
      <c r="M156" s="457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9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C18-H18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9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9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(F18-K18-M18)/Q2)</f>
        <v>22.695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9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9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"/>
      <c r="O4" s="11" t="s">
        <v>66</v>
      </c>
      <c r="Q4" s="197">
        <v>15.5</v>
      </c>
      <c r="R4" s="491">
        <v>1.9E-3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2790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72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-1295.1000000000004</v>
      </c>
      <c r="R7">
        <v>180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K18+M18-F18+Q2*Q4</f>
        <v>-1295.1000000000004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-0.31703018285966084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M36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5" t="s">
        <v>81</v>
      </c>
      <c r="B18" s="36"/>
      <c r="C18" s="36">
        <f>SUM(C2:C17)</f>
        <v>380</v>
      </c>
      <c r="D18" s="37"/>
      <c r="E18" s="37"/>
      <c r="F18" s="37">
        <f>SUM(F2:F17)</f>
        <v>10601.6</v>
      </c>
      <c r="G18" s="36"/>
      <c r="H18" s="179">
        <f>SUM(H2:H17)</f>
        <v>200</v>
      </c>
      <c r="I18" s="37"/>
      <c r="J18" s="37"/>
      <c r="K18" s="37">
        <f>SUM(K2:K17)</f>
        <v>6470.26</v>
      </c>
      <c r="L18" s="37"/>
      <c r="M18" s="37">
        <f>SUM(M2:M3)</f>
        <v>46.239999999999995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G19" s="2"/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0" si="1">C25*(E25-D25)</f>
        <v>-53.688000000000216</v>
      </c>
      <c r="G25" s="39">
        <f t="shared" ref="G25:G30" si="2">D25*C25</f>
        <v>2532.8879999999999</v>
      </c>
      <c r="H25" s="227">
        <f t="shared" ref="H25:H30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A38" s="384" t="s">
        <v>343</v>
      </c>
      <c r="B38" s="374"/>
      <c r="C38" s="375"/>
      <c r="D38" s="376"/>
      <c r="E38" s="376"/>
      <c r="F38" s="376"/>
      <c r="G38" s="374"/>
      <c r="H38" s="379"/>
      <c r="I38" s="376"/>
      <c r="J38" s="376"/>
      <c r="K38" s="376"/>
      <c r="L38" s="374"/>
      <c r="M38" s="376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A39" s="385" t="s">
        <v>71</v>
      </c>
      <c r="B39" s="374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A40" s="375"/>
      <c r="B40" s="375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579" t="s">
        <v>78</v>
      </c>
      <c r="P42" s="579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17.05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16.895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4"/>
        <v>16.740000000000002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16.585000000000001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16.43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16.275000000000002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16.12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5" t="s">
        <v>81</v>
      </c>
      <c r="B50" s="36"/>
      <c r="C50" s="36">
        <f>SUM(C38:C49)</f>
        <v>0</v>
      </c>
      <c r="D50" s="37"/>
      <c r="E50" s="37"/>
      <c r="F50" s="37">
        <f>SUM(F38:F49)</f>
        <v>0</v>
      </c>
      <c r="G50" s="36"/>
      <c r="H50" s="179">
        <f>SUM(H38:H49)</f>
        <v>0</v>
      </c>
      <c r="I50" s="37"/>
      <c r="J50" s="37"/>
      <c r="K50" s="37">
        <f>SUM(K38:K49)</f>
        <v>0</v>
      </c>
      <c r="L50" s="37"/>
      <c r="M50" s="37">
        <f>SUM(M38:M39)</f>
        <v>0</v>
      </c>
      <c r="O50" s="81">
        <v>1.03</v>
      </c>
      <c r="P50" s="81">
        <f t="shared" si="4"/>
        <v>15.965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G51" s="2"/>
      <c r="O51" s="81">
        <v>1.02</v>
      </c>
      <c r="P51" s="81">
        <f t="shared" si="4"/>
        <v>15.81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O52" s="81">
        <v>1.01</v>
      </c>
      <c r="P52" s="81">
        <f t="shared" si="4"/>
        <v>15.654999999999999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O53" s="81">
        <v>1</v>
      </c>
      <c r="P53" s="81">
        <f t="shared" si="4"/>
        <v>15.5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O54" s="81">
        <v>0.99</v>
      </c>
      <c r="P54" s="81">
        <f t="shared" si="4"/>
        <v>15.345000000000001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265" t="s">
        <v>232</v>
      </c>
      <c r="B55" s="265" t="s">
        <v>113</v>
      </c>
      <c r="C55" s="265" t="s">
        <v>146</v>
      </c>
      <c r="D55" s="266" t="s">
        <v>145</v>
      </c>
      <c r="E55" s="267" t="s">
        <v>147</v>
      </c>
      <c r="F55" s="268" t="s">
        <v>65</v>
      </c>
      <c r="G55" s="269" t="s">
        <v>151</v>
      </c>
      <c r="H55" s="268" t="s">
        <v>88</v>
      </c>
      <c r="I55" s="268" t="s">
        <v>154</v>
      </c>
      <c r="O55" s="81">
        <v>0.98</v>
      </c>
      <c r="P55" s="81">
        <f t="shared" si="4"/>
        <v>15.19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257"/>
      <c r="B56" s="262"/>
      <c r="C56" s="257"/>
      <c r="D56" s="258"/>
      <c r="E56" s="258"/>
      <c r="F56" s="258"/>
      <c r="G56" s="258"/>
      <c r="H56" s="272"/>
      <c r="I56" s="272"/>
      <c r="O56" s="81">
        <v>0.97</v>
      </c>
      <c r="P56" s="81">
        <f t="shared" si="4"/>
        <v>15.035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257"/>
      <c r="B57" s="262"/>
      <c r="C57" s="257"/>
      <c r="D57" s="258"/>
      <c r="E57" s="258"/>
      <c r="F57" s="258"/>
      <c r="G57" s="258"/>
      <c r="H57" s="272"/>
      <c r="I57" s="272"/>
      <c r="O57" s="81">
        <v>0.96</v>
      </c>
      <c r="P57" s="81">
        <f t="shared" si="4"/>
        <v>14.879999999999999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257"/>
      <c r="B58" s="262"/>
      <c r="C58" s="257"/>
      <c r="D58" s="258"/>
      <c r="E58" s="258"/>
      <c r="F58" s="258"/>
      <c r="G58" s="258"/>
      <c r="H58" s="272"/>
      <c r="I58" s="272"/>
      <c r="O58" s="81">
        <v>0.95</v>
      </c>
      <c r="P58" s="81">
        <f t="shared" si="4"/>
        <v>14.725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257"/>
      <c r="B59" s="262"/>
      <c r="C59" s="257"/>
      <c r="D59" s="258"/>
      <c r="E59" s="258"/>
      <c r="F59" s="258"/>
      <c r="G59" s="258"/>
      <c r="H59" s="272"/>
      <c r="I59" s="272"/>
      <c r="O59" s="81">
        <v>0.94</v>
      </c>
      <c r="P59" s="81">
        <f t="shared" si="4"/>
        <v>14.569999999999999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257"/>
      <c r="B60" s="262"/>
      <c r="C60" s="257"/>
      <c r="D60" s="258"/>
      <c r="E60" s="258"/>
      <c r="F60" s="258"/>
      <c r="G60" s="258"/>
      <c r="H60" s="270"/>
      <c r="I60" s="270"/>
      <c r="O60" s="81">
        <v>0.93</v>
      </c>
      <c r="P60" s="81">
        <f t="shared" si="4"/>
        <v>14.415000000000001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257"/>
      <c r="B61" s="262"/>
      <c r="C61" s="257"/>
      <c r="D61" s="258"/>
      <c r="E61" s="258"/>
      <c r="F61" s="258"/>
      <c r="G61" s="258"/>
      <c r="H61" s="270"/>
      <c r="I61" s="270"/>
      <c r="O61" s="81">
        <v>0.92</v>
      </c>
      <c r="P61" s="81">
        <f t="shared" si="4"/>
        <v>14.26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257"/>
      <c r="B62" s="262"/>
      <c r="C62" s="257"/>
      <c r="D62" s="258"/>
      <c r="E62" s="258"/>
      <c r="F62" s="258"/>
      <c r="G62" s="258"/>
      <c r="H62" s="270"/>
      <c r="I62" s="270"/>
      <c r="O62" s="81">
        <v>0.91</v>
      </c>
      <c r="P62" s="81">
        <f t="shared" si="4"/>
        <v>14.105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257"/>
      <c r="B63" s="262"/>
      <c r="C63" s="257"/>
      <c r="D63" s="258"/>
      <c r="E63" s="258"/>
      <c r="F63" s="258"/>
      <c r="G63" s="258"/>
      <c r="H63" s="270"/>
      <c r="I63" s="270"/>
      <c r="O63" s="81">
        <v>0.9</v>
      </c>
      <c r="P63" s="81">
        <f t="shared" si="4"/>
        <v>13.950000000000001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257"/>
      <c r="B64" s="262"/>
      <c r="C64" s="257"/>
      <c r="D64" s="258"/>
      <c r="E64" s="258"/>
      <c r="F64" s="258"/>
      <c r="G64" s="258"/>
      <c r="H64" s="270"/>
      <c r="I64" s="270"/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57"/>
      <c r="B65" s="262"/>
      <c r="C65" s="257"/>
      <c r="D65" s="258"/>
      <c r="E65" s="258"/>
      <c r="F65" s="258"/>
      <c r="G65" s="258"/>
      <c r="H65" s="270"/>
      <c r="I65" s="270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57"/>
      <c r="C68" s="257"/>
      <c r="D68" s="258"/>
      <c r="E68" s="258"/>
      <c r="F68" s="258"/>
      <c r="G68" s="258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57"/>
      <c r="C69" s="257"/>
      <c r="D69" s="258"/>
      <c r="E69" s="258"/>
      <c r="F69" s="258"/>
      <c r="G69" s="258"/>
      <c r="H69" s="270"/>
      <c r="I69" s="270"/>
      <c r="O69" s="33"/>
      <c r="W69" s="280"/>
      <c r="AB69" s="231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34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4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60:F64">
    <cfRule type="expression" dxfId="173" priority="31">
      <formula>F60&gt;0</formula>
    </cfRule>
    <cfRule type="expression" dxfId="172" priority="32">
      <formula>F60&lt;0</formula>
    </cfRule>
  </conditionalFormatting>
  <conditionalFormatting sqref="H60:H62">
    <cfRule type="expression" dxfId="171" priority="29">
      <formula>H60&gt;0</formula>
    </cfRule>
    <cfRule type="expression" dxfId="170" priority="30">
      <formula>H60&lt;0</formula>
    </cfRule>
  </conditionalFormatting>
  <conditionalFormatting sqref="H63">
    <cfRule type="expression" dxfId="169" priority="27">
      <formula>H63&gt;0</formula>
    </cfRule>
    <cfRule type="expression" dxfId="168" priority="28">
      <formula>H63&lt;0</formula>
    </cfRule>
  </conditionalFormatting>
  <conditionalFormatting sqref="H64">
    <cfRule type="expression" dxfId="167" priority="25">
      <formula>H64&gt;0</formula>
    </cfRule>
    <cfRule type="expression" dxfId="166" priority="26">
      <formula>H64&lt;0</formula>
    </cfRule>
  </conditionalFormatting>
  <conditionalFormatting sqref="H65:H69">
    <cfRule type="expression" dxfId="165" priority="23">
      <formula>H65&gt;0</formula>
    </cfRule>
    <cfRule type="expression" dxfId="164" priority="24">
      <formula>H65&lt;0</formula>
    </cfRule>
  </conditionalFormatting>
  <conditionalFormatting sqref="F56:F59">
    <cfRule type="expression" dxfId="163" priority="21">
      <formula>F56&gt;0</formula>
    </cfRule>
    <cfRule type="expression" dxfId="162" priority="22">
      <formula>F56&lt;0</formula>
    </cfRule>
  </conditionalFormatting>
  <conditionalFormatting sqref="H56:H59">
    <cfRule type="expression" dxfId="161" priority="19">
      <formula>H56&gt;0</formula>
    </cfRule>
    <cfRule type="expression" dxfId="160" priority="20">
      <formula>H56&lt;0</formula>
    </cfRule>
  </conditionalFormatting>
  <conditionalFormatting sqref="F65:F66">
    <cfRule type="expression" dxfId="159" priority="17">
      <formula>F65&gt;0</formula>
    </cfRule>
    <cfRule type="expression" dxfId="158" priority="18">
      <formula>F65&lt;0</formula>
    </cfRule>
  </conditionalFormatting>
  <conditionalFormatting sqref="I60:I62">
    <cfRule type="expression" dxfId="157" priority="15">
      <formula>I60&gt;0</formula>
    </cfRule>
    <cfRule type="expression" dxfId="156" priority="16">
      <formula>I60&lt;0</formula>
    </cfRule>
  </conditionalFormatting>
  <conditionalFormatting sqref="I63">
    <cfRule type="expression" dxfId="155" priority="13">
      <formula>I63&gt;0</formula>
    </cfRule>
    <cfRule type="expression" dxfId="154" priority="14">
      <formula>I63&lt;0</formula>
    </cfRule>
  </conditionalFormatting>
  <conditionalFormatting sqref="I64">
    <cfRule type="expression" dxfId="153" priority="11">
      <formula>I64&gt;0</formula>
    </cfRule>
    <cfRule type="expression" dxfId="152" priority="12">
      <formula>I64&lt;0</formula>
    </cfRule>
  </conditionalFormatting>
  <conditionalFormatting sqref="I65:I69">
    <cfRule type="expression" dxfId="151" priority="9">
      <formula>I65&gt;0</formula>
    </cfRule>
    <cfRule type="expression" dxfId="150" priority="10">
      <formula>I65&lt;0</formula>
    </cfRule>
  </conditionalFormatting>
  <conditionalFormatting sqref="I56:I59">
    <cfRule type="expression" dxfId="149" priority="7">
      <formula>I56&gt;0</formula>
    </cfRule>
    <cfRule type="expression" dxfId="148" priority="8">
      <formula>I56&lt;0</formula>
    </cfRule>
  </conditionalFormatting>
  <conditionalFormatting sqref="F67">
    <cfRule type="expression" dxfId="147" priority="5">
      <formula>F67&gt;0</formula>
    </cfRule>
    <cfRule type="expression" dxfId="146" priority="6">
      <formula>F67&lt;0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97.05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97.05</v>
      </c>
      <c r="R4" s="491">
        <v>-1E-4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106.75500000000001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105.78450000000001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104.81400000000001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103.84350000000001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102.873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101.9025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100.932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99.961500000000001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98.991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98.020499999999998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97.05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96.079499999999996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95.108999999999995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94.138499999999993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93.167999999999992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92.197499999999991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91.22699999999999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90.256500000000003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89.286000000000001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88.3155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87.344999999999999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3" t="s">
        <v>1</v>
      </c>
      <c r="B82" s="543" t="s">
        <v>2</v>
      </c>
      <c r="C82" s="543" t="s">
        <v>4</v>
      </c>
      <c r="D82" s="544" t="s">
        <v>5</v>
      </c>
      <c r="E82" s="544" t="s">
        <v>94</v>
      </c>
      <c r="F82" s="544" t="s">
        <v>60</v>
      </c>
      <c r="G82" s="543" t="s">
        <v>3</v>
      </c>
      <c r="H82" s="543" t="s">
        <v>6</v>
      </c>
      <c r="I82" s="544" t="s">
        <v>7</v>
      </c>
      <c r="J82" s="544" t="s">
        <v>95</v>
      </c>
      <c r="K82" s="544" t="s">
        <v>61</v>
      </c>
      <c r="L82" s="543" t="s">
        <v>37</v>
      </c>
      <c r="M82" s="543" t="s">
        <v>38</v>
      </c>
    </row>
    <row r="83" spans="1:13" x14ac:dyDescent="0.25">
      <c r="A83" s="545" t="s">
        <v>63</v>
      </c>
      <c r="B83" s="542">
        <v>42226</v>
      </c>
      <c r="C83" s="546">
        <v>10</v>
      </c>
      <c r="D83" s="547">
        <v>113.72</v>
      </c>
      <c r="E83" s="547">
        <v>0</v>
      </c>
      <c r="F83" s="547">
        <f t="shared" ref="F83:F92" si="12">C83*D83</f>
        <v>1137.2</v>
      </c>
      <c r="G83" s="542">
        <v>42304</v>
      </c>
      <c r="H83" s="548">
        <v>30</v>
      </c>
      <c r="I83" s="547">
        <v>111.35</v>
      </c>
      <c r="J83" s="547">
        <v>0.06</v>
      </c>
      <c r="K83" s="547">
        <f t="shared" ref="K83:K88" si="13">I83*H83-J83</f>
        <v>3340.44</v>
      </c>
      <c r="L83" s="542">
        <v>42580</v>
      </c>
      <c r="M83" s="547">
        <v>10.65</v>
      </c>
    </row>
    <row r="84" spans="1:13" x14ac:dyDescent="0.25">
      <c r="A84" s="549" t="s">
        <v>71</v>
      </c>
      <c r="B84" s="542">
        <v>42226</v>
      </c>
      <c r="C84" s="546">
        <v>5</v>
      </c>
      <c r="D84" s="547">
        <v>112.2</v>
      </c>
      <c r="E84" s="547">
        <v>0</v>
      </c>
      <c r="F84" s="547">
        <f t="shared" si="12"/>
        <v>561</v>
      </c>
      <c r="G84" s="542">
        <v>42416</v>
      </c>
      <c r="H84" s="548">
        <v>15</v>
      </c>
      <c r="I84" s="547">
        <v>92.85</v>
      </c>
      <c r="J84" s="547">
        <v>0.03</v>
      </c>
      <c r="K84" s="547">
        <f t="shared" si="13"/>
        <v>1392.72</v>
      </c>
      <c r="L84" s="546"/>
      <c r="M84" s="546"/>
    </row>
    <row r="85" spans="1:13" x14ac:dyDescent="0.25">
      <c r="A85" s="546"/>
      <c r="B85" s="542">
        <v>42226</v>
      </c>
      <c r="C85" s="546">
        <v>5</v>
      </c>
      <c r="D85" s="547">
        <v>110.93</v>
      </c>
      <c r="E85" s="547">
        <v>0</v>
      </c>
      <c r="F85" s="547">
        <f t="shared" si="12"/>
        <v>554.65000000000009</v>
      </c>
      <c r="G85" s="542">
        <v>42482</v>
      </c>
      <c r="H85" s="548">
        <v>10</v>
      </c>
      <c r="I85" s="547">
        <v>103.71</v>
      </c>
      <c r="J85" s="547">
        <v>0.02</v>
      </c>
      <c r="K85" s="547">
        <f t="shared" si="13"/>
        <v>1037.08</v>
      </c>
      <c r="L85" s="546"/>
      <c r="M85" s="546"/>
    </row>
    <row r="86" spans="1:13" x14ac:dyDescent="0.25">
      <c r="A86" s="546"/>
      <c r="B86" s="542">
        <v>42227</v>
      </c>
      <c r="C86" s="546">
        <v>10</v>
      </c>
      <c r="D86" s="547">
        <v>105</v>
      </c>
      <c r="E86" s="547">
        <v>0</v>
      </c>
      <c r="F86" s="547">
        <f t="shared" si="12"/>
        <v>1050</v>
      </c>
      <c r="G86" s="542">
        <v>42592</v>
      </c>
      <c r="H86" s="548">
        <v>15</v>
      </c>
      <c r="I86" s="547">
        <v>97.88</v>
      </c>
      <c r="J86" s="547">
        <v>0.03</v>
      </c>
      <c r="K86" s="547">
        <f t="shared" si="13"/>
        <v>1468.1699999999998</v>
      </c>
      <c r="L86" s="546"/>
      <c r="M86" s="546"/>
    </row>
    <row r="87" spans="1:13" x14ac:dyDescent="0.25">
      <c r="A87" s="546"/>
      <c r="B87" s="542">
        <v>42374</v>
      </c>
      <c r="C87" s="546">
        <v>25</v>
      </c>
      <c r="D87" s="547">
        <v>100.9</v>
      </c>
      <c r="E87" s="547">
        <v>0</v>
      </c>
      <c r="F87" s="547">
        <f t="shared" si="12"/>
        <v>2522.5</v>
      </c>
      <c r="G87" s="542">
        <v>42684</v>
      </c>
      <c r="H87" s="548">
        <v>50</v>
      </c>
      <c r="I87" s="547">
        <v>97.5</v>
      </c>
      <c r="J87" s="547">
        <v>0.11</v>
      </c>
      <c r="K87" s="547">
        <f t="shared" si="13"/>
        <v>4874.8900000000003</v>
      </c>
      <c r="L87" s="546"/>
      <c r="M87" s="546"/>
    </row>
    <row r="88" spans="1:13" x14ac:dyDescent="0.25">
      <c r="A88" s="546"/>
      <c r="B88" s="542">
        <v>42409</v>
      </c>
      <c r="C88" s="546">
        <v>15</v>
      </c>
      <c r="D88" s="547">
        <v>88.5</v>
      </c>
      <c r="E88" s="547">
        <v>0</v>
      </c>
      <c r="F88" s="547">
        <f t="shared" si="12"/>
        <v>1327.5</v>
      </c>
      <c r="G88" s="542">
        <v>42684</v>
      </c>
      <c r="H88" s="548">
        <v>20</v>
      </c>
      <c r="I88" s="547">
        <v>95.71</v>
      </c>
      <c r="J88" s="547">
        <v>0.04</v>
      </c>
      <c r="K88" s="547">
        <f t="shared" si="13"/>
        <v>1914.1599999999999</v>
      </c>
      <c r="L88" s="546"/>
      <c r="M88" s="546"/>
    </row>
    <row r="89" spans="1:13" x14ac:dyDescent="0.25">
      <c r="A89" s="546"/>
      <c r="B89" s="542">
        <v>42586</v>
      </c>
      <c r="C89" s="546">
        <v>15</v>
      </c>
      <c r="D89" s="547">
        <v>94.88</v>
      </c>
      <c r="E89" s="547">
        <v>0</v>
      </c>
      <c r="F89" s="547">
        <f t="shared" si="12"/>
        <v>1423.1999999999998</v>
      </c>
      <c r="G89" s="546"/>
      <c r="H89" s="548"/>
      <c r="I89" s="547"/>
      <c r="J89" s="547"/>
      <c r="K89" s="547"/>
      <c r="L89" s="546"/>
      <c r="M89" s="546"/>
    </row>
    <row r="90" spans="1:13" x14ac:dyDescent="0.25">
      <c r="A90" s="546"/>
      <c r="B90" s="542">
        <v>42594</v>
      </c>
      <c r="C90" s="546">
        <v>15</v>
      </c>
      <c r="D90" s="547">
        <v>96.85</v>
      </c>
      <c r="E90" s="547">
        <v>0</v>
      </c>
      <c r="F90" s="547">
        <f t="shared" si="12"/>
        <v>1452.75</v>
      </c>
      <c r="G90" s="546"/>
      <c r="H90" s="548"/>
      <c r="I90" s="547"/>
      <c r="J90" s="547"/>
      <c r="K90" s="547"/>
      <c r="L90" s="546"/>
      <c r="M90" s="546"/>
    </row>
    <row r="91" spans="1:13" x14ac:dyDescent="0.25">
      <c r="A91" s="546"/>
      <c r="B91" s="542">
        <v>42611</v>
      </c>
      <c r="C91" s="546">
        <v>25</v>
      </c>
      <c r="D91" s="547">
        <v>94.58</v>
      </c>
      <c r="E91" s="547">
        <v>0</v>
      </c>
      <c r="F91" s="547">
        <f t="shared" si="12"/>
        <v>2364.5</v>
      </c>
      <c r="G91" s="546"/>
      <c r="H91" s="546"/>
      <c r="I91" s="547"/>
      <c r="J91" s="547"/>
      <c r="K91" s="547"/>
      <c r="L91" s="546"/>
      <c r="M91" s="546"/>
    </row>
    <row r="92" spans="1:13" x14ac:dyDescent="0.25">
      <c r="A92" s="546"/>
      <c r="B92" s="542">
        <v>42622</v>
      </c>
      <c r="C92" s="546">
        <v>15</v>
      </c>
      <c r="D92" s="547">
        <v>92.5</v>
      </c>
      <c r="E92" s="547">
        <v>0</v>
      </c>
      <c r="F92" s="547">
        <f t="shared" si="12"/>
        <v>1387.5</v>
      </c>
      <c r="G92" s="546"/>
      <c r="H92" s="546"/>
      <c r="I92" s="547"/>
      <c r="J92" s="547"/>
      <c r="K92" s="547"/>
      <c r="L92" s="546"/>
      <c r="M92" s="546"/>
    </row>
    <row r="93" spans="1:13" x14ac:dyDescent="0.25">
      <c r="A93" s="546"/>
      <c r="B93" s="546"/>
      <c r="C93" s="546"/>
      <c r="D93" s="547"/>
      <c r="E93" s="547"/>
      <c r="F93" s="547"/>
      <c r="G93" s="546"/>
      <c r="H93" s="546"/>
      <c r="I93" s="547"/>
      <c r="J93" s="547"/>
      <c r="K93" s="547"/>
      <c r="L93" s="546"/>
      <c r="M93" s="546"/>
    </row>
    <row r="94" spans="1:13" x14ac:dyDescent="0.25">
      <c r="A94" s="546"/>
      <c r="B94" s="546"/>
      <c r="C94" s="546"/>
      <c r="D94" s="547"/>
      <c r="E94" s="547"/>
      <c r="F94" s="547"/>
      <c r="G94" s="546"/>
      <c r="H94" s="546"/>
      <c r="I94" s="547"/>
      <c r="J94" s="547"/>
      <c r="K94" s="547"/>
      <c r="L94" s="546"/>
      <c r="M94" s="546"/>
    </row>
    <row r="95" spans="1:13" x14ac:dyDescent="0.25">
      <c r="A95" s="546"/>
      <c r="B95" s="546"/>
      <c r="C95" s="546"/>
      <c r="D95" s="547"/>
      <c r="E95" s="547"/>
      <c r="F95" s="547"/>
      <c r="G95" s="546"/>
      <c r="H95" s="546"/>
      <c r="I95" s="547"/>
      <c r="J95" s="547"/>
      <c r="K95" s="547"/>
      <c r="L95" s="546"/>
      <c r="M95" s="546"/>
    </row>
    <row r="96" spans="1:13" x14ac:dyDescent="0.25">
      <c r="A96" s="546"/>
      <c r="B96" s="546"/>
      <c r="C96" s="546"/>
      <c r="D96" s="547"/>
      <c r="E96" s="547"/>
      <c r="F96" s="547"/>
      <c r="G96" s="546"/>
      <c r="H96" s="546"/>
      <c r="I96" s="547"/>
      <c r="J96" s="547"/>
      <c r="K96" s="547"/>
      <c r="L96" s="546"/>
      <c r="M96" s="546"/>
    </row>
    <row r="97" spans="1:13" x14ac:dyDescent="0.25">
      <c r="A97" s="546"/>
      <c r="B97" s="546"/>
      <c r="C97" s="546"/>
      <c r="D97" s="547"/>
      <c r="E97" s="547"/>
      <c r="F97" s="547"/>
      <c r="G97" s="546"/>
      <c r="H97" s="546"/>
      <c r="I97" s="547"/>
      <c r="J97" s="547"/>
      <c r="K97" s="547"/>
      <c r="L97" s="546"/>
      <c r="M97" s="546"/>
    </row>
    <row r="98" spans="1:13" x14ac:dyDescent="0.25">
      <c r="A98" s="546"/>
      <c r="B98" s="546"/>
      <c r="C98" s="546"/>
      <c r="D98" s="547"/>
      <c r="E98" s="547"/>
      <c r="F98" s="547"/>
      <c r="G98" s="546"/>
      <c r="H98" s="546"/>
      <c r="I98" s="547"/>
      <c r="J98" s="547"/>
      <c r="K98" s="547"/>
      <c r="L98" s="546"/>
      <c r="M98" s="546"/>
    </row>
    <row r="99" spans="1:13" x14ac:dyDescent="0.25">
      <c r="A99" s="550" t="s">
        <v>81</v>
      </c>
      <c r="B99" s="551"/>
      <c r="C99" s="551">
        <f>SUM(C83:C92)</f>
        <v>140</v>
      </c>
      <c r="D99" s="552"/>
      <c r="E99" s="552"/>
      <c r="F99" s="552">
        <f>SUM(F83:F92)</f>
        <v>13780.8</v>
      </c>
      <c r="G99" s="551"/>
      <c r="H99" s="553">
        <f>SUM(H83:H88)</f>
        <v>140</v>
      </c>
      <c r="I99" s="552"/>
      <c r="J99" s="552"/>
      <c r="K99" s="552">
        <f>SUM(K83:K88)</f>
        <v>14027.46</v>
      </c>
      <c r="L99" s="551"/>
      <c r="M99" s="552">
        <f>SUM(M83:M86)</f>
        <v>10.65</v>
      </c>
    </row>
    <row r="100" spans="1:13" ht="15.75" thickBot="1" x14ac:dyDescent="0.3">
      <c r="A100" s="554" t="s">
        <v>195</v>
      </c>
      <c r="B100" s="555"/>
      <c r="C100" s="556">
        <f>SumByColor($A$19,C83:C98)</f>
        <v>0</v>
      </c>
      <c r="D100" s="556"/>
      <c r="E100" s="556"/>
      <c r="F100" s="557">
        <f>SumByColor($A$19,F83:F98)</f>
        <v>0</v>
      </c>
      <c r="G100" s="556"/>
      <c r="H100" s="556">
        <f>SumByColor($A$19,H83:H98)</f>
        <v>0</v>
      </c>
      <c r="I100" s="556"/>
      <c r="J100" s="556"/>
      <c r="K100" s="557">
        <f>SumByColor($A$19,K83:K98)</f>
        <v>0</v>
      </c>
      <c r="L100" s="556"/>
      <c r="M100" s="55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2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2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2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2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2">
        <f>IF(Q2=0, Q4, (F23-M23-K23)/Q2)</f>
        <v>38.98240601503759</v>
      </c>
      <c r="T3" s="1"/>
    </row>
    <row r="4" spans="1:21" x14ac:dyDescent="0.25">
      <c r="B4" s="492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2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13.17</v>
      </c>
      <c r="R4" s="491">
        <v>-1.7899999999999999E-2</v>
      </c>
      <c r="T4" s="159"/>
    </row>
    <row r="5" spans="1:21" x14ac:dyDescent="0.25">
      <c r="B5" s="492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2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3503.22</v>
      </c>
    </row>
    <row r="6" spans="1:21" x14ac:dyDescent="0.25">
      <c r="B6" s="492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2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2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2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-6431.17</v>
      </c>
      <c r="R7" s="29">
        <v>42993</v>
      </c>
    </row>
    <row r="8" spans="1:21" x14ac:dyDescent="0.25">
      <c r="B8" s="492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2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-6866.1</v>
      </c>
    </row>
    <row r="9" spans="1:21" x14ac:dyDescent="0.25">
      <c r="B9" s="492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2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-0.66215528115633426</v>
      </c>
    </row>
    <row r="10" spans="1:21" x14ac:dyDescent="0.25">
      <c r="B10" s="492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2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2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f>VALUE(TRIM(CLEAN(MID(U58, FIND("(", U58)+1, 6))))</f>
        <v>0.1963</v>
      </c>
    </row>
    <row r="12" spans="1:21" x14ac:dyDescent="0.25">
      <c r="B12" s="49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2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9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2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9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9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90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1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7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6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6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6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7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7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6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6" t="s">
        <v>310</v>
      </c>
      <c r="J41" s="39"/>
      <c r="K41" s="39"/>
      <c r="O41" s="81">
        <v>1.1000000000000001</v>
      </c>
      <c r="P41" s="81">
        <f>O41*$Q$4</f>
        <v>14.487000000000002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14.355300000000002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2">
        <v>1500</v>
      </c>
      <c r="D43" s="573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14.223600000000001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14.091900000000001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13.9602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13.8285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13.6968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13.565100000000001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13.433400000000001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13.3017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13.17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13.0383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12.906599999999999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12.774899999999999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2">
        <v>1500</v>
      </c>
      <c r="D55" s="573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12.6432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12.5115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12.379799999999999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12.248100000000001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12.116400000000001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11.9847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11.853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1" t="s">
        <v>1</v>
      </c>
      <c r="B97" s="381" t="s">
        <v>2</v>
      </c>
      <c r="C97" s="381" t="s">
        <v>4</v>
      </c>
      <c r="D97" s="383" t="s">
        <v>5</v>
      </c>
      <c r="E97" s="383" t="s">
        <v>94</v>
      </c>
      <c r="F97" s="383" t="s">
        <v>60</v>
      </c>
      <c r="G97" s="381" t="s">
        <v>3</v>
      </c>
      <c r="H97" s="381" t="s">
        <v>6</v>
      </c>
      <c r="I97" s="383" t="s">
        <v>7</v>
      </c>
      <c r="J97" s="383" t="s">
        <v>95</v>
      </c>
      <c r="K97" s="383" t="s">
        <v>61</v>
      </c>
      <c r="L97" s="381" t="s">
        <v>37</v>
      </c>
      <c r="M97" s="381" t="s">
        <v>38</v>
      </c>
    </row>
    <row r="98" spans="1:13" x14ac:dyDescent="0.25">
      <c r="A98" s="384" t="s">
        <v>9</v>
      </c>
      <c r="B98" s="374">
        <v>42356</v>
      </c>
      <c r="C98" s="375">
        <v>250</v>
      </c>
      <c r="D98" s="376">
        <v>4.45</v>
      </c>
      <c r="E98" s="376">
        <v>0</v>
      </c>
      <c r="F98" s="376">
        <f>C98*D98+E98</f>
        <v>1112.5</v>
      </c>
      <c r="G98" s="374">
        <v>42398</v>
      </c>
      <c r="H98" s="379">
        <v>250</v>
      </c>
      <c r="I98" s="376">
        <v>4.5199999999999996</v>
      </c>
      <c r="J98" s="376">
        <v>0.02</v>
      </c>
      <c r="K98" s="376">
        <f>H98*I98-J98</f>
        <v>1129.98</v>
      </c>
      <c r="L98" s="375"/>
      <c r="M98" s="375"/>
    </row>
    <row r="99" spans="1:13" x14ac:dyDescent="0.25">
      <c r="A99" s="385"/>
      <c r="B99" s="374">
        <v>42382</v>
      </c>
      <c r="C99" s="375">
        <v>250</v>
      </c>
      <c r="D99" s="376">
        <v>4.25</v>
      </c>
      <c r="E99" s="376">
        <v>0</v>
      </c>
      <c r="F99" s="376">
        <f>C99*D99+E99</f>
        <v>1062.5</v>
      </c>
      <c r="G99" s="374">
        <v>42418</v>
      </c>
      <c r="H99" s="379">
        <v>250</v>
      </c>
      <c r="I99" s="376">
        <v>4.45</v>
      </c>
      <c r="J99" s="376">
        <v>0.02</v>
      </c>
      <c r="K99" s="376">
        <f>H99*I99-J99</f>
        <v>1112.48</v>
      </c>
      <c r="L99" s="375"/>
      <c r="M99" s="375"/>
    </row>
    <row r="100" spans="1:13" x14ac:dyDescent="0.25">
      <c r="A100" s="375"/>
      <c r="B100" s="374">
        <v>42402</v>
      </c>
      <c r="C100" s="375">
        <v>250</v>
      </c>
      <c r="D100" s="376">
        <v>4.3600000000000003</v>
      </c>
      <c r="E100" s="376">
        <v>0</v>
      </c>
      <c r="F100" s="376">
        <f>C100*D100+E100</f>
        <v>1090</v>
      </c>
      <c r="G100" s="374">
        <v>42436</v>
      </c>
      <c r="H100" s="379">
        <v>250</v>
      </c>
      <c r="I100" s="376">
        <v>5.83</v>
      </c>
      <c r="J100" s="376">
        <v>0.03</v>
      </c>
      <c r="K100" s="376">
        <f>H100*I100-J100</f>
        <v>1457.47</v>
      </c>
      <c r="L100" s="375"/>
      <c r="M100" s="375"/>
    </row>
    <row r="101" spans="1:13" x14ac:dyDescent="0.25">
      <c r="A101" s="375"/>
      <c r="B101" s="374"/>
      <c r="C101" s="375"/>
      <c r="D101" s="376"/>
      <c r="E101" s="376"/>
      <c r="F101" s="376"/>
      <c r="G101" s="375"/>
      <c r="H101" s="379"/>
      <c r="I101" s="376"/>
      <c r="J101" s="376"/>
      <c r="K101" s="376"/>
      <c r="L101" s="375"/>
      <c r="M101" s="375"/>
    </row>
    <row r="102" spans="1:13" x14ac:dyDescent="0.25">
      <c r="A102" s="375"/>
      <c r="B102" s="375"/>
      <c r="C102" s="375"/>
      <c r="D102" s="376"/>
      <c r="E102" s="376"/>
      <c r="F102" s="376"/>
      <c r="G102" s="375"/>
      <c r="H102" s="379"/>
      <c r="I102" s="376"/>
      <c r="J102" s="376"/>
      <c r="K102" s="376"/>
      <c r="L102" s="375"/>
      <c r="M102" s="375"/>
    </row>
    <row r="103" spans="1:13" x14ac:dyDescent="0.25">
      <c r="A103" s="375"/>
      <c r="B103" s="375"/>
      <c r="C103" s="375"/>
      <c r="D103" s="376"/>
      <c r="E103" s="376"/>
      <c r="F103" s="376"/>
      <c r="G103" s="375"/>
      <c r="H103" s="379"/>
      <c r="I103" s="376"/>
      <c r="J103" s="376"/>
      <c r="K103" s="376"/>
      <c r="L103" s="375"/>
      <c r="M103" s="375"/>
    </row>
    <row r="104" spans="1:13" x14ac:dyDescent="0.25">
      <c r="A104" s="375"/>
      <c r="B104" s="375"/>
      <c r="C104" s="375"/>
      <c r="D104" s="376"/>
      <c r="E104" s="376"/>
      <c r="F104" s="376"/>
      <c r="G104" s="375"/>
      <c r="H104" s="379"/>
      <c r="I104" s="376"/>
      <c r="J104" s="376"/>
      <c r="K104" s="376"/>
      <c r="L104" s="375"/>
      <c r="M104" s="375"/>
    </row>
    <row r="105" spans="1:13" x14ac:dyDescent="0.25">
      <c r="A105" s="375"/>
      <c r="B105" s="375"/>
      <c r="C105" s="375"/>
      <c r="D105" s="376"/>
      <c r="E105" s="376"/>
      <c r="F105" s="376"/>
      <c r="G105" s="375"/>
      <c r="H105" s="379"/>
      <c r="I105" s="376"/>
      <c r="J105" s="376"/>
      <c r="K105" s="376"/>
      <c r="L105" s="375"/>
      <c r="M105" s="375"/>
    </row>
    <row r="106" spans="1:13" x14ac:dyDescent="0.25">
      <c r="A106" s="375"/>
      <c r="B106" s="375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375"/>
      <c r="C107" s="375"/>
      <c r="D107" s="376"/>
      <c r="E107" s="376"/>
      <c r="F107" s="376"/>
      <c r="G107" s="375"/>
      <c r="H107" s="375"/>
      <c r="I107" s="376"/>
      <c r="J107" s="376"/>
      <c r="K107" s="376"/>
      <c r="L107" s="375"/>
      <c r="M107" s="375"/>
    </row>
    <row r="108" spans="1:13" x14ac:dyDescent="0.25">
      <c r="A108" s="375"/>
      <c r="B108" s="375"/>
      <c r="C108" s="375"/>
      <c r="D108" s="376"/>
      <c r="E108" s="376"/>
      <c r="F108" s="376"/>
      <c r="G108" s="375"/>
      <c r="H108" s="375"/>
      <c r="I108" s="376"/>
      <c r="J108" s="376"/>
      <c r="K108" s="376"/>
      <c r="L108" s="375"/>
      <c r="M108" s="375"/>
    </row>
    <row r="109" spans="1:13" x14ac:dyDescent="0.25">
      <c r="A109" s="375"/>
      <c r="B109" s="375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375"/>
      <c r="C110" s="375"/>
      <c r="D110" s="376"/>
      <c r="E110" s="376"/>
      <c r="F110" s="376"/>
      <c r="G110" s="375"/>
      <c r="H110" s="375"/>
      <c r="I110" s="376"/>
      <c r="J110" s="376"/>
      <c r="K110" s="376"/>
      <c r="L110" s="375"/>
      <c r="M110" s="375"/>
    </row>
    <row r="111" spans="1:13" x14ac:dyDescent="0.25">
      <c r="A111" s="375"/>
      <c r="B111" s="375"/>
      <c r="C111" s="375"/>
      <c r="D111" s="376"/>
      <c r="E111" s="376"/>
      <c r="F111" s="376"/>
      <c r="G111" s="375"/>
      <c r="H111" s="375"/>
      <c r="I111" s="376"/>
      <c r="J111" s="376"/>
      <c r="K111" s="376"/>
      <c r="L111" s="375"/>
      <c r="M111" s="375"/>
    </row>
    <row r="112" spans="1:13" x14ac:dyDescent="0.25">
      <c r="A112" s="375"/>
      <c r="B112" s="375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375"/>
      <c r="C113" s="375"/>
      <c r="D113" s="376"/>
      <c r="E113" s="376"/>
      <c r="F113" s="376"/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2" t="s">
        <v>113</v>
      </c>
      <c r="C117" s="502" t="s">
        <v>146</v>
      </c>
      <c r="D117" s="503" t="s">
        <v>145</v>
      </c>
      <c r="E117" s="504" t="s">
        <v>147</v>
      </c>
      <c r="F117" s="505" t="s">
        <v>65</v>
      </c>
      <c r="G117" s="506" t="s">
        <v>151</v>
      </c>
      <c r="H117" s="505" t="s">
        <v>88</v>
      </c>
      <c r="I117" s="506" t="s">
        <v>154</v>
      </c>
    </row>
    <row r="118" spans="1:13" x14ac:dyDescent="0.25">
      <c r="B118" s="374">
        <v>42353</v>
      </c>
      <c r="C118" s="375">
        <v>250</v>
      </c>
      <c r="D118" s="507">
        <v>4.45</v>
      </c>
      <c r="E118" s="376">
        <v>4.45</v>
      </c>
      <c r="F118" s="376">
        <f>C118*(E118-D118)</f>
        <v>0</v>
      </c>
      <c r="G118" s="376">
        <f>D118*C118</f>
        <v>1112.5</v>
      </c>
      <c r="H118" s="378">
        <f>(E118-D118)/D118</f>
        <v>0</v>
      </c>
      <c r="I118" s="376"/>
    </row>
    <row r="119" spans="1:13" x14ac:dyDescent="0.25">
      <c r="B119" s="374">
        <v>42356</v>
      </c>
      <c r="C119" s="375">
        <v>250</v>
      </c>
      <c r="D119" s="507">
        <v>4.45</v>
      </c>
      <c r="E119" s="376">
        <v>4.79</v>
      </c>
      <c r="F119" s="376">
        <f>C119*(E119-D119)</f>
        <v>84.999999999999972</v>
      </c>
      <c r="G119" s="376">
        <f>D119*C119</f>
        <v>1112.5</v>
      </c>
      <c r="H119" s="378">
        <f>(E119-D119)/D119</f>
        <v>7.6404494382022431E-2</v>
      </c>
      <c r="I119" s="376"/>
    </row>
    <row r="120" spans="1:13" x14ac:dyDescent="0.25">
      <c r="B120" s="374">
        <v>42382</v>
      </c>
      <c r="C120" s="375">
        <v>500</v>
      </c>
      <c r="D120" s="507">
        <v>4.3499999999999996</v>
      </c>
      <c r="E120" s="376">
        <v>4.17</v>
      </c>
      <c r="F120" s="376">
        <f t="shared" ref="F120:F128" si="46">C120*(E120-D120)</f>
        <v>-89.999999999999858</v>
      </c>
      <c r="G120" s="376">
        <f t="shared" ref="G120:G128" si="47">D120*C120</f>
        <v>2175</v>
      </c>
      <c r="H120" s="378">
        <f t="shared" ref="H120:H128" si="48">(E120-D120)/D120</f>
        <v>-4.1379310344827523E-2</v>
      </c>
      <c r="I120" s="376"/>
    </row>
    <row r="121" spans="1:13" x14ac:dyDescent="0.25">
      <c r="B121" s="374">
        <v>42398</v>
      </c>
      <c r="C121" s="375">
        <v>250</v>
      </c>
      <c r="D121" s="507">
        <v>4.18</v>
      </c>
      <c r="E121" s="376">
        <v>4.5199999999999996</v>
      </c>
      <c r="F121" s="376">
        <f t="shared" si="46"/>
        <v>84.999999999999972</v>
      </c>
      <c r="G121" s="376">
        <f t="shared" si="47"/>
        <v>1045</v>
      </c>
      <c r="H121" s="378">
        <f t="shared" si="48"/>
        <v>8.1339712918660254E-2</v>
      </c>
      <c r="I121" s="376"/>
    </row>
    <row r="122" spans="1:13" x14ac:dyDescent="0.25">
      <c r="B122" s="374">
        <v>42402</v>
      </c>
      <c r="C122" s="375">
        <v>500</v>
      </c>
      <c r="D122" s="507">
        <v>4.2699999999999996</v>
      </c>
      <c r="E122" s="376">
        <v>4.3499999999999996</v>
      </c>
      <c r="F122" s="376">
        <f t="shared" si="46"/>
        <v>40.000000000000036</v>
      </c>
      <c r="G122" s="376">
        <f t="shared" si="47"/>
        <v>2135</v>
      </c>
      <c r="H122" s="378">
        <f t="shared" si="48"/>
        <v>1.8735362997658097E-2</v>
      </c>
      <c r="I122" s="376"/>
    </row>
    <row r="123" spans="1:13" x14ac:dyDescent="0.25">
      <c r="B123" s="374">
        <v>42403</v>
      </c>
      <c r="C123" s="375">
        <v>500</v>
      </c>
      <c r="D123" s="507">
        <v>4.2699999999999996</v>
      </c>
      <c r="E123" s="376">
        <v>4.5999999999999996</v>
      </c>
      <c r="F123" s="376">
        <f t="shared" si="46"/>
        <v>165.00000000000003</v>
      </c>
      <c r="G123" s="376">
        <f t="shared" si="47"/>
        <v>2135</v>
      </c>
      <c r="H123" s="378">
        <f t="shared" si="48"/>
        <v>7.7283372365339609E-2</v>
      </c>
      <c r="I123" s="376"/>
    </row>
    <row r="124" spans="1:13" x14ac:dyDescent="0.25">
      <c r="B124" s="374">
        <v>42418</v>
      </c>
      <c r="C124" s="375">
        <v>250</v>
      </c>
      <c r="D124" s="507">
        <v>4.09</v>
      </c>
      <c r="E124" s="376">
        <v>4.25</v>
      </c>
      <c r="F124" s="376">
        <f t="shared" si="46"/>
        <v>40.000000000000036</v>
      </c>
      <c r="G124" s="376">
        <f t="shared" si="47"/>
        <v>1022.5</v>
      </c>
      <c r="H124" s="378">
        <f t="shared" si="48"/>
        <v>3.911980440097803E-2</v>
      </c>
      <c r="I124" s="376"/>
    </row>
    <row r="125" spans="1:13" x14ac:dyDescent="0.25">
      <c r="B125" s="374">
        <v>42421</v>
      </c>
      <c r="C125" s="375">
        <v>250</v>
      </c>
      <c r="D125" s="507">
        <v>4.09</v>
      </c>
      <c r="E125" s="376">
        <v>4.4400000000000004</v>
      </c>
      <c r="F125" s="376">
        <f t="shared" si="46"/>
        <v>87.500000000000128</v>
      </c>
      <c r="G125" s="376">
        <f t="shared" si="47"/>
        <v>1022.5</v>
      </c>
      <c r="H125" s="378">
        <f t="shared" si="48"/>
        <v>8.5574572127139495E-2</v>
      </c>
      <c r="I125" s="376"/>
    </row>
    <row r="126" spans="1:13" x14ac:dyDescent="0.25">
      <c r="B126" s="374">
        <v>42424</v>
      </c>
      <c r="C126" s="375">
        <v>250</v>
      </c>
      <c r="D126" s="507">
        <v>4.09</v>
      </c>
      <c r="E126" s="376">
        <v>5.3</v>
      </c>
      <c r="F126" s="376">
        <f t="shared" si="46"/>
        <v>302.5</v>
      </c>
      <c r="G126" s="376">
        <f t="shared" si="47"/>
        <v>1022.5</v>
      </c>
      <c r="H126" s="378">
        <f t="shared" si="48"/>
        <v>0.29584352078239606</v>
      </c>
      <c r="I126" s="376"/>
    </row>
    <row r="127" spans="1:13" x14ac:dyDescent="0.25">
      <c r="B127" s="374">
        <v>42430</v>
      </c>
      <c r="C127" s="375">
        <v>250</v>
      </c>
      <c r="D127" s="507">
        <v>4.09</v>
      </c>
      <c r="E127" s="376">
        <v>5.47</v>
      </c>
      <c r="F127" s="458">
        <f t="shared" si="46"/>
        <v>345</v>
      </c>
      <c r="G127" s="376">
        <f t="shared" si="47"/>
        <v>1022.5</v>
      </c>
      <c r="H127" s="378">
        <f t="shared" si="48"/>
        <v>0.33740831295843521</v>
      </c>
      <c r="I127" s="376"/>
    </row>
    <row r="128" spans="1:13" x14ac:dyDescent="0.25">
      <c r="B128" s="374">
        <v>42431</v>
      </c>
      <c r="C128" s="375">
        <v>250</v>
      </c>
      <c r="D128" s="507">
        <v>4.09</v>
      </c>
      <c r="E128" s="376">
        <v>5.63</v>
      </c>
      <c r="F128" s="458">
        <f t="shared" si="46"/>
        <v>385</v>
      </c>
      <c r="G128" s="376">
        <f t="shared" si="47"/>
        <v>1022.5</v>
      </c>
      <c r="H128" s="378">
        <f t="shared" si="48"/>
        <v>0.37652811735941322</v>
      </c>
      <c r="I128" s="376"/>
    </row>
    <row r="129" spans="2:9" x14ac:dyDescent="0.25">
      <c r="B129" s="374">
        <v>42436</v>
      </c>
      <c r="C129" s="375">
        <v>0</v>
      </c>
      <c r="D129" s="507"/>
      <c r="E129" s="376">
        <v>5.79</v>
      </c>
      <c r="F129" s="458">
        <v>434.93</v>
      </c>
      <c r="G129" s="376"/>
      <c r="H129" s="378"/>
      <c r="I129" s="37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90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8">
        <v>85.1</v>
      </c>
      <c r="R4" s="491">
        <v>-4.3E-3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4255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4094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7"/>
      <c r="B7" s="627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819.66999999999825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7"/>
      <c r="B8" s="627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161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7"/>
      <c r="B9" s="62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3.9325842696629212E-2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7"/>
      <c r="B10" s="62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7"/>
      <c r="B11" s="627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7"/>
      <c r="B12" s="627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4094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9" t="s">
        <v>527</v>
      </c>
      <c r="K29" s="669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9"/>
      <c r="K42" s="669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93.61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92.759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91.908000000000001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9"/>
      <c r="K46" s="669"/>
      <c r="O46" s="81">
        <v>1.07</v>
      </c>
      <c r="P46" s="81">
        <f t="shared" si="2"/>
        <v>91.057000000000002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90.206000000000003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89.355000000000004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88.503999999999991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87.652999999999992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86.801999999999992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85.950999999999993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85.1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84.248999999999995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1" t="s">
        <v>1</v>
      </c>
      <c r="B55" s="381" t="s">
        <v>2</v>
      </c>
      <c r="C55" s="381" t="s">
        <v>4</v>
      </c>
      <c r="D55" s="383" t="s">
        <v>5</v>
      </c>
      <c r="E55" s="383" t="s">
        <v>94</v>
      </c>
      <c r="F55" s="383" t="s">
        <v>60</v>
      </c>
      <c r="G55" s="381" t="s">
        <v>3</v>
      </c>
      <c r="H55" s="381" t="s">
        <v>6</v>
      </c>
      <c r="I55" s="381" t="s">
        <v>7</v>
      </c>
      <c r="J55" s="381" t="s">
        <v>95</v>
      </c>
      <c r="K55" s="381" t="s">
        <v>61</v>
      </c>
      <c r="L55" s="381" t="s">
        <v>37</v>
      </c>
      <c r="M55" s="381" t="s">
        <v>38</v>
      </c>
      <c r="O55" s="81">
        <v>0.98</v>
      </c>
      <c r="P55" s="81">
        <f t="shared" si="2"/>
        <v>83.397999999999996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4" t="s">
        <v>55</v>
      </c>
      <c r="B56" s="374">
        <v>42214</v>
      </c>
      <c r="C56" s="375">
        <v>10</v>
      </c>
      <c r="D56" s="376">
        <v>113.01</v>
      </c>
      <c r="E56" s="376">
        <v>0</v>
      </c>
      <c r="F56" s="376">
        <f t="shared" ref="F56:F81" si="3">C56*D56 + E56</f>
        <v>1130.1000000000001</v>
      </c>
      <c r="G56" s="374">
        <v>42263</v>
      </c>
      <c r="H56" s="379">
        <v>10</v>
      </c>
      <c r="I56" s="376">
        <v>109.35</v>
      </c>
      <c r="J56" s="376">
        <v>0.02</v>
      </c>
      <c r="K56" s="376">
        <f>I56*H56-J56</f>
        <v>1093.48</v>
      </c>
      <c r="L56" s="374">
        <v>42276</v>
      </c>
      <c r="M56" s="376">
        <v>6.45</v>
      </c>
      <c r="O56" s="81">
        <v>0.97</v>
      </c>
      <c r="P56" s="81">
        <f t="shared" si="2"/>
        <v>82.546999999999997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5" t="s">
        <v>71</v>
      </c>
      <c r="B57" s="374">
        <v>42247</v>
      </c>
      <c r="C57" s="375">
        <v>15</v>
      </c>
      <c r="D57" s="376">
        <v>105.85</v>
      </c>
      <c r="E57" s="376">
        <v>0</v>
      </c>
      <c r="F57" s="376">
        <f t="shared" si="3"/>
        <v>1587.75</v>
      </c>
      <c r="G57" s="374">
        <v>42284</v>
      </c>
      <c r="H57" s="379">
        <v>10</v>
      </c>
      <c r="I57" s="376">
        <v>97.5</v>
      </c>
      <c r="J57" s="376">
        <v>0.02</v>
      </c>
      <c r="K57" s="376">
        <f>I57*H57-J57</f>
        <v>974.98</v>
      </c>
      <c r="L57" s="374">
        <v>42369</v>
      </c>
      <c r="M57" s="376">
        <v>10.75</v>
      </c>
      <c r="O57" s="81">
        <v>0.96</v>
      </c>
      <c r="P57" s="81">
        <f t="shared" si="2"/>
        <v>81.695999999999998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5"/>
      <c r="B58" s="374">
        <v>42278</v>
      </c>
      <c r="C58" s="375">
        <v>10</v>
      </c>
      <c r="D58" s="376">
        <v>96.7</v>
      </c>
      <c r="E58" s="376">
        <v>0</v>
      </c>
      <c r="F58" s="376">
        <f t="shared" si="3"/>
        <v>967</v>
      </c>
      <c r="G58" s="374">
        <v>42409</v>
      </c>
      <c r="H58" s="379">
        <v>10</v>
      </c>
      <c r="I58" s="376">
        <v>88.05</v>
      </c>
      <c r="J58" s="376">
        <v>0.02</v>
      </c>
      <c r="K58" s="376">
        <f>I58*H58-J58</f>
        <v>880.48</v>
      </c>
      <c r="L58" s="374">
        <v>42460</v>
      </c>
      <c r="M58" s="376">
        <v>30.1</v>
      </c>
      <c r="O58" s="81">
        <v>0.95</v>
      </c>
      <c r="P58" s="81">
        <f t="shared" si="2"/>
        <v>80.844999999999985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5"/>
      <c r="B59" s="374">
        <v>42284</v>
      </c>
      <c r="C59" s="375">
        <v>10</v>
      </c>
      <c r="D59" s="376">
        <v>94.5</v>
      </c>
      <c r="E59" s="376">
        <v>0</v>
      </c>
      <c r="F59" s="376">
        <f t="shared" si="3"/>
        <v>945</v>
      </c>
      <c r="G59" s="374">
        <v>42447</v>
      </c>
      <c r="H59" s="379">
        <v>20</v>
      </c>
      <c r="I59" s="376">
        <v>90.59</v>
      </c>
      <c r="J59" s="376">
        <v>0.04</v>
      </c>
      <c r="K59" s="376">
        <f>I59*H59-J59</f>
        <v>1811.7600000000002</v>
      </c>
      <c r="L59" s="374">
        <v>42550</v>
      </c>
      <c r="M59" s="376">
        <v>47</v>
      </c>
      <c r="O59" s="81">
        <v>0.94</v>
      </c>
      <c r="P59" s="81">
        <f t="shared" si="2"/>
        <v>79.993999999999986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5"/>
      <c r="B60" s="721">
        <v>42376</v>
      </c>
      <c r="C60" s="375">
        <v>25</v>
      </c>
      <c r="D60" s="376">
        <v>96.5</v>
      </c>
      <c r="E60" s="376">
        <v>0</v>
      </c>
      <c r="F60" s="376">
        <f t="shared" si="3"/>
        <v>2412.5</v>
      </c>
      <c r="G60" s="374">
        <v>42478</v>
      </c>
      <c r="H60" s="379">
        <v>25</v>
      </c>
      <c r="I60" s="376">
        <v>99.45</v>
      </c>
      <c r="J60" s="376">
        <v>0.05</v>
      </c>
      <c r="K60" s="376">
        <f>I60*H60-J60</f>
        <v>2486.1999999999998</v>
      </c>
      <c r="L60" s="374">
        <v>42642</v>
      </c>
      <c r="M60" s="376">
        <v>94</v>
      </c>
      <c r="O60" s="81">
        <v>0.93</v>
      </c>
      <c r="P60" s="81">
        <f t="shared" si="2"/>
        <v>79.143000000000001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5"/>
      <c r="B61" s="374">
        <v>42402</v>
      </c>
      <c r="C61" s="375">
        <v>10</v>
      </c>
      <c r="D61" s="376">
        <v>82.55</v>
      </c>
      <c r="E61" s="376">
        <v>0</v>
      </c>
      <c r="F61" s="376">
        <f t="shared" si="3"/>
        <v>825.5</v>
      </c>
      <c r="G61" s="375"/>
      <c r="H61" s="375"/>
      <c r="I61" s="375"/>
      <c r="J61" s="375"/>
      <c r="K61" s="375"/>
      <c r="L61" s="374">
        <v>42734</v>
      </c>
      <c r="M61" s="376">
        <v>117.5</v>
      </c>
      <c r="O61" s="81">
        <v>0.92</v>
      </c>
      <c r="P61" s="81">
        <f t="shared" si="2"/>
        <v>78.292000000000002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5"/>
      <c r="B62" s="374">
        <v>42426</v>
      </c>
      <c r="C62" s="375">
        <v>20</v>
      </c>
      <c r="D62" s="376">
        <v>88.03</v>
      </c>
      <c r="E62" s="376">
        <v>0</v>
      </c>
      <c r="F62" s="376">
        <f t="shared" si="3"/>
        <v>1760.6</v>
      </c>
      <c r="G62" s="375"/>
      <c r="H62" s="379"/>
      <c r="I62" s="375"/>
      <c r="J62" s="375"/>
      <c r="K62" s="375"/>
      <c r="L62" s="374">
        <v>42824</v>
      </c>
      <c r="M62" s="376">
        <v>130</v>
      </c>
      <c r="O62" s="81">
        <v>0.91</v>
      </c>
      <c r="P62" s="81">
        <f t="shared" si="2"/>
        <v>77.441000000000003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7"/>
      <c r="B63" s="374">
        <v>42488</v>
      </c>
      <c r="C63" s="375">
        <v>25</v>
      </c>
      <c r="D63" s="376">
        <v>98.25</v>
      </c>
      <c r="E63" s="376">
        <v>0</v>
      </c>
      <c r="F63" s="376">
        <f t="shared" si="3"/>
        <v>2456.25</v>
      </c>
      <c r="G63" s="375"/>
      <c r="H63" s="375"/>
      <c r="I63" s="375"/>
      <c r="J63" s="375"/>
      <c r="K63" s="375"/>
      <c r="L63" s="374">
        <v>42916</v>
      </c>
      <c r="M63" s="376">
        <v>130</v>
      </c>
      <c r="O63" s="81">
        <v>0.9</v>
      </c>
      <c r="P63" s="81">
        <f t="shared" si="2"/>
        <v>76.59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7" t="s">
        <v>213</v>
      </c>
      <c r="B64" s="374">
        <v>42489</v>
      </c>
      <c r="C64" s="375">
        <v>20</v>
      </c>
      <c r="D64" s="376">
        <v>90.34</v>
      </c>
      <c r="E64" s="376">
        <v>0</v>
      </c>
      <c r="F64" s="376">
        <f t="shared" si="3"/>
        <v>1806.8000000000002</v>
      </c>
      <c r="G64" s="375"/>
      <c r="H64" s="375"/>
      <c r="I64" s="375"/>
      <c r="J64" s="375"/>
      <c r="K64" s="375"/>
      <c r="L64" s="375"/>
      <c r="M64" s="375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7">
        <v>92.64</v>
      </c>
      <c r="B65" s="374">
        <v>42489</v>
      </c>
      <c r="C65" s="375">
        <v>30</v>
      </c>
      <c r="D65" s="376">
        <v>89.5</v>
      </c>
      <c r="E65" s="376">
        <v>0</v>
      </c>
      <c r="F65" s="376">
        <f t="shared" si="3"/>
        <v>2685</v>
      </c>
      <c r="G65" s="374">
        <v>42552</v>
      </c>
      <c r="H65" s="379">
        <v>100</v>
      </c>
      <c r="I65" s="376">
        <v>83.74</v>
      </c>
      <c r="J65" s="376">
        <v>0.18</v>
      </c>
      <c r="K65" s="376">
        <f t="shared" ref="K65:K80" si="4">I65*H65-J65</f>
        <v>8373.82</v>
      </c>
      <c r="L65" s="375"/>
      <c r="M65" s="375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5"/>
      <c r="B66" s="374">
        <v>42545</v>
      </c>
      <c r="C66" s="375">
        <v>100</v>
      </c>
      <c r="D66" s="376">
        <v>80.47</v>
      </c>
      <c r="E66" s="376">
        <v>0</v>
      </c>
      <c r="F66" s="376">
        <f t="shared" si="3"/>
        <v>8047</v>
      </c>
      <c r="G66" s="374">
        <v>42646</v>
      </c>
      <c r="H66" s="379">
        <v>50</v>
      </c>
      <c r="I66" s="376">
        <v>77.7</v>
      </c>
      <c r="J66" s="376">
        <v>0.08</v>
      </c>
      <c r="K66" s="376">
        <f t="shared" si="4"/>
        <v>3884.92</v>
      </c>
      <c r="L66" s="375"/>
      <c r="M66" s="375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5"/>
      <c r="B67" s="374">
        <v>42577</v>
      </c>
      <c r="C67" s="375">
        <v>20</v>
      </c>
      <c r="D67" s="376">
        <v>80.64</v>
      </c>
      <c r="E67" s="376">
        <v>0</v>
      </c>
      <c r="F67" s="376">
        <f t="shared" si="3"/>
        <v>1612.8</v>
      </c>
      <c r="G67" s="374">
        <v>42683</v>
      </c>
      <c r="H67" s="379">
        <v>50</v>
      </c>
      <c r="I67" s="376">
        <v>78.98</v>
      </c>
      <c r="J67" s="376">
        <v>0.09</v>
      </c>
      <c r="K67" s="376">
        <f t="shared" si="4"/>
        <v>3948.91</v>
      </c>
      <c r="L67" s="375"/>
      <c r="M67" s="375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5"/>
      <c r="B68" s="374">
        <v>42580</v>
      </c>
      <c r="C68" s="375">
        <v>30</v>
      </c>
      <c r="D68" s="376">
        <v>79.38</v>
      </c>
      <c r="E68" s="376">
        <v>0</v>
      </c>
      <c r="F68" s="376">
        <f t="shared" si="3"/>
        <v>2381.3999999999996</v>
      </c>
      <c r="G68" s="374">
        <v>42685</v>
      </c>
      <c r="H68" s="379">
        <v>50</v>
      </c>
      <c r="I68" s="375">
        <v>76.45</v>
      </c>
      <c r="J68" s="375">
        <v>0.08</v>
      </c>
      <c r="K68" s="376">
        <f t="shared" si="4"/>
        <v>3822.42</v>
      </c>
      <c r="L68" s="375"/>
      <c r="M68" s="375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5"/>
      <c r="B69" s="374">
        <v>42608</v>
      </c>
      <c r="C69" s="375">
        <v>20</v>
      </c>
      <c r="D69" s="376">
        <v>79.28</v>
      </c>
      <c r="E69" s="376">
        <v>0</v>
      </c>
      <c r="F69" s="376">
        <f t="shared" si="3"/>
        <v>1585.6</v>
      </c>
      <c r="G69" s="374">
        <v>42697</v>
      </c>
      <c r="H69" s="379">
        <v>50</v>
      </c>
      <c r="I69" s="376">
        <v>75.3</v>
      </c>
      <c r="J69" s="376">
        <v>0.08</v>
      </c>
      <c r="K69" s="376">
        <f t="shared" si="4"/>
        <v>3764.92</v>
      </c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5"/>
      <c r="B70" s="374">
        <v>42611</v>
      </c>
      <c r="C70" s="375">
        <v>30</v>
      </c>
      <c r="D70" s="376">
        <v>77.680000000000007</v>
      </c>
      <c r="E70" s="376">
        <v>0</v>
      </c>
      <c r="F70" s="376">
        <f t="shared" si="3"/>
        <v>2330.4</v>
      </c>
      <c r="G70" s="374">
        <v>42717</v>
      </c>
      <c r="H70" s="379">
        <v>50</v>
      </c>
      <c r="I70" s="376">
        <v>74.78</v>
      </c>
      <c r="J70" s="376">
        <v>0.08</v>
      </c>
      <c r="K70" s="376">
        <f t="shared" si="4"/>
        <v>3738.92</v>
      </c>
      <c r="L70" s="375"/>
      <c r="M70" s="375"/>
    </row>
    <row r="71" spans="1:31" x14ac:dyDescent="0.25">
      <c r="A71" s="375"/>
      <c r="B71" s="374">
        <v>42646</v>
      </c>
      <c r="C71" s="375">
        <v>50</v>
      </c>
      <c r="D71" s="376">
        <v>77.28</v>
      </c>
      <c r="E71" s="376">
        <v>0</v>
      </c>
      <c r="F71" s="376">
        <f t="shared" si="3"/>
        <v>3864</v>
      </c>
      <c r="G71" s="374">
        <v>42717</v>
      </c>
      <c r="H71" s="379">
        <v>50</v>
      </c>
      <c r="I71" s="376">
        <v>75.73</v>
      </c>
      <c r="J71" s="376">
        <v>0.08</v>
      </c>
      <c r="K71" s="376">
        <f t="shared" si="4"/>
        <v>3786.42</v>
      </c>
      <c r="L71" s="375"/>
      <c r="M71" s="375"/>
    </row>
    <row r="72" spans="1:31" x14ac:dyDescent="0.25">
      <c r="A72" s="375"/>
      <c r="B72" s="374">
        <v>42649</v>
      </c>
      <c r="C72" s="375">
        <v>50</v>
      </c>
      <c r="D72" s="376">
        <v>76.38</v>
      </c>
      <c r="E72" s="376">
        <v>0</v>
      </c>
      <c r="F72" s="376">
        <f t="shared" si="3"/>
        <v>3819</v>
      </c>
      <c r="G72" s="374">
        <v>42738</v>
      </c>
      <c r="H72" s="379">
        <v>50</v>
      </c>
      <c r="I72" s="376">
        <v>73.58</v>
      </c>
      <c r="J72" s="376">
        <v>0.08</v>
      </c>
      <c r="K72" s="376">
        <f t="shared" si="4"/>
        <v>3678.92</v>
      </c>
      <c r="L72" s="375"/>
      <c r="M72" s="375"/>
    </row>
    <row r="73" spans="1:31" x14ac:dyDescent="0.25">
      <c r="A73" s="375"/>
      <c r="B73" s="374">
        <v>42685</v>
      </c>
      <c r="C73" s="375">
        <v>50</v>
      </c>
      <c r="D73" s="376">
        <v>75.78</v>
      </c>
      <c r="E73" s="376">
        <v>0</v>
      </c>
      <c r="F73" s="376">
        <f t="shared" si="3"/>
        <v>3789</v>
      </c>
      <c r="G73" s="374">
        <v>42760</v>
      </c>
      <c r="H73" s="379">
        <v>50</v>
      </c>
      <c r="I73" s="376">
        <v>71.78</v>
      </c>
      <c r="J73" s="376">
        <v>0.08</v>
      </c>
      <c r="K73" s="376">
        <f t="shared" si="4"/>
        <v>3588.92</v>
      </c>
      <c r="L73" s="375"/>
      <c r="M73" s="375"/>
    </row>
    <row r="74" spans="1:31" x14ac:dyDescent="0.25">
      <c r="A74" s="375"/>
      <c r="B74" s="374">
        <v>42692</v>
      </c>
      <c r="C74" s="375">
        <v>50</v>
      </c>
      <c r="D74" s="376">
        <v>74.45</v>
      </c>
      <c r="E74" s="376">
        <v>0</v>
      </c>
      <c r="F74" s="376">
        <f t="shared" si="3"/>
        <v>3722.5</v>
      </c>
      <c r="G74" s="374">
        <v>42781</v>
      </c>
      <c r="H74" s="379">
        <v>50</v>
      </c>
      <c r="I74" s="376">
        <v>68.98</v>
      </c>
      <c r="J74" s="376">
        <v>0.08</v>
      </c>
      <c r="K74" s="376">
        <f t="shared" si="4"/>
        <v>3448.92</v>
      </c>
      <c r="L74" s="375"/>
      <c r="M74" s="375"/>
    </row>
    <row r="75" spans="1:31" x14ac:dyDescent="0.25">
      <c r="A75" s="375"/>
      <c r="B75" s="374">
        <v>42705</v>
      </c>
      <c r="C75" s="375">
        <v>50</v>
      </c>
      <c r="D75" s="376">
        <v>73.319999999999993</v>
      </c>
      <c r="E75" s="376">
        <v>0</v>
      </c>
      <c r="F75" s="376">
        <f t="shared" si="3"/>
        <v>3665.9999999999995</v>
      </c>
      <c r="G75" s="374">
        <v>42781</v>
      </c>
      <c r="H75" s="379">
        <v>50</v>
      </c>
      <c r="I75" s="376">
        <v>69.75</v>
      </c>
      <c r="J75" s="376">
        <v>0.08</v>
      </c>
      <c r="K75" s="376">
        <f t="shared" si="4"/>
        <v>3487.42</v>
      </c>
      <c r="L75" s="375"/>
      <c r="M75" s="375"/>
    </row>
    <row r="76" spans="1:31" x14ac:dyDescent="0.25">
      <c r="A76" s="375"/>
      <c r="B76" s="374">
        <v>42717</v>
      </c>
      <c r="C76" s="375">
        <v>50</v>
      </c>
      <c r="D76" s="376">
        <v>75.180000000000007</v>
      </c>
      <c r="E76" s="376">
        <v>0</v>
      </c>
      <c r="F76" s="376">
        <f t="shared" si="3"/>
        <v>3759.0000000000005</v>
      </c>
      <c r="G76" s="374">
        <v>42940</v>
      </c>
      <c r="H76" s="379">
        <v>50</v>
      </c>
      <c r="I76" s="376">
        <v>74.08</v>
      </c>
      <c r="J76" s="376">
        <v>0.09</v>
      </c>
      <c r="K76" s="376">
        <f t="shared" si="4"/>
        <v>3703.91</v>
      </c>
      <c r="L76" s="375"/>
      <c r="M76" s="375"/>
    </row>
    <row r="77" spans="1:31" x14ac:dyDescent="0.25">
      <c r="A77" s="375"/>
      <c r="B77" s="374">
        <v>42733</v>
      </c>
      <c r="C77" s="375">
        <v>50</v>
      </c>
      <c r="D77" s="376">
        <v>72.08</v>
      </c>
      <c r="E77" s="376">
        <v>0</v>
      </c>
      <c r="F77" s="376">
        <f t="shared" si="3"/>
        <v>3604</v>
      </c>
      <c r="G77" s="374">
        <v>42977</v>
      </c>
      <c r="H77" s="379">
        <v>50</v>
      </c>
      <c r="I77" s="376">
        <v>80.08</v>
      </c>
      <c r="J77" s="376">
        <v>0.09</v>
      </c>
      <c r="K77" s="376">
        <f t="shared" si="4"/>
        <v>4003.91</v>
      </c>
      <c r="L77" s="375"/>
      <c r="M77" s="375"/>
    </row>
    <row r="78" spans="1:31" x14ac:dyDescent="0.25">
      <c r="A78" s="375"/>
      <c r="B78" s="374">
        <v>42752</v>
      </c>
      <c r="C78" s="375">
        <v>50</v>
      </c>
      <c r="D78" s="376">
        <v>71.88</v>
      </c>
      <c r="E78" s="376">
        <v>0</v>
      </c>
      <c r="F78" s="376">
        <f t="shared" si="3"/>
        <v>3594</v>
      </c>
      <c r="G78" s="374">
        <v>42977</v>
      </c>
      <c r="H78" s="379">
        <v>50</v>
      </c>
      <c r="I78" s="376">
        <v>81.08</v>
      </c>
      <c r="J78" s="376">
        <v>0.09</v>
      </c>
      <c r="K78" s="376">
        <f t="shared" si="4"/>
        <v>4053.91</v>
      </c>
      <c r="L78" s="375"/>
      <c r="M78" s="375"/>
    </row>
    <row r="79" spans="1:31" x14ac:dyDescent="0.25">
      <c r="A79" s="375"/>
      <c r="B79" s="374">
        <v>42755</v>
      </c>
      <c r="C79" s="375">
        <v>50</v>
      </c>
      <c r="D79" s="376">
        <v>70.78</v>
      </c>
      <c r="E79" s="376">
        <v>0</v>
      </c>
      <c r="F79" s="376">
        <f t="shared" si="3"/>
        <v>3539</v>
      </c>
      <c r="G79" s="374">
        <v>42978</v>
      </c>
      <c r="H79" s="379">
        <v>50</v>
      </c>
      <c r="I79" s="376">
        <v>83.18</v>
      </c>
      <c r="J79" s="376">
        <v>0.1</v>
      </c>
      <c r="K79" s="376">
        <f t="shared" si="4"/>
        <v>4158.8999999999996</v>
      </c>
      <c r="L79" s="375"/>
      <c r="M79" s="375"/>
    </row>
    <row r="80" spans="1:31" x14ac:dyDescent="0.25">
      <c r="A80" s="375"/>
      <c r="B80" s="374">
        <v>42773</v>
      </c>
      <c r="C80" s="375">
        <v>50</v>
      </c>
      <c r="D80" s="376">
        <v>69.48</v>
      </c>
      <c r="E80" s="376">
        <v>0</v>
      </c>
      <c r="F80" s="376">
        <f t="shared" si="3"/>
        <v>3474</v>
      </c>
      <c r="G80" s="374">
        <v>42984</v>
      </c>
      <c r="H80" s="379">
        <v>50</v>
      </c>
      <c r="I80" s="376">
        <v>82.98</v>
      </c>
      <c r="J80" s="376">
        <v>-0.03</v>
      </c>
      <c r="K80" s="376">
        <f t="shared" si="4"/>
        <v>4149.03</v>
      </c>
      <c r="L80" s="375"/>
      <c r="M80" s="375"/>
    </row>
    <row r="81" spans="1:13" x14ac:dyDescent="0.25">
      <c r="A81" s="375"/>
      <c r="B81" s="374">
        <v>42774</v>
      </c>
      <c r="C81" s="375">
        <v>50</v>
      </c>
      <c r="D81" s="376">
        <v>67.680000000000007</v>
      </c>
      <c r="E81" s="376">
        <v>0</v>
      </c>
      <c r="F81" s="376">
        <f t="shared" si="3"/>
        <v>3384.0000000000005</v>
      </c>
      <c r="G81" s="375"/>
      <c r="H81" s="375"/>
      <c r="I81" s="375"/>
      <c r="J81" s="375"/>
      <c r="K81" s="375"/>
      <c r="L81" s="375"/>
      <c r="M81" s="375"/>
    </row>
    <row r="82" spans="1:13" x14ac:dyDescent="0.25">
      <c r="A82" s="375"/>
      <c r="B82" s="374"/>
      <c r="C82" s="375"/>
      <c r="D82" s="376"/>
      <c r="E82" s="376"/>
      <c r="F82" s="376"/>
      <c r="G82" s="375"/>
      <c r="H82" s="375"/>
      <c r="I82" s="375"/>
      <c r="J82" s="375"/>
      <c r="K82" s="375"/>
      <c r="L82" s="375"/>
      <c r="M82" s="375"/>
    </row>
    <row r="83" spans="1:13" x14ac:dyDescent="0.25">
      <c r="A83" s="375"/>
      <c r="B83" s="374"/>
      <c r="C83" s="375"/>
      <c r="D83" s="376"/>
      <c r="E83" s="376"/>
      <c r="F83" s="376"/>
      <c r="G83" s="375"/>
      <c r="H83" s="375"/>
      <c r="I83" s="375"/>
      <c r="J83" s="375"/>
      <c r="K83" s="375"/>
      <c r="L83" s="375"/>
      <c r="M83" s="375"/>
    </row>
    <row r="84" spans="1:13" x14ac:dyDescent="0.25">
      <c r="A84" s="375"/>
      <c r="B84" s="374"/>
      <c r="C84" s="375"/>
      <c r="D84" s="376"/>
      <c r="E84" s="376"/>
      <c r="F84" s="376"/>
      <c r="G84" s="375"/>
      <c r="H84" s="375"/>
      <c r="I84" s="375"/>
      <c r="J84" s="375"/>
      <c r="K84" s="375"/>
      <c r="L84" s="375"/>
      <c r="M84" s="375"/>
    </row>
    <row r="85" spans="1:13" x14ac:dyDescent="0.25">
      <c r="A85" s="375"/>
      <c r="B85" s="374"/>
      <c r="C85" s="375"/>
      <c r="D85" s="376"/>
      <c r="E85" s="376"/>
      <c r="F85" s="376"/>
      <c r="G85" s="375"/>
      <c r="H85" s="375"/>
      <c r="I85" s="375"/>
      <c r="J85" s="375"/>
      <c r="K85" s="375"/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5"/>
      <c r="J86" s="375"/>
      <c r="K86" s="375"/>
      <c r="L86" s="375"/>
      <c r="M86" s="375"/>
    </row>
    <row r="87" spans="1:13" x14ac:dyDescent="0.25">
      <c r="A87" s="375"/>
      <c r="B87" s="374"/>
      <c r="C87" s="375"/>
      <c r="D87" s="376"/>
      <c r="E87" s="376"/>
      <c r="F87" s="376"/>
      <c r="G87" s="375"/>
      <c r="H87" s="375"/>
      <c r="I87" s="375"/>
      <c r="J87" s="375"/>
      <c r="K87" s="375"/>
      <c r="L87" s="375"/>
      <c r="M87" s="375"/>
    </row>
    <row r="88" spans="1:13" x14ac:dyDescent="0.25">
      <c r="A88" s="375"/>
      <c r="B88" s="374"/>
      <c r="C88" s="375"/>
      <c r="D88" s="376"/>
      <c r="E88" s="376"/>
      <c r="F88" s="376"/>
      <c r="G88" s="375"/>
      <c r="H88" s="375"/>
      <c r="I88" s="375"/>
      <c r="J88" s="375"/>
      <c r="K88" s="375"/>
      <c r="L88" s="375"/>
      <c r="M88" s="375"/>
    </row>
    <row r="89" spans="1:13" x14ac:dyDescent="0.25">
      <c r="A89" s="375"/>
      <c r="B89" s="374"/>
      <c r="C89" s="375"/>
      <c r="D89" s="376"/>
      <c r="E89" s="376"/>
      <c r="F89" s="376"/>
      <c r="G89" s="375"/>
      <c r="H89" s="375"/>
      <c r="I89" s="375"/>
      <c r="J89" s="375"/>
      <c r="K89" s="375"/>
      <c r="L89" s="375"/>
      <c r="M89" s="375"/>
    </row>
    <row r="90" spans="1:13" x14ac:dyDescent="0.25">
      <c r="A90" s="375"/>
      <c r="B90" s="374"/>
      <c r="C90" s="375"/>
      <c r="D90" s="376"/>
      <c r="E90" s="376"/>
      <c r="F90" s="376"/>
      <c r="G90" s="375"/>
      <c r="H90" s="375"/>
      <c r="I90" s="375"/>
      <c r="J90" s="375"/>
      <c r="K90" s="375"/>
      <c r="L90" s="375"/>
      <c r="M90" s="375"/>
    </row>
    <row r="91" spans="1:13" x14ac:dyDescent="0.25">
      <c r="A91" s="375"/>
      <c r="B91" s="374"/>
      <c r="C91" s="375"/>
      <c r="D91" s="376"/>
      <c r="E91" s="376"/>
      <c r="F91" s="376"/>
      <c r="G91" s="375"/>
      <c r="H91" s="375"/>
      <c r="I91" s="375"/>
      <c r="J91" s="375"/>
      <c r="K91" s="375"/>
      <c r="L91" s="375"/>
      <c r="M91" s="375"/>
    </row>
    <row r="92" spans="1:13" x14ac:dyDescent="0.25">
      <c r="A92" s="375"/>
      <c r="B92" s="374"/>
      <c r="C92" s="375"/>
      <c r="D92" s="376"/>
      <c r="E92" s="376"/>
      <c r="F92" s="376"/>
      <c r="G92" s="375"/>
      <c r="H92" s="375"/>
      <c r="I92" s="375"/>
      <c r="J92" s="375"/>
      <c r="K92" s="375"/>
      <c r="L92" s="375"/>
      <c r="M92" s="375"/>
    </row>
    <row r="93" spans="1:13" x14ac:dyDescent="0.25">
      <c r="A93" s="375"/>
      <c r="B93" s="375"/>
      <c r="C93" s="375"/>
      <c r="D93" s="376"/>
      <c r="E93" s="376"/>
      <c r="F93" s="376"/>
      <c r="G93" s="375"/>
      <c r="H93" s="375"/>
      <c r="I93" s="375"/>
      <c r="J93" s="375"/>
      <c r="K93" s="375"/>
      <c r="L93" s="375"/>
      <c r="M93" s="375"/>
    </row>
    <row r="94" spans="1:13" x14ac:dyDescent="0.25">
      <c r="A94" s="375"/>
      <c r="B94" s="375"/>
      <c r="C94" s="375"/>
      <c r="D94" s="376"/>
      <c r="E94" s="376"/>
      <c r="F94" s="376"/>
      <c r="G94" s="375"/>
      <c r="H94" s="379"/>
      <c r="I94" s="375"/>
      <c r="J94" s="375"/>
      <c r="K94" s="375"/>
      <c r="L94" s="375"/>
      <c r="M94" s="375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9" t="s">
        <v>195</v>
      </c>
      <c r="B96" s="460"/>
      <c r="C96" s="461">
        <f>SumByColor($A$25,C56:C94)</f>
        <v>0</v>
      </c>
      <c r="D96" s="461"/>
      <c r="E96" s="461"/>
      <c r="F96" s="462">
        <f>SumByColor($A$25,F56:F94)</f>
        <v>0</v>
      </c>
      <c r="G96" s="461"/>
      <c r="H96" s="461">
        <f>SumByColor($A$25,H56:H94)</f>
        <v>0</v>
      </c>
      <c r="I96" s="461"/>
      <c r="J96" s="461"/>
      <c r="K96" s="462">
        <f>SumByColor($A$25,K56:K94)</f>
        <v>0</v>
      </c>
      <c r="L96" s="461"/>
      <c r="M96" s="462">
        <f>SumByColor($A$25,M56:M94)</f>
        <v>0</v>
      </c>
    </row>
    <row r="103" spans="1:12" x14ac:dyDescent="0.25">
      <c r="A103" s="722"/>
      <c r="B103" s="722"/>
      <c r="C103" s="722"/>
      <c r="D103" s="723"/>
      <c r="E103" s="723"/>
      <c r="F103" s="723"/>
      <c r="G103" s="722"/>
      <c r="H103" s="722"/>
      <c r="I103" s="722"/>
      <c r="J103" s="722"/>
      <c r="K103" s="722"/>
      <c r="L103" s="722"/>
    </row>
    <row r="104" spans="1:12" x14ac:dyDescent="0.25">
      <c r="A104" s="722"/>
      <c r="B104" s="502" t="s">
        <v>113</v>
      </c>
      <c r="C104" s="502" t="s">
        <v>146</v>
      </c>
      <c r="D104" s="503" t="s">
        <v>145</v>
      </c>
      <c r="E104" s="504" t="s">
        <v>147</v>
      </c>
      <c r="F104" s="505" t="s">
        <v>65</v>
      </c>
      <c r="G104" s="506" t="s">
        <v>151</v>
      </c>
      <c r="H104" s="505" t="s">
        <v>88</v>
      </c>
      <c r="I104" s="505" t="s">
        <v>154</v>
      </c>
      <c r="J104" s="724" t="s">
        <v>527</v>
      </c>
      <c r="K104" s="724" t="s">
        <v>150</v>
      </c>
      <c r="L104" s="722"/>
    </row>
    <row r="105" spans="1:12" x14ac:dyDescent="0.25">
      <c r="A105" s="375"/>
      <c r="B105" s="374">
        <v>42304</v>
      </c>
      <c r="C105" s="375">
        <v>25</v>
      </c>
      <c r="D105" s="376">
        <v>102.2</v>
      </c>
      <c r="E105" s="376">
        <v>110.96</v>
      </c>
      <c r="F105" s="376">
        <f>C105*(E105-D105)</f>
        <v>218.99999999999977</v>
      </c>
      <c r="G105" s="376">
        <f>D105*C105</f>
        <v>2555</v>
      </c>
      <c r="H105" s="377">
        <f>(E105-D105)/D105</f>
        <v>8.5714285714285618E-2</v>
      </c>
      <c r="I105" s="725"/>
      <c r="J105" s="375"/>
      <c r="K105" s="375"/>
      <c r="L105" s="375"/>
    </row>
    <row r="106" spans="1:12" x14ac:dyDescent="0.25">
      <c r="A106" s="375"/>
      <c r="B106" s="374">
        <v>42332</v>
      </c>
      <c r="C106" s="375">
        <v>25</v>
      </c>
      <c r="D106" s="376">
        <v>102.2</v>
      </c>
      <c r="E106" s="376">
        <v>106.36</v>
      </c>
      <c r="F106" s="376">
        <f t="shared" ref="F106:F114" si="5">C106*(E106-D106)</f>
        <v>103.99999999999991</v>
      </c>
      <c r="G106" s="376">
        <f t="shared" ref="G106:G169" si="6">D106*C106</f>
        <v>2555</v>
      </c>
      <c r="H106" s="377">
        <f t="shared" ref="H106:H169" si="7">(E106-D106)/D106</f>
        <v>4.070450097847355E-2</v>
      </c>
      <c r="I106" s="725"/>
      <c r="J106" s="375"/>
      <c r="K106" s="375"/>
      <c r="L106" s="375"/>
    </row>
    <row r="107" spans="1:12" x14ac:dyDescent="0.25">
      <c r="A107" s="375"/>
      <c r="B107" s="374">
        <v>42349</v>
      </c>
      <c r="C107" s="375">
        <v>25</v>
      </c>
      <c r="D107" s="376">
        <v>102.2</v>
      </c>
      <c r="E107" s="376">
        <v>100.03</v>
      </c>
      <c r="F107" s="376">
        <f t="shared" si="5"/>
        <v>-54.250000000000043</v>
      </c>
      <c r="G107" s="376">
        <f t="shared" si="6"/>
        <v>2555</v>
      </c>
      <c r="H107" s="377">
        <f t="shared" si="7"/>
        <v>-2.1232876712328784E-2</v>
      </c>
      <c r="I107" s="725"/>
      <c r="J107" s="375"/>
      <c r="K107" s="375"/>
      <c r="L107" s="375"/>
    </row>
    <row r="108" spans="1:12" x14ac:dyDescent="0.25">
      <c r="A108" s="375"/>
      <c r="B108" s="374">
        <v>42361</v>
      </c>
      <c r="C108" s="375">
        <v>25</v>
      </c>
      <c r="D108" s="376">
        <v>102.2</v>
      </c>
      <c r="E108" s="376">
        <v>102.86</v>
      </c>
      <c r="F108" s="376">
        <f t="shared" si="5"/>
        <v>16.499999999999915</v>
      </c>
      <c r="G108" s="376">
        <f t="shared" si="6"/>
        <v>2555</v>
      </c>
      <c r="H108" s="377">
        <f t="shared" si="7"/>
        <v>6.4579256360077939E-3</v>
      </c>
      <c r="I108" s="725"/>
      <c r="J108" s="375"/>
      <c r="K108" s="375"/>
      <c r="L108" s="375"/>
    </row>
    <row r="109" spans="1:12" x14ac:dyDescent="0.25">
      <c r="A109" s="375"/>
      <c r="B109" s="374">
        <v>42376</v>
      </c>
      <c r="C109" s="396">
        <v>50</v>
      </c>
      <c r="D109" s="395">
        <v>99.13</v>
      </c>
      <c r="E109" s="395">
        <v>96.25</v>
      </c>
      <c r="F109" s="376">
        <f t="shared" si="5"/>
        <v>-143.99999999999977</v>
      </c>
      <c r="G109" s="376">
        <f t="shared" si="6"/>
        <v>4956.5</v>
      </c>
      <c r="H109" s="377">
        <f t="shared" si="7"/>
        <v>-2.9052759003328918E-2</v>
      </c>
      <c r="I109" s="725"/>
      <c r="J109" s="375"/>
      <c r="K109" s="375"/>
      <c r="L109" s="375"/>
    </row>
    <row r="110" spans="1:12" x14ac:dyDescent="0.25">
      <c r="A110" s="375"/>
      <c r="B110" s="374">
        <v>42402</v>
      </c>
      <c r="C110" s="396">
        <v>60</v>
      </c>
      <c r="D110" s="395">
        <v>96.37</v>
      </c>
      <c r="E110" s="395">
        <v>82.71</v>
      </c>
      <c r="F110" s="376">
        <f t="shared" si="5"/>
        <v>-819.60000000000059</v>
      </c>
      <c r="G110" s="376">
        <f t="shared" si="6"/>
        <v>5782.2000000000007</v>
      </c>
      <c r="H110" s="377">
        <f t="shared" si="7"/>
        <v>-0.14174535643872585</v>
      </c>
      <c r="I110" s="725"/>
      <c r="J110" s="375"/>
      <c r="K110" s="375"/>
      <c r="L110" s="375"/>
    </row>
    <row r="111" spans="1:12" x14ac:dyDescent="0.25">
      <c r="A111" s="375"/>
      <c r="B111" s="374">
        <v>42409</v>
      </c>
      <c r="C111" s="396">
        <v>50</v>
      </c>
      <c r="D111" s="395">
        <v>98.03</v>
      </c>
      <c r="E111" s="395">
        <v>87.25</v>
      </c>
      <c r="F111" s="376">
        <f t="shared" si="5"/>
        <v>-539</v>
      </c>
      <c r="G111" s="376">
        <f t="shared" si="6"/>
        <v>4901.5</v>
      </c>
      <c r="H111" s="377">
        <f t="shared" si="7"/>
        <v>-0.10996633683566256</v>
      </c>
      <c r="I111" s="725"/>
      <c r="J111" s="375"/>
      <c r="K111" s="375"/>
      <c r="L111" s="375"/>
    </row>
    <row r="112" spans="1:12" x14ac:dyDescent="0.25">
      <c r="A112" s="375"/>
      <c r="B112" s="374">
        <v>42426</v>
      </c>
      <c r="C112" s="396">
        <v>70</v>
      </c>
      <c r="D112" s="395">
        <v>95.18</v>
      </c>
      <c r="E112" s="395">
        <v>88.03</v>
      </c>
      <c r="F112" s="376">
        <f t="shared" si="5"/>
        <v>-500.5000000000004</v>
      </c>
      <c r="G112" s="376">
        <f t="shared" si="6"/>
        <v>6662.6</v>
      </c>
      <c r="H112" s="378">
        <f t="shared" si="7"/>
        <v>-7.5120823702458553E-2</v>
      </c>
      <c r="I112" s="726"/>
      <c r="J112" s="375"/>
      <c r="K112" s="375"/>
      <c r="L112" s="375"/>
    </row>
    <row r="113" spans="1:12" x14ac:dyDescent="0.25">
      <c r="A113" s="375"/>
      <c r="B113" s="374">
        <v>42430</v>
      </c>
      <c r="C113" s="396">
        <v>70</v>
      </c>
      <c r="D113" s="395">
        <v>95.18</v>
      </c>
      <c r="E113" s="395">
        <v>89.69</v>
      </c>
      <c r="F113" s="376">
        <f t="shared" si="5"/>
        <v>-384.30000000000064</v>
      </c>
      <c r="G113" s="376">
        <f t="shared" si="6"/>
        <v>6662.6</v>
      </c>
      <c r="H113" s="378">
        <f t="shared" si="7"/>
        <v>-5.7680184912796896E-2</v>
      </c>
      <c r="I113" s="726"/>
      <c r="J113" s="375"/>
      <c r="K113" s="375"/>
      <c r="L113" s="375"/>
    </row>
    <row r="114" spans="1:12" x14ac:dyDescent="0.25">
      <c r="A114" s="375"/>
      <c r="B114" s="374">
        <v>42431</v>
      </c>
      <c r="C114" s="396">
        <v>70</v>
      </c>
      <c r="D114" s="395">
        <v>95.18</v>
      </c>
      <c r="E114" s="395">
        <v>88.8</v>
      </c>
      <c r="F114" s="376">
        <f t="shared" si="5"/>
        <v>-446.6000000000007</v>
      </c>
      <c r="G114" s="376">
        <f t="shared" si="6"/>
        <v>6662.6</v>
      </c>
      <c r="H114" s="378">
        <f t="shared" si="7"/>
        <v>-6.7030888842193839E-2</v>
      </c>
      <c r="I114" s="726"/>
      <c r="J114" s="375"/>
      <c r="K114" s="375"/>
      <c r="L114" s="375"/>
    </row>
    <row r="115" spans="1:12" x14ac:dyDescent="0.25">
      <c r="A115" s="375"/>
      <c r="B115" s="374">
        <v>42445</v>
      </c>
      <c r="C115" s="396">
        <v>70</v>
      </c>
      <c r="D115" s="395">
        <v>95.176000000000002</v>
      </c>
      <c r="E115" s="395">
        <v>90.28</v>
      </c>
      <c r="F115" s="376">
        <f>C115*(E115-D115)</f>
        <v>-342.72</v>
      </c>
      <c r="G115" s="376">
        <f t="shared" si="6"/>
        <v>6662.32</v>
      </c>
      <c r="H115" s="378">
        <f t="shared" si="7"/>
        <v>-5.1441539884004378E-2</v>
      </c>
      <c r="I115" s="726"/>
      <c r="J115" s="375"/>
      <c r="K115" s="375"/>
      <c r="L115" s="375"/>
    </row>
    <row r="116" spans="1:12" x14ac:dyDescent="0.25">
      <c r="A116" s="375"/>
      <c r="B116" s="374">
        <v>42447</v>
      </c>
      <c r="C116" s="396">
        <v>50</v>
      </c>
      <c r="D116" s="395">
        <v>97.010999999999996</v>
      </c>
      <c r="E116" s="395">
        <v>90.59</v>
      </c>
      <c r="F116" s="376">
        <f>C116*(E116-D116)</f>
        <v>-321.04999999999961</v>
      </c>
      <c r="G116" s="376">
        <f t="shared" si="6"/>
        <v>4850.55</v>
      </c>
      <c r="H116" s="378">
        <f t="shared" si="7"/>
        <v>-6.6188370390986517E-2</v>
      </c>
      <c r="I116" s="726"/>
      <c r="J116" s="375"/>
      <c r="K116" s="375"/>
      <c r="L116" s="375"/>
    </row>
    <row r="117" spans="1:12" x14ac:dyDescent="0.25">
      <c r="A117" s="375"/>
      <c r="B117" s="374">
        <v>42452</v>
      </c>
      <c r="C117" s="396">
        <v>50</v>
      </c>
      <c r="D117" s="395">
        <v>97.010999999999996</v>
      </c>
      <c r="E117" s="395">
        <v>93.72</v>
      </c>
      <c r="F117" s="376">
        <f>C117*(E117-D117)</f>
        <v>-164.54999999999984</v>
      </c>
      <c r="G117" s="376">
        <f t="shared" si="6"/>
        <v>4850.55</v>
      </c>
      <c r="H117" s="378">
        <f t="shared" si="7"/>
        <v>-3.3923988001360636E-2</v>
      </c>
      <c r="I117" s="726"/>
      <c r="J117" s="375"/>
      <c r="K117" s="375"/>
      <c r="L117" s="375"/>
    </row>
    <row r="118" spans="1:12" x14ac:dyDescent="0.25">
      <c r="A118" s="375"/>
      <c r="B118" s="374">
        <v>42459</v>
      </c>
      <c r="C118" s="396">
        <v>50</v>
      </c>
      <c r="D118" s="395">
        <v>96.409000000000006</v>
      </c>
      <c r="E118" s="395">
        <v>91.97</v>
      </c>
      <c r="F118" s="376">
        <f t="shared" ref="F118:F181" si="8">C118*(E118-D118)</f>
        <v>-221.95000000000036</v>
      </c>
      <c r="G118" s="376">
        <f t="shared" si="6"/>
        <v>4820.4500000000007</v>
      </c>
      <c r="H118" s="378">
        <f t="shared" si="7"/>
        <v>-4.604341918285644E-2</v>
      </c>
      <c r="I118" s="726" t="s">
        <v>186</v>
      </c>
      <c r="J118" s="375"/>
      <c r="K118" s="375"/>
      <c r="L118" s="375"/>
    </row>
    <row r="119" spans="1:12" x14ac:dyDescent="0.25">
      <c r="A119" s="375"/>
      <c r="B119" s="374">
        <v>42469</v>
      </c>
      <c r="C119" s="396">
        <v>50</v>
      </c>
      <c r="D119" s="395">
        <v>96.409000000000006</v>
      </c>
      <c r="E119" s="395">
        <v>96.09</v>
      </c>
      <c r="F119" s="376">
        <f t="shared" si="8"/>
        <v>-15.950000000000131</v>
      </c>
      <c r="G119" s="376">
        <f t="shared" si="6"/>
        <v>4820.4500000000007</v>
      </c>
      <c r="H119" s="378">
        <f t="shared" si="7"/>
        <v>-3.3088197160016449E-3</v>
      </c>
      <c r="I119" s="726"/>
      <c r="J119" s="375"/>
      <c r="K119" s="375"/>
      <c r="L119" s="375"/>
    </row>
    <row r="120" spans="1:12" x14ac:dyDescent="0.25">
      <c r="A120" s="375"/>
      <c r="B120" s="374">
        <v>42475</v>
      </c>
      <c r="C120" s="396">
        <v>50</v>
      </c>
      <c r="D120" s="395">
        <v>96.409000000000006</v>
      </c>
      <c r="E120" s="395">
        <v>98.29</v>
      </c>
      <c r="F120" s="376">
        <f t="shared" si="8"/>
        <v>94.050000000000011</v>
      </c>
      <c r="G120" s="376">
        <f t="shared" si="6"/>
        <v>4820.4500000000007</v>
      </c>
      <c r="H120" s="378">
        <f t="shared" si="7"/>
        <v>1.951062660125092E-2</v>
      </c>
      <c r="I120" s="726"/>
      <c r="J120" s="375"/>
      <c r="K120" s="375"/>
      <c r="L120" s="375"/>
    </row>
    <row r="121" spans="1:12" x14ac:dyDescent="0.25">
      <c r="A121" s="375"/>
      <c r="B121" s="374">
        <v>42478</v>
      </c>
      <c r="C121" s="396">
        <v>25</v>
      </c>
      <c r="D121" s="395">
        <v>93.37</v>
      </c>
      <c r="E121" s="395">
        <v>99.2</v>
      </c>
      <c r="F121" s="376">
        <f t="shared" si="8"/>
        <v>145.74999999999994</v>
      </c>
      <c r="G121" s="376">
        <f t="shared" si="6"/>
        <v>2334.25</v>
      </c>
      <c r="H121" s="378">
        <f t="shared" si="7"/>
        <v>6.2439755810217393E-2</v>
      </c>
      <c r="I121" s="726"/>
      <c r="J121" s="375"/>
      <c r="K121" s="375"/>
      <c r="L121" s="375"/>
    </row>
    <row r="122" spans="1:12" x14ac:dyDescent="0.25">
      <c r="A122" s="375"/>
      <c r="B122" s="374">
        <v>42488</v>
      </c>
      <c r="C122" s="396">
        <v>50</v>
      </c>
      <c r="D122" s="395">
        <v>95.81</v>
      </c>
      <c r="E122" s="395">
        <v>97</v>
      </c>
      <c r="F122" s="376">
        <f t="shared" si="8"/>
        <v>59.499999999999886</v>
      </c>
      <c r="G122" s="376">
        <f t="shared" si="6"/>
        <v>4790.5</v>
      </c>
      <c r="H122" s="378">
        <f t="shared" si="7"/>
        <v>1.2420415405490009E-2</v>
      </c>
      <c r="I122" s="726"/>
      <c r="J122" s="375"/>
      <c r="K122" s="375"/>
      <c r="L122" s="375"/>
    </row>
    <row r="123" spans="1:12" x14ac:dyDescent="0.25">
      <c r="A123" s="375"/>
      <c r="B123" s="374">
        <v>42489</v>
      </c>
      <c r="C123" s="396">
        <v>70</v>
      </c>
      <c r="D123" s="395">
        <v>94.247</v>
      </c>
      <c r="E123" s="376">
        <v>88.21</v>
      </c>
      <c r="F123" s="376">
        <f t="shared" si="8"/>
        <v>-422.59000000000043</v>
      </c>
      <c r="G123" s="376">
        <f t="shared" si="6"/>
        <v>6597.29</v>
      </c>
      <c r="H123" s="378">
        <f t="shared" si="7"/>
        <v>-6.4055089286661704E-2</v>
      </c>
      <c r="I123" s="726"/>
      <c r="J123" s="375"/>
      <c r="K123" s="375"/>
      <c r="L123" s="375"/>
    </row>
    <row r="124" spans="1:12" x14ac:dyDescent="0.25">
      <c r="A124" s="375"/>
      <c r="B124" s="374">
        <v>42489</v>
      </c>
      <c r="C124" s="375">
        <v>100</v>
      </c>
      <c r="D124" s="376">
        <v>92.822999999999993</v>
      </c>
      <c r="E124" s="376">
        <v>88.21</v>
      </c>
      <c r="F124" s="376">
        <f t="shared" si="8"/>
        <v>-461.29999999999995</v>
      </c>
      <c r="G124" s="376">
        <f t="shared" si="6"/>
        <v>9282.2999999999993</v>
      </c>
      <c r="H124" s="378">
        <f t="shared" si="7"/>
        <v>-4.9696734645508119E-2</v>
      </c>
      <c r="I124" s="726"/>
      <c r="J124" s="375"/>
      <c r="K124" s="375"/>
      <c r="L124" s="375"/>
    </row>
    <row r="125" spans="1:12" x14ac:dyDescent="0.25">
      <c r="A125" s="375"/>
      <c r="B125" s="374">
        <v>42498</v>
      </c>
      <c r="C125" s="375">
        <v>100</v>
      </c>
      <c r="D125" s="376">
        <v>92.822999999999993</v>
      </c>
      <c r="E125" s="376">
        <v>84.68</v>
      </c>
      <c r="F125" s="376">
        <f t="shared" si="8"/>
        <v>-814.29999999999859</v>
      </c>
      <c r="G125" s="376">
        <f t="shared" si="6"/>
        <v>9282.2999999999993</v>
      </c>
      <c r="H125" s="378">
        <f t="shared" si="7"/>
        <v>-8.7726102366870146E-2</v>
      </c>
      <c r="I125" s="726"/>
      <c r="J125" s="375"/>
      <c r="K125" s="375"/>
      <c r="L125" s="375"/>
    </row>
    <row r="126" spans="1:12" x14ac:dyDescent="0.25">
      <c r="A126" s="375"/>
      <c r="B126" s="374">
        <v>42502</v>
      </c>
      <c r="C126" s="375">
        <v>100</v>
      </c>
      <c r="D126" s="376">
        <v>92.822999999999993</v>
      </c>
      <c r="E126" s="376">
        <v>82.77</v>
      </c>
      <c r="F126" s="376">
        <f t="shared" si="8"/>
        <v>-1005.2999999999997</v>
      </c>
      <c r="G126" s="376">
        <f t="shared" si="6"/>
        <v>9282.2999999999993</v>
      </c>
      <c r="H126" s="378">
        <f t="shared" si="7"/>
        <v>-0.10830289906596423</v>
      </c>
      <c r="I126" s="726"/>
      <c r="J126" s="375"/>
      <c r="K126" s="375"/>
      <c r="L126" s="375"/>
    </row>
    <row r="127" spans="1:12" x14ac:dyDescent="0.25">
      <c r="A127" s="375"/>
      <c r="B127" s="374">
        <v>42514</v>
      </c>
      <c r="C127" s="375">
        <v>100</v>
      </c>
      <c r="D127" s="376">
        <v>92.82</v>
      </c>
      <c r="E127" s="376">
        <v>86.22</v>
      </c>
      <c r="F127" s="376">
        <f t="shared" si="8"/>
        <v>-659.99999999999943</v>
      </c>
      <c r="G127" s="376">
        <f t="shared" si="6"/>
        <v>9282</v>
      </c>
      <c r="H127" s="378">
        <f t="shared" si="7"/>
        <v>-7.1105365223012224E-2</v>
      </c>
      <c r="I127" s="726"/>
      <c r="J127" s="375"/>
      <c r="K127" s="375"/>
      <c r="L127" s="375"/>
    </row>
    <row r="128" spans="1:12" x14ac:dyDescent="0.25">
      <c r="A128" s="375"/>
      <c r="B128" s="374">
        <v>42527</v>
      </c>
      <c r="C128" s="375">
        <v>100</v>
      </c>
      <c r="D128" s="376">
        <v>92.822999999999993</v>
      </c>
      <c r="E128" s="376">
        <v>87.6</v>
      </c>
      <c r="F128" s="376">
        <f t="shared" si="8"/>
        <v>-522.29999999999995</v>
      </c>
      <c r="G128" s="376">
        <f t="shared" si="6"/>
        <v>9282.2999999999993</v>
      </c>
      <c r="H128" s="378">
        <f t="shared" si="7"/>
        <v>-5.6268381758831316E-2</v>
      </c>
      <c r="I128" s="726"/>
      <c r="J128" s="375"/>
      <c r="K128" s="375"/>
      <c r="L128" s="375"/>
    </row>
    <row r="129" spans="1:12" x14ac:dyDescent="0.25">
      <c r="A129" s="375"/>
      <c r="B129" s="374">
        <v>42535</v>
      </c>
      <c r="C129" s="375">
        <v>100</v>
      </c>
      <c r="D129" s="376">
        <v>92.82</v>
      </c>
      <c r="E129" s="376">
        <v>83.57</v>
      </c>
      <c r="F129" s="376">
        <f t="shared" si="8"/>
        <v>-925</v>
      </c>
      <c r="G129" s="376">
        <f t="shared" si="6"/>
        <v>9282</v>
      </c>
      <c r="H129" s="378">
        <f t="shared" si="7"/>
        <v>-9.965524671407025E-2</v>
      </c>
      <c r="I129" s="458">
        <v>88.5</v>
      </c>
      <c r="J129" s="375"/>
      <c r="K129" s="375"/>
      <c r="L129" s="375"/>
    </row>
    <row r="130" spans="1:12" x14ac:dyDescent="0.25">
      <c r="A130" s="375"/>
      <c r="B130" s="374">
        <v>42542</v>
      </c>
      <c r="C130" s="375">
        <v>100</v>
      </c>
      <c r="D130" s="376">
        <v>92.82</v>
      </c>
      <c r="E130" s="376">
        <v>81.790000000000006</v>
      </c>
      <c r="F130" s="376">
        <f t="shared" si="8"/>
        <v>-1102.9999999999986</v>
      </c>
      <c r="G130" s="376">
        <f t="shared" si="6"/>
        <v>9282</v>
      </c>
      <c r="H130" s="378">
        <f t="shared" si="7"/>
        <v>-0.11883214824391282</v>
      </c>
      <c r="I130" s="726"/>
      <c r="J130" s="375"/>
      <c r="K130" s="375"/>
      <c r="L130" s="375"/>
    </row>
    <row r="131" spans="1:12" x14ac:dyDescent="0.25">
      <c r="A131" s="375"/>
      <c r="B131" s="374">
        <v>42545</v>
      </c>
      <c r="C131" s="375">
        <v>200</v>
      </c>
      <c r="D131" s="376">
        <v>86.647000000000006</v>
      </c>
      <c r="E131" s="376">
        <v>80.47</v>
      </c>
      <c r="F131" s="376">
        <f t="shared" si="8"/>
        <v>-1235.4000000000015</v>
      </c>
      <c r="G131" s="376">
        <f t="shared" si="6"/>
        <v>17329.400000000001</v>
      </c>
      <c r="H131" s="378">
        <f t="shared" si="7"/>
        <v>-7.1289254099968918E-2</v>
      </c>
      <c r="I131" s="726"/>
      <c r="J131" s="375"/>
      <c r="K131" s="375"/>
      <c r="L131" s="375"/>
    </row>
    <row r="132" spans="1:12" x14ac:dyDescent="0.25">
      <c r="A132" s="375"/>
      <c r="B132" s="374">
        <v>42548</v>
      </c>
      <c r="C132" s="375">
        <v>200</v>
      </c>
      <c r="D132" s="376">
        <v>86.647000000000006</v>
      </c>
      <c r="E132" s="376">
        <v>78.25</v>
      </c>
      <c r="F132" s="376">
        <f t="shared" si="8"/>
        <v>-1679.400000000001</v>
      </c>
      <c r="G132" s="376">
        <f t="shared" si="6"/>
        <v>17329.400000000001</v>
      </c>
      <c r="H132" s="378">
        <f t="shared" si="7"/>
        <v>-9.6910452756587134E-2</v>
      </c>
      <c r="I132" s="726"/>
      <c r="J132" s="375"/>
      <c r="K132" s="375"/>
      <c r="L132" s="375"/>
    </row>
    <row r="133" spans="1:12" x14ac:dyDescent="0.25">
      <c r="A133" s="375"/>
      <c r="B133" s="374">
        <v>42549</v>
      </c>
      <c r="C133" s="375">
        <v>200</v>
      </c>
      <c r="D133" s="376">
        <v>86.647000000000006</v>
      </c>
      <c r="E133" s="376">
        <v>82.31</v>
      </c>
      <c r="F133" s="376">
        <f t="shared" si="8"/>
        <v>-867.40000000000066</v>
      </c>
      <c r="G133" s="376">
        <f t="shared" si="6"/>
        <v>17329.400000000001</v>
      </c>
      <c r="H133" s="378">
        <f t="shared" si="7"/>
        <v>-5.0053666024213218E-2</v>
      </c>
      <c r="I133" s="726"/>
      <c r="J133" s="375"/>
      <c r="K133" s="375"/>
      <c r="L133" s="375"/>
    </row>
    <row r="134" spans="1:12" x14ac:dyDescent="0.25">
      <c r="A134" s="375"/>
      <c r="B134" s="374">
        <v>42550</v>
      </c>
      <c r="C134" s="375">
        <v>200</v>
      </c>
      <c r="D134" s="376">
        <v>86.411500000000004</v>
      </c>
      <c r="E134" s="376">
        <v>82.27</v>
      </c>
      <c r="F134" s="376">
        <f t="shared" si="8"/>
        <v>-828.30000000000155</v>
      </c>
      <c r="G134" s="376">
        <f t="shared" si="6"/>
        <v>17282.3</v>
      </c>
      <c r="H134" s="378">
        <f t="shared" si="7"/>
        <v>-4.7927648519005078E-2</v>
      </c>
      <c r="I134" s="726" t="s">
        <v>186</v>
      </c>
      <c r="J134" s="375"/>
      <c r="K134" s="375"/>
      <c r="L134" s="375"/>
    </row>
    <row r="135" spans="1:12" x14ac:dyDescent="0.25">
      <c r="A135" s="375"/>
      <c r="B135" s="374">
        <v>42552</v>
      </c>
      <c r="C135" s="375">
        <v>100</v>
      </c>
      <c r="D135" s="376">
        <v>89.084800000000001</v>
      </c>
      <c r="E135" s="376">
        <v>84.86</v>
      </c>
      <c r="F135" s="376">
        <f t="shared" si="8"/>
        <v>-422.48000000000019</v>
      </c>
      <c r="G135" s="376">
        <f t="shared" si="6"/>
        <v>8908.48</v>
      </c>
      <c r="H135" s="378">
        <f t="shared" si="7"/>
        <v>-4.7424476453895636E-2</v>
      </c>
      <c r="I135" s="726"/>
      <c r="J135" s="375"/>
      <c r="K135" s="375"/>
      <c r="L135" s="375"/>
    </row>
    <row r="136" spans="1:12" x14ac:dyDescent="0.25">
      <c r="A136" s="375"/>
      <c r="B136" s="374">
        <v>42556</v>
      </c>
      <c r="C136" s="375">
        <v>100</v>
      </c>
      <c r="D136" s="376">
        <v>89.084800000000001</v>
      </c>
      <c r="E136" s="376">
        <v>83.89</v>
      </c>
      <c r="F136" s="376">
        <f t="shared" si="8"/>
        <v>-519.48</v>
      </c>
      <c r="G136" s="376">
        <f t="shared" si="6"/>
        <v>8908.48</v>
      </c>
      <c r="H136" s="378">
        <f t="shared" si="7"/>
        <v>-5.8312978196055902E-2</v>
      </c>
      <c r="I136" s="726"/>
      <c r="J136" s="375"/>
      <c r="K136" s="375"/>
      <c r="L136" s="375"/>
    </row>
    <row r="137" spans="1:12" x14ac:dyDescent="0.25">
      <c r="A137" s="375"/>
      <c r="B137" s="374">
        <v>42559</v>
      </c>
      <c r="C137" s="375">
        <v>100</v>
      </c>
      <c r="D137" s="376">
        <v>89.084800000000001</v>
      </c>
      <c r="E137" s="376">
        <v>86.55</v>
      </c>
      <c r="F137" s="376">
        <f t="shared" si="8"/>
        <v>-253.48000000000042</v>
      </c>
      <c r="G137" s="376">
        <f t="shared" si="6"/>
        <v>8908.48</v>
      </c>
      <c r="H137" s="378">
        <f t="shared" si="7"/>
        <v>-2.8453787851575176E-2</v>
      </c>
      <c r="I137" s="726"/>
      <c r="J137" s="375"/>
      <c r="K137" s="375"/>
      <c r="L137" s="375"/>
    </row>
    <row r="138" spans="1:12" x14ac:dyDescent="0.25">
      <c r="A138" s="375"/>
      <c r="B138" s="374">
        <v>42569</v>
      </c>
      <c r="C138" s="375">
        <v>100</v>
      </c>
      <c r="D138" s="376">
        <v>89.084800000000001</v>
      </c>
      <c r="E138" s="376">
        <v>86.93</v>
      </c>
      <c r="F138" s="376">
        <f t="shared" si="8"/>
        <v>-215.47999999999945</v>
      </c>
      <c r="G138" s="376">
        <f t="shared" si="6"/>
        <v>8908.48</v>
      </c>
      <c r="H138" s="378">
        <f t="shared" si="7"/>
        <v>-2.4188189230934957E-2</v>
      </c>
      <c r="I138" s="726"/>
      <c r="J138" s="375"/>
      <c r="K138" s="375"/>
      <c r="L138" s="375"/>
    </row>
    <row r="139" spans="1:12" x14ac:dyDescent="0.25">
      <c r="A139" s="375"/>
      <c r="B139" s="374">
        <v>42570</v>
      </c>
      <c r="C139" s="375">
        <v>100</v>
      </c>
      <c r="D139" s="376">
        <v>89.084800000000001</v>
      </c>
      <c r="E139" s="376">
        <v>85.44</v>
      </c>
      <c r="F139" s="376">
        <f t="shared" si="8"/>
        <v>-364.48000000000036</v>
      </c>
      <c r="G139" s="376">
        <f t="shared" si="6"/>
        <v>8908.48</v>
      </c>
      <c r="H139" s="378">
        <f t="shared" si="7"/>
        <v>-4.0913825927655488E-2</v>
      </c>
      <c r="I139" s="726"/>
      <c r="J139" s="375"/>
      <c r="K139" s="375"/>
      <c r="L139" s="375"/>
    </row>
    <row r="140" spans="1:12" x14ac:dyDescent="0.25">
      <c r="A140" s="375"/>
      <c r="B140" s="374">
        <v>42571</v>
      </c>
      <c r="C140" s="375">
        <v>100</v>
      </c>
      <c r="D140" s="376">
        <v>89.084800000000001</v>
      </c>
      <c r="E140" s="376">
        <v>86.66</v>
      </c>
      <c r="F140" s="376">
        <f t="shared" si="8"/>
        <v>-242.48000000000047</v>
      </c>
      <c r="G140" s="376">
        <f t="shared" si="6"/>
        <v>8908.48</v>
      </c>
      <c r="H140" s="378">
        <f t="shared" si="7"/>
        <v>-2.7219009303495148E-2</v>
      </c>
      <c r="I140" s="726"/>
      <c r="J140" s="375"/>
      <c r="K140" s="375"/>
      <c r="L140" s="375"/>
    </row>
    <row r="141" spans="1:12" x14ac:dyDescent="0.25">
      <c r="A141" s="375"/>
      <c r="B141" s="374">
        <v>42572</v>
      </c>
      <c r="C141" s="375">
        <v>100</v>
      </c>
      <c r="D141" s="376">
        <v>89.084800000000001</v>
      </c>
      <c r="E141" s="376">
        <v>87.24</v>
      </c>
      <c r="F141" s="376">
        <f t="shared" si="8"/>
        <v>-184.48000000000064</v>
      </c>
      <c r="G141" s="376">
        <f t="shared" si="6"/>
        <v>8908.48</v>
      </c>
      <c r="H141" s="378">
        <f t="shared" si="7"/>
        <v>-2.0708358777255003E-2</v>
      </c>
      <c r="I141" s="726"/>
      <c r="J141" s="375"/>
      <c r="K141" s="375"/>
      <c r="L141" s="375"/>
    </row>
    <row r="142" spans="1:12" x14ac:dyDescent="0.25">
      <c r="A142" s="375"/>
      <c r="B142" s="374">
        <v>42575</v>
      </c>
      <c r="C142" s="375">
        <v>100</v>
      </c>
      <c r="D142" s="376">
        <v>89.084800000000001</v>
      </c>
      <c r="E142" s="376">
        <v>86.55</v>
      </c>
      <c r="F142" s="376">
        <f t="shared" si="8"/>
        <v>-253.48000000000042</v>
      </c>
      <c r="G142" s="376">
        <f t="shared" si="6"/>
        <v>8908.48</v>
      </c>
      <c r="H142" s="378">
        <f t="shared" si="7"/>
        <v>-2.8453787851575176E-2</v>
      </c>
      <c r="I142" s="727"/>
      <c r="J142" s="375"/>
      <c r="K142" s="375"/>
      <c r="L142" s="375"/>
    </row>
    <row r="143" spans="1:12" x14ac:dyDescent="0.25">
      <c r="A143" s="375"/>
      <c r="B143" s="374">
        <v>42576</v>
      </c>
      <c r="C143" s="375">
        <v>100</v>
      </c>
      <c r="D143" s="376">
        <v>89.084800000000001</v>
      </c>
      <c r="E143" s="376">
        <v>88.55</v>
      </c>
      <c r="F143" s="376">
        <f t="shared" si="8"/>
        <v>-53.480000000000416</v>
      </c>
      <c r="G143" s="376">
        <f t="shared" si="6"/>
        <v>8908.48</v>
      </c>
      <c r="H143" s="378">
        <f t="shared" si="7"/>
        <v>-6.0032687955746001E-3</v>
      </c>
      <c r="I143" s="726" t="s">
        <v>251</v>
      </c>
      <c r="J143" s="375"/>
      <c r="K143" s="375"/>
      <c r="L143" s="375"/>
    </row>
    <row r="144" spans="1:12" x14ac:dyDescent="0.25">
      <c r="A144" s="375"/>
      <c r="B144" s="374">
        <v>42577</v>
      </c>
      <c r="C144" s="375">
        <v>120</v>
      </c>
      <c r="D144" s="376">
        <v>87.677300000000002</v>
      </c>
      <c r="E144" s="376">
        <v>81.05</v>
      </c>
      <c r="F144" s="376">
        <f t="shared" si="8"/>
        <v>-795.27600000000064</v>
      </c>
      <c r="G144" s="376">
        <f t="shared" si="6"/>
        <v>10521.276</v>
      </c>
      <c r="H144" s="378">
        <f t="shared" si="7"/>
        <v>-7.5587409740035388E-2</v>
      </c>
      <c r="I144" s="726"/>
      <c r="J144" s="375"/>
      <c r="K144" s="375"/>
      <c r="L144" s="375"/>
    </row>
    <row r="145" spans="1:12" x14ac:dyDescent="0.25">
      <c r="A145" s="375"/>
      <c r="B145" s="374">
        <v>42580</v>
      </c>
      <c r="C145" s="375">
        <v>150</v>
      </c>
      <c r="D145" s="376">
        <v>86.017899999999997</v>
      </c>
      <c r="E145" s="376">
        <v>79.47</v>
      </c>
      <c r="F145" s="376">
        <f t="shared" si="8"/>
        <v>-982.18499999999972</v>
      </c>
      <c r="G145" s="376">
        <f t="shared" si="6"/>
        <v>12902.684999999999</v>
      </c>
      <c r="H145" s="378">
        <f t="shared" si="7"/>
        <v>-7.6122527985454172E-2</v>
      </c>
      <c r="I145" s="726"/>
      <c r="J145" s="375"/>
      <c r="K145" s="375"/>
      <c r="L145" s="375"/>
    </row>
    <row r="146" spans="1:12" x14ac:dyDescent="0.25">
      <c r="A146" s="375"/>
      <c r="B146" s="374">
        <v>42593</v>
      </c>
      <c r="C146" s="375">
        <v>150</v>
      </c>
      <c r="D146" s="376">
        <v>86.017899999999997</v>
      </c>
      <c r="E146" s="376">
        <v>78.900000000000006</v>
      </c>
      <c r="F146" s="376">
        <f t="shared" si="8"/>
        <v>-1067.6849999999988</v>
      </c>
      <c r="G146" s="376">
        <f t="shared" si="6"/>
        <v>12902.684999999999</v>
      </c>
      <c r="H146" s="378">
        <f t="shared" si="7"/>
        <v>-8.2749055719797765E-2</v>
      </c>
      <c r="I146" s="726"/>
      <c r="J146" s="375"/>
      <c r="K146" s="375"/>
      <c r="L146" s="375"/>
    </row>
    <row r="147" spans="1:12" x14ac:dyDescent="0.25">
      <c r="A147" s="375"/>
      <c r="B147" s="374">
        <v>42597</v>
      </c>
      <c r="C147" s="375">
        <v>150</v>
      </c>
      <c r="D147" s="376">
        <v>86.017899999999997</v>
      </c>
      <c r="E147" s="376">
        <v>79.650000000000006</v>
      </c>
      <c r="F147" s="376">
        <f t="shared" si="8"/>
        <v>-955.18499999999881</v>
      </c>
      <c r="G147" s="376">
        <f t="shared" si="6"/>
        <v>12902.684999999999</v>
      </c>
      <c r="H147" s="378">
        <f t="shared" si="7"/>
        <v>-7.4029940279871892E-2</v>
      </c>
      <c r="I147" s="726"/>
      <c r="J147" s="375"/>
      <c r="K147" s="375"/>
      <c r="L147" s="375"/>
    </row>
    <row r="148" spans="1:12" x14ac:dyDescent="0.25">
      <c r="A148" s="375"/>
      <c r="B148" s="374">
        <v>42599</v>
      </c>
      <c r="C148" s="375">
        <v>150</v>
      </c>
      <c r="D148" s="376">
        <v>86.017899999999997</v>
      </c>
      <c r="E148" s="376">
        <v>80.7</v>
      </c>
      <c r="F148" s="376">
        <f t="shared" si="8"/>
        <v>-797.68499999999915</v>
      </c>
      <c r="G148" s="376">
        <f t="shared" si="6"/>
        <v>12902.684999999999</v>
      </c>
      <c r="H148" s="378">
        <f t="shared" si="7"/>
        <v>-6.1823178663975693E-2</v>
      </c>
      <c r="I148" s="726"/>
      <c r="J148" s="375"/>
      <c r="K148" s="375"/>
      <c r="L148" s="375"/>
    </row>
    <row r="149" spans="1:12" x14ac:dyDescent="0.25">
      <c r="A149" s="375"/>
      <c r="B149" s="374">
        <v>42600</v>
      </c>
      <c r="C149" s="375">
        <v>150</v>
      </c>
      <c r="D149" s="376">
        <v>86.017899999999997</v>
      </c>
      <c r="E149" s="376">
        <v>80.59</v>
      </c>
      <c r="F149" s="376">
        <f t="shared" si="8"/>
        <v>-814.18499999999904</v>
      </c>
      <c r="G149" s="376">
        <f t="shared" si="6"/>
        <v>12902.684999999999</v>
      </c>
      <c r="H149" s="378">
        <f t="shared" si="7"/>
        <v>-6.3101982261831474E-2</v>
      </c>
      <c r="I149" s="726"/>
      <c r="J149" s="375"/>
      <c r="K149" s="375"/>
      <c r="L149" s="375"/>
    </row>
    <row r="150" spans="1:12" x14ac:dyDescent="0.25">
      <c r="A150" s="375"/>
      <c r="B150" s="374">
        <v>42601</v>
      </c>
      <c r="C150" s="375">
        <v>150</v>
      </c>
      <c r="D150" s="376">
        <v>86.017899999999997</v>
      </c>
      <c r="E150" s="376">
        <v>81</v>
      </c>
      <c r="F150" s="376">
        <f t="shared" si="8"/>
        <v>-752.6849999999996</v>
      </c>
      <c r="G150" s="376">
        <f t="shared" si="6"/>
        <v>12902.684999999999</v>
      </c>
      <c r="H150" s="378">
        <f t="shared" si="7"/>
        <v>-5.8335532488005375E-2</v>
      </c>
      <c r="I150" s="726"/>
      <c r="J150" s="375"/>
      <c r="K150" s="375"/>
      <c r="L150" s="375"/>
    </row>
    <row r="151" spans="1:12" x14ac:dyDescent="0.25">
      <c r="A151" s="375"/>
      <c r="B151" s="374">
        <v>42605</v>
      </c>
      <c r="C151" s="375">
        <v>150</v>
      </c>
      <c r="D151" s="376">
        <v>86.017899999999997</v>
      </c>
      <c r="E151" s="376">
        <v>81.47</v>
      </c>
      <c r="F151" s="376">
        <f t="shared" si="8"/>
        <v>-682.18499999999972</v>
      </c>
      <c r="G151" s="376">
        <f t="shared" si="6"/>
        <v>12902.684999999999</v>
      </c>
      <c r="H151" s="378">
        <f t="shared" si="7"/>
        <v>-5.2871553478985173E-2</v>
      </c>
      <c r="I151" s="726"/>
      <c r="J151" s="375"/>
      <c r="K151" s="375"/>
      <c r="L151" s="375"/>
    </row>
    <row r="152" spans="1:12" x14ac:dyDescent="0.25">
      <c r="A152" s="375"/>
      <c r="B152" s="374">
        <v>42606</v>
      </c>
      <c r="C152" s="375">
        <v>150</v>
      </c>
      <c r="D152" s="376">
        <v>86.017899999999997</v>
      </c>
      <c r="E152" s="376">
        <v>80.5</v>
      </c>
      <c r="F152" s="376">
        <f t="shared" si="8"/>
        <v>-827.6849999999996</v>
      </c>
      <c r="G152" s="376">
        <f t="shared" si="6"/>
        <v>12902.684999999999</v>
      </c>
      <c r="H152" s="378">
        <f t="shared" si="7"/>
        <v>-6.4148276114622621E-2</v>
      </c>
      <c r="I152" s="726"/>
      <c r="J152" s="375"/>
      <c r="K152" s="375"/>
      <c r="L152" s="375"/>
    </row>
    <row r="153" spans="1:12" x14ac:dyDescent="0.25">
      <c r="A153" s="375"/>
      <c r="B153" s="374">
        <v>42607</v>
      </c>
      <c r="C153" s="375">
        <v>150</v>
      </c>
      <c r="D153" s="376">
        <v>86.017899999999997</v>
      </c>
      <c r="E153" s="376">
        <v>80.08</v>
      </c>
      <c r="F153" s="376">
        <f t="shared" si="8"/>
        <v>-890.68499999999983</v>
      </c>
      <c r="G153" s="376">
        <f t="shared" si="6"/>
        <v>12902.684999999999</v>
      </c>
      <c r="H153" s="378">
        <f t="shared" si="7"/>
        <v>-6.9030980760981131E-2</v>
      </c>
      <c r="I153" s="726"/>
      <c r="J153" s="375"/>
      <c r="K153" s="375"/>
      <c r="L153" s="375"/>
    </row>
    <row r="154" spans="1:12" x14ac:dyDescent="0.25">
      <c r="A154" s="375"/>
      <c r="B154" s="374">
        <v>42608</v>
      </c>
      <c r="C154" s="375">
        <v>170</v>
      </c>
      <c r="D154" s="376">
        <v>85.225200000000001</v>
      </c>
      <c r="E154" s="376">
        <v>79.77</v>
      </c>
      <c r="F154" s="376">
        <f t="shared" si="8"/>
        <v>-927.38400000000081</v>
      </c>
      <c r="G154" s="376">
        <f t="shared" si="6"/>
        <v>14488.284</v>
      </c>
      <c r="H154" s="378">
        <f t="shared" si="7"/>
        <v>-6.4009236704636707E-2</v>
      </c>
      <c r="I154" s="726"/>
      <c r="J154" s="375"/>
      <c r="K154" s="375"/>
      <c r="L154" s="375"/>
    </row>
    <row r="155" spans="1:12" x14ac:dyDescent="0.25">
      <c r="A155" s="375"/>
      <c r="B155" s="374">
        <v>42609</v>
      </c>
      <c r="C155" s="375">
        <v>170</v>
      </c>
      <c r="D155" s="376">
        <v>85.225200000000001</v>
      </c>
      <c r="E155" s="376">
        <v>77.92</v>
      </c>
      <c r="F155" s="376">
        <f t="shared" si="8"/>
        <v>-1241.8839999999998</v>
      </c>
      <c r="G155" s="376">
        <f t="shared" si="6"/>
        <v>14488.284</v>
      </c>
      <c r="H155" s="378">
        <f t="shared" si="7"/>
        <v>-8.5716431290275633E-2</v>
      </c>
      <c r="I155" s="726"/>
      <c r="J155" s="375"/>
      <c r="K155" s="375"/>
      <c r="L155" s="375"/>
    </row>
    <row r="156" spans="1:12" x14ac:dyDescent="0.25">
      <c r="A156" s="375"/>
      <c r="B156" s="374">
        <v>42614</v>
      </c>
      <c r="C156" s="375">
        <v>200</v>
      </c>
      <c r="D156" s="376">
        <v>84.093400000000003</v>
      </c>
      <c r="E156" s="376">
        <v>77.42</v>
      </c>
      <c r="F156" s="376">
        <f t="shared" si="8"/>
        <v>-1334.6800000000003</v>
      </c>
      <c r="G156" s="376">
        <f t="shared" si="6"/>
        <v>16818.68</v>
      </c>
      <c r="H156" s="378">
        <f t="shared" si="7"/>
        <v>-7.9357000668304534E-2</v>
      </c>
      <c r="I156" s="726"/>
      <c r="J156" s="375"/>
      <c r="K156" s="375"/>
      <c r="L156" s="375"/>
    </row>
    <row r="157" spans="1:12" x14ac:dyDescent="0.25">
      <c r="A157" s="375"/>
      <c r="B157" s="374">
        <v>42615</v>
      </c>
      <c r="C157" s="375">
        <v>200</v>
      </c>
      <c r="D157" s="376">
        <v>84.093400000000003</v>
      </c>
      <c r="E157" s="376">
        <v>76.89</v>
      </c>
      <c r="F157" s="376">
        <f t="shared" si="8"/>
        <v>-1440.6800000000003</v>
      </c>
      <c r="G157" s="376">
        <f t="shared" si="6"/>
        <v>16818.68</v>
      </c>
      <c r="H157" s="378">
        <f t="shared" si="7"/>
        <v>-8.5659516680262685E-2</v>
      </c>
      <c r="I157" s="726"/>
      <c r="J157" s="375"/>
      <c r="K157" s="375"/>
      <c r="L157" s="375"/>
    </row>
    <row r="158" spans="1:12" x14ac:dyDescent="0.25">
      <c r="A158" s="375"/>
      <c r="B158" s="374">
        <v>42619</v>
      </c>
      <c r="C158" s="375">
        <v>200</v>
      </c>
      <c r="D158" s="376">
        <v>84.093400000000003</v>
      </c>
      <c r="E158" s="376">
        <v>77.88</v>
      </c>
      <c r="F158" s="376">
        <f t="shared" si="8"/>
        <v>-1242.6800000000014</v>
      </c>
      <c r="G158" s="376">
        <f t="shared" si="6"/>
        <v>16818.68</v>
      </c>
      <c r="H158" s="378">
        <f t="shared" si="7"/>
        <v>-7.3886892431510753E-2</v>
      </c>
      <c r="I158" s="726"/>
      <c r="J158" s="375"/>
      <c r="K158" s="375"/>
      <c r="L158" s="375"/>
    </row>
    <row r="159" spans="1:12" x14ac:dyDescent="0.25">
      <c r="A159" s="375"/>
      <c r="B159" s="374">
        <v>42632</v>
      </c>
      <c r="C159" s="375">
        <v>200</v>
      </c>
      <c r="D159" s="376">
        <v>84.093400000000003</v>
      </c>
      <c r="E159" s="376">
        <v>78.989999999999995</v>
      </c>
      <c r="F159" s="376">
        <f t="shared" si="8"/>
        <v>-1020.6800000000015</v>
      </c>
      <c r="G159" s="376">
        <f t="shared" si="6"/>
        <v>16818.68</v>
      </c>
      <c r="H159" s="378">
        <f t="shared" si="7"/>
        <v>-6.0687283425334304E-2</v>
      </c>
      <c r="I159" s="726"/>
      <c r="J159" s="375"/>
      <c r="K159" s="375"/>
      <c r="L159" s="375"/>
    </row>
    <row r="160" spans="1:12" x14ac:dyDescent="0.25">
      <c r="A160" s="375"/>
      <c r="B160" s="374">
        <v>42633</v>
      </c>
      <c r="C160" s="375">
        <v>200</v>
      </c>
      <c r="D160" s="376">
        <v>84.093400000000003</v>
      </c>
      <c r="E160" s="376">
        <v>81.78</v>
      </c>
      <c r="F160" s="376">
        <f t="shared" si="8"/>
        <v>-462.68000000000029</v>
      </c>
      <c r="G160" s="376">
        <f t="shared" si="6"/>
        <v>16818.68</v>
      </c>
      <c r="H160" s="378">
        <f t="shared" si="7"/>
        <v>-2.7509887815215003E-2</v>
      </c>
      <c r="I160" s="726"/>
      <c r="J160" s="375"/>
      <c r="K160" s="375"/>
      <c r="L160" s="375"/>
    </row>
    <row r="161" spans="1:12" x14ac:dyDescent="0.25">
      <c r="A161" s="375"/>
      <c r="B161" s="374">
        <v>42635</v>
      </c>
      <c r="C161" s="375">
        <v>200</v>
      </c>
      <c r="D161" s="376">
        <v>84.093400000000003</v>
      </c>
      <c r="E161" s="376">
        <v>81.52</v>
      </c>
      <c r="F161" s="376">
        <f t="shared" si="8"/>
        <v>-514.68000000000131</v>
      </c>
      <c r="G161" s="376">
        <f t="shared" si="6"/>
        <v>16818.68</v>
      </c>
      <c r="H161" s="378">
        <f t="shared" si="7"/>
        <v>-3.060168812296811E-2</v>
      </c>
      <c r="I161" s="726"/>
      <c r="J161" s="375"/>
      <c r="K161" s="375"/>
      <c r="L161" s="375"/>
    </row>
    <row r="162" spans="1:12" x14ac:dyDescent="0.25">
      <c r="A162" s="375"/>
      <c r="B162" s="374">
        <v>42640</v>
      </c>
      <c r="C162" s="375">
        <v>200</v>
      </c>
      <c r="D162" s="376">
        <v>84.093400000000003</v>
      </c>
      <c r="E162" s="376">
        <v>79.25</v>
      </c>
      <c r="F162" s="376">
        <f t="shared" si="8"/>
        <v>-968.68000000000052</v>
      </c>
      <c r="G162" s="376">
        <f t="shared" si="6"/>
        <v>16818.68</v>
      </c>
      <c r="H162" s="378">
        <f t="shared" si="7"/>
        <v>-5.7595483117581198E-2</v>
      </c>
      <c r="I162" s="726" t="s">
        <v>186</v>
      </c>
      <c r="J162" s="375"/>
      <c r="K162" s="375"/>
      <c r="L162" s="375"/>
    </row>
    <row r="163" spans="1:12" x14ac:dyDescent="0.25">
      <c r="A163" s="375"/>
      <c r="B163" s="374">
        <v>42643</v>
      </c>
      <c r="C163" s="375">
        <v>200</v>
      </c>
      <c r="D163" s="376">
        <v>83.623400000000004</v>
      </c>
      <c r="E163" s="376">
        <v>79.12</v>
      </c>
      <c r="F163" s="376">
        <f t="shared" si="8"/>
        <v>-900.67999999999984</v>
      </c>
      <c r="G163" s="376">
        <f t="shared" si="6"/>
        <v>16724.68</v>
      </c>
      <c r="H163" s="378">
        <f t="shared" si="7"/>
        <v>-5.3853347268826658E-2</v>
      </c>
      <c r="I163" s="376">
        <v>83</v>
      </c>
      <c r="J163" s="375"/>
      <c r="K163" s="375"/>
      <c r="L163" s="375"/>
    </row>
    <row r="164" spans="1:12" x14ac:dyDescent="0.25">
      <c r="A164" s="375"/>
      <c r="B164" s="374">
        <v>42646</v>
      </c>
      <c r="C164" s="375">
        <v>200</v>
      </c>
      <c r="D164" s="376">
        <v>83.518799999999999</v>
      </c>
      <c r="E164" s="376">
        <v>78.03</v>
      </c>
      <c r="F164" s="376">
        <f t="shared" si="8"/>
        <v>-1097.7599999999995</v>
      </c>
      <c r="G164" s="376">
        <f t="shared" si="6"/>
        <v>16703.759999999998</v>
      </c>
      <c r="H164" s="378">
        <f t="shared" si="7"/>
        <v>-6.5719335047917327E-2</v>
      </c>
      <c r="I164" s="726"/>
      <c r="J164" s="375"/>
      <c r="K164" s="375"/>
      <c r="L164" s="375"/>
    </row>
    <row r="165" spans="1:12" x14ac:dyDescent="0.25">
      <c r="A165" s="375"/>
      <c r="B165" s="374">
        <v>42649</v>
      </c>
      <c r="C165" s="375">
        <v>250</v>
      </c>
      <c r="D165" s="376">
        <v>82.090999999999994</v>
      </c>
      <c r="E165" s="376">
        <v>76.209999999999994</v>
      </c>
      <c r="F165" s="376">
        <f t="shared" si="8"/>
        <v>-1470.25</v>
      </c>
      <c r="G165" s="376">
        <f t="shared" si="6"/>
        <v>20522.75</v>
      </c>
      <c r="H165" s="378">
        <f t="shared" si="7"/>
        <v>-7.1640009258018542E-2</v>
      </c>
      <c r="I165" s="726"/>
      <c r="J165" s="375"/>
      <c r="K165" s="375"/>
      <c r="L165" s="375"/>
    </row>
    <row r="166" spans="1:12" x14ac:dyDescent="0.25">
      <c r="A166" s="375"/>
      <c r="B166" s="374">
        <v>42650</v>
      </c>
      <c r="C166" s="375">
        <v>250</v>
      </c>
      <c r="D166" s="376">
        <v>82.090999999999994</v>
      </c>
      <c r="E166" s="376">
        <v>75.239999999999995</v>
      </c>
      <c r="F166" s="376">
        <f t="shared" si="8"/>
        <v>-1712.7499999999998</v>
      </c>
      <c r="G166" s="376">
        <f t="shared" si="6"/>
        <v>20522.75</v>
      </c>
      <c r="H166" s="378">
        <f t="shared" si="7"/>
        <v>-8.3456164500371535E-2</v>
      </c>
      <c r="I166" s="726"/>
      <c r="J166" s="375"/>
      <c r="K166" s="375"/>
      <c r="L166" s="375"/>
    </row>
    <row r="167" spans="1:12" x14ac:dyDescent="0.25">
      <c r="A167" s="375"/>
      <c r="B167" s="374">
        <v>42661</v>
      </c>
      <c r="C167" s="375">
        <v>250</v>
      </c>
      <c r="D167" s="376">
        <v>82.090999999999994</v>
      </c>
      <c r="E167" s="376">
        <v>73.41</v>
      </c>
      <c r="F167" s="376">
        <f t="shared" si="8"/>
        <v>-2170.2499999999995</v>
      </c>
      <c r="G167" s="376">
        <f t="shared" si="6"/>
        <v>20522.75</v>
      </c>
      <c r="H167" s="378">
        <f t="shared" si="7"/>
        <v>-0.105748498617388</v>
      </c>
      <c r="I167" s="726"/>
      <c r="J167" s="375"/>
      <c r="K167" s="375"/>
      <c r="L167" s="375"/>
    </row>
    <row r="168" spans="1:12" x14ac:dyDescent="0.25">
      <c r="A168" s="375"/>
      <c r="B168" s="374">
        <v>42676</v>
      </c>
      <c r="C168" s="375">
        <v>250</v>
      </c>
      <c r="D168" s="376">
        <v>82.090999999999994</v>
      </c>
      <c r="E168" s="376">
        <v>72.510000000000005</v>
      </c>
      <c r="F168" s="376">
        <f t="shared" si="8"/>
        <v>-2395.2499999999973</v>
      </c>
      <c r="G168" s="376">
        <f t="shared" si="6"/>
        <v>20522.75</v>
      </c>
      <c r="H168" s="378">
        <f t="shared" si="7"/>
        <v>-0.11671194162575665</v>
      </c>
      <c r="I168" s="726"/>
      <c r="J168" s="375"/>
      <c r="K168" s="375"/>
      <c r="L168" s="375"/>
    </row>
    <row r="169" spans="1:12" x14ac:dyDescent="0.25">
      <c r="A169" s="375"/>
      <c r="B169" s="374">
        <v>42701</v>
      </c>
      <c r="C169" s="375">
        <v>200</v>
      </c>
      <c r="D169" s="376">
        <v>82.49</v>
      </c>
      <c r="E169" s="376">
        <v>75.44</v>
      </c>
      <c r="F169" s="376">
        <f t="shared" si="8"/>
        <v>-1409.9999999999995</v>
      </c>
      <c r="G169" s="376">
        <f t="shared" si="6"/>
        <v>16498</v>
      </c>
      <c r="H169" s="378">
        <f t="shared" si="7"/>
        <v>-8.5464904836949906E-2</v>
      </c>
      <c r="I169" s="507" t="s">
        <v>312</v>
      </c>
      <c r="J169" s="375"/>
      <c r="K169" s="375"/>
      <c r="L169" s="375"/>
    </row>
    <row r="170" spans="1:12" x14ac:dyDescent="0.25">
      <c r="A170" s="375"/>
      <c r="B170" s="374">
        <v>42704</v>
      </c>
      <c r="C170" s="375">
        <v>200</v>
      </c>
      <c r="D170" s="376">
        <v>82.49</v>
      </c>
      <c r="E170" s="376">
        <v>73.7</v>
      </c>
      <c r="F170" s="376">
        <f t="shared" si="8"/>
        <v>-1757.9999999999984</v>
      </c>
      <c r="G170" s="376">
        <f t="shared" ref="G170:G202" si="9">D170*C170</f>
        <v>16498</v>
      </c>
      <c r="H170" s="378">
        <f t="shared" ref="H170:H204" si="10">(E170-D170)/D170</f>
        <v>-0.10655837071160132</v>
      </c>
      <c r="I170" s="726"/>
      <c r="J170" s="375"/>
      <c r="K170" s="375"/>
      <c r="L170" s="375"/>
    </row>
    <row r="171" spans="1:12" x14ac:dyDescent="0.25">
      <c r="A171" s="375"/>
      <c r="B171" s="374">
        <v>42705</v>
      </c>
      <c r="C171" s="375">
        <v>250</v>
      </c>
      <c r="D171" s="376">
        <v>80.656000000000006</v>
      </c>
      <c r="E171" s="376">
        <v>72.84</v>
      </c>
      <c r="F171" s="376">
        <f t="shared" si="8"/>
        <v>-1954.0000000000007</v>
      </c>
      <c r="G171" s="376">
        <f t="shared" si="9"/>
        <v>20164</v>
      </c>
      <c r="H171" s="378">
        <f t="shared" si="10"/>
        <v>-9.6905375917476722E-2</v>
      </c>
      <c r="I171" s="726"/>
      <c r="J171" s="375"/>
      <c r="K171" s="375"/>
      <c r="L171" s="375"/>
    </row>
    <row r="172" spans="1:12" x14ac:dyDescent="0.25">
      <c r="A172" s="375"/>
      <c r="B172" s="374">
        <v>42717</v>
      </c>
      <c r="C172" s="375">
        <v>200</v>
      </c>
      <c r="D172" s="376">
        <v>82.125900000000001</v>
      </c>
      <c r="E172" s="376">
        <v>74.84</v>
      </c>
      <c r="F172" s="376">
        <f t="shared" si="8"/>
        <v>-1457.1799999999996</v>
      </c>
      <c r="G172" s="376">
        <f t="shared" si="9"/>
        <v>16425.18</v>
      </c>
      <c r="H172" s="378">
        <f t="shared" si="10"/>
        <v>-8.8716227158545574E-2</v>
      </c>
      <c r="I172" s="726"/>
      <c r="J172" s="375"/>
      <c r="K172" s="375"/>
      <c r="L172" s="375"/>
    </row>
    <row r="173" spans="1:12" x14ac:dyDescent="0.25">
      <c r="A173" s="375"/>
      <c r="B173" s="374">
        <v>42717</v>
      </c>
      <c r="C173" s="375">
        <v>150</v>
      </c>
      <c r="D173" s="376">
        <v>84.257800000000003</v>
      </c>
      <c r="E173" s="376">
        <v>74.84</v>
      </c>
      <c r="F173" s="376">
        <f t="shared" si="8"/>
        <v>-1412.67</v>
      </c>
      <c r="G173" s="376">
        <f t="shared" si="9"/>
        <v>12638.67</v>
      </c>
      <c r="H173" s="378">
        <f t="shared" si="10"/>
        <v>-0.11177362807953685</v>
      </c>
      <c r="I173" s="726"/>
      <c r="J173" s="375"/>
      <c r="K173" s="375"/>
      <c r="L173" s="375"/>
    </row>
    <row r="174" spans="1:12" x14ac:dyDescent="0.25">
      <c r="A174" s="375"/>
      <c r="B174" s="374">
        <v>42717</v>
      </c>
      <c r="C174" s="375">
        <v>200</v>
      </c>
      <c r="D174" s="376">
        <v>81.988399999999999</v>
      </c>
      <c r="E174" s="376">
        <v>74.84</v>
      </c>
      <c r="F174" s="376">
        <f t="shared" si="8"/>
        <v>-1429.6799999999989</v>
      </c>
      <c r="G174" s="376">
        <f t="shared" si="9"/>
        <v>16397.68</v>
      </c>
      <c r="H174" s="378">
        <f t="shared" si="10"/>
        <v>-8.718794366032262E-2</v>
      </c>
      <c r="I174" s="507" t="s">
        <v>325</v>
      </c>
      <c r="J174" s="375"/>
      <c r="K174" s="375"/>
      <c r="L174" s="375"/>
    </row>
    <row r="175" spans="1:12" x14ac:dyDescent="0.25">
      <c r="A175" s="375"/>
      <c r="B175" s="374">
        <v>42733</v>
      </c>
      <c r="C175" s="375">
        <v>250</v>
      </c>
      <c r="D175" s="376">
        <v>80.886700000000005</v>
      </c>
      <c r="E175" s="376">
        <v>72.08</v>
      </c>
      <c r="F175" s="376">
        <f t="shared" si="8"/>
        <v>-2201.6750000000015</v>
      </c>
      <c r="G175" s="376">
        <f t="shared" si="9"/>
        <v>20221.675000000003</v>
      </c>
      <c r="H175" s="378">
        <f t="shared" si="10"/>
        <v>-0.10887698472060309</v>
      </c>
      <c r="I175" s="726"/>
      <c r="J175" s="375"/>
      <c r="K175" s="375"/>
      <c r="L175" s="375"/>
    </row>
    <row r="176" spans="1:12" x14ac:dyDescent="0.25">
      <c r="A176" s="375"/>
      <c r="B176" s="374">
        <v>42734</v>
      </c>
      <c r="C176" s="375">
        <v>250</v>
      </c>
      <c r="D176" s="376">
        <v>79.536699999999996</v>
      </c>
      <c r="E176" s="376">
        <v>72.08</v>
      </c>
      <c r="F176" s="376">
        <f t="shared" si="8"/>
        <v>-1864.1749999999995</v>
      </c>
      <c r="G176" s="376">
        <f t="shared" si="9"/>
        <v>19884.174999999999</v>
      </c>
      <c r="H176" s="378">
        <f t="shared" si="10"/>
        <v>-9.3751689471652688E-2</v>
      </c>
      <c r="I176" s="726" t="s">
        <v>186</v>
      </c>
      <c r="J176" s="375"/>
      <c r="K176" s="375"/>
      <c r="L176" s="375"/>
    </row>
    <row r="177" spans="1:12" x14ac:dyDescent="0.25">
      <c r="A177" s="375"/>
      <c r="B177" s="374">
        <v>42738</v>
      </c>
      <c r="C177" s="375">
        <v>200</v>
      </c>
      <c r="D177" s="376">
        <v>81.026300000000006</v>
      </c>
      <c r="E177" s="376">
        <v>74.16</v>
      </c>
      <c r="F177" s="376">
        <f t="shared" si="8"/>
        <v>-1373.260000000002</v>
      </c>
      <c r="G177" s="376">
        <f t="shared" si="9"/>
        <v>16205.260000000002</v>
      </c>
      <c r="H177" s="378">
        <f t="shared" si="10"/>
        <v>-8.4741620930488121E-2</v>
      </c>
      <c r="I177" s="726"/>
      <c r="J177" s="375"/>
      <c r="K177" s="375"/>
      <c r="L177" s="375"/>
    </row>
    <row r="178" spans="1:12" x14ac:dyDescent="0.25">
      <c r="A178" s="375"/>
      <c r="B178" s="374">
        <v>42739</v>
      </c>
      <c r="C178" s="375">
        <v>200</v>
      </c>
      <c r="D178" s="376">
        <v>81.026300000000006</v>
      </c>
      <c r="E178" s="376">
        <v>76.38</v>
      </c>
      <c r="F178" s="376">
        <f t="shared" si="8"/>
        <v>-929.26000000000215</v>
      </c>
      <c r="G178" s="376">
        <f t="shared" si="9"/>
        <v>16205.260000000002</v>
      </c>
      <c r="H178" s="378">
        <f t="shared" si="10"/>
        <v>-5.7343109582938014E-2</v>
      </c>
      <c r="I178" s="726"/>
      <c r="J178" s="375"/>
      <c r="K178" s="375"/>
      <c r="L178" s="375"/>
    </row>
    <row r="179" spans="1:12" x14ac:dyDescent="0.25">
      <c r="A179" s="375"/>
      <c r="B179" s="374">
        <v>42746</v>
      </c>
      <c r="C179" s="375">
        <v>200</v>
      </c>
      <c r="D179" s="376">
        <v>81.026300000000006</v>
      </c>
      <c r="E179" s="376">
        <v>73.77</v>
      </c>
      <c r="F179" s="376">
        <f t="shared" si="8"/>
        <v>-1451.260000000002</v>
      </c>
      <c r="G179" s="376">
        <f t="shared" si="9"/>
        <v>16205.260000000002</v>
      </c>
      <c r="H179" s="378">
        <f t="shared" si="10"/>
        <v>-8.9554872923976653E-2</v>
      </c>
      <c r="I179" s="726"/>
      <c r="J179" s="375"/>
      <c r="K179" s="375"/>
      <c r="L179" s="375"/>
    </row>
    <row r="180" spans="1:12" x14ac:dyDescent="0.25">
      <c r="A180" s="375"/>
      <c r="B180" s="374">
        <v>43056</v>
      </c>
      <c r="C180" s="375">
        <v>250</v>
      </c>
      <c r="D180" s="376">
        <v>79.197000000000003</v>
      </c>
      <c r="E180" s="376">
        <v>71.91</v>
      </c>
      <c r="F180" s="376">
        <f t="shared" si="8"/>
        <v>-1821.7500000000016</v>
      </c>
      <c r="G180" s="376">
        <f t="shared" si="9"/>
        <v>19799.25</v>
      </c>
      <c r="H180" s="378">
        <f t="shared" si="10"/>
        <v>-9.2011061025038907E-2</v>
      </c>
      <c r="I180" s="507">
        <v>79</v>
      </c>
      <c r="J180" s="375"/>
      <c r="K180" s="375"/>
      <c r="L180" s="375"/>
    </row>
    <row r="181" spans="1:12" x14ac:dyDescent="0.25">
      <c r="A181" s="375" t="s">
        <v>356</v>
      </c>
      <c r="B181" s="374">
        <v>42755</v>
      </c>
      <c r="C181" s="375">
        <v>300</v>
      </c>
      <c r="D181" s="376">
        <v>77.794200000000004</v>
      </c>
      <c r="E181" s="376">
        <v>71.010000000000005</v>
      </c>
      <c r="F181" s="376">
        <f t="shared" si="8"/>
        <v>-2035.2599999999995</v>
      </c>
      <c r="G181" s="376">
        <f t="shared" si="9"/>
        <v>23338.260000000002</v>
      </c>
      <c r="H181" s="378">
        <f t="shared" si="10"/>
        <v>-8.7207015433027113E-2</v>
      </c>
      <c r="I181" s="726"/>
      <c r="J181" s="375"/>
      <c r="K181" s="375"/>
      <c r="L181" s="375"/>
    </row>
    <row r="182" spans="1:12" x14ac:dyDescent="0.25">
      <c r="A182" s="375" t="s">
        <v>376</v>
      </c>
      <c r="B182" s="374">
        <v>42760</v>
      </c>
      <c r="C182" s="375">
        <v>250</v>
      </c>
      <c r="D182" s="376">
        <v>78.997900000000001</v>
      </c>
      <c r="E182" s="376">
        <v>71.78</v>
      </c>
      <c r="F182" s="376">
        <f t="shared" ref="F182:F204" si="11">C182*(E182-D182)</f>
        <v>-1804.4750000000001</v>
      </c>
      <c r="G182" s="376">
        <f t="shared" si="9"/>
        <v>19749.474999999999</v>
      </c>
      <c r="H182" s="378">
        <f t="shared" si="10"/>
        <v>-9.1368251561117442E-2</v>
      </c>
      <c r="I182" s="507" t="s">
        <v>391</v>
      </c>
      <c r="J182" s="375"/>
      <c r="K182" s="375"/>
      <c r="L182" s="375"/>
    </row>
    <row r="183" spans="1:12" x14ac:dyDescent="0.25">
      <c r="A183" s="375" t="s">
        <v>376</v>
      </c>
      <c r="B183" s="374">
        <v>42762</v>
      </c>
      <c r="C183" s="375">
        <v>250</v>
      </c>
      <c r="D183" s="376">
        <v>78.997900000000001</v>
      </c>
      <c r="E183" s="376">
        <v>71.260000000000005</v>
      </c>
      <c r="F183" s="376">
        <f t="shared" si="11"/>
        <v>-1934.474999999999</v>
      </c>
      <c r="G183" s="376">
        <f t="shared" si="9"/>
        <v>19749.474999999999</v>
      </c>
      <c r="H183" s="378">
        <f t="shared" si="10"/>
        <v>-9.7950705018740952E-2</v>
      </c>
      <c r="I183" s="726"/>
      <c r="J183" s="375"/>
      <c r="K183" s="375"/>
      <c r="L183" s="375"/>
    </row>
    <row r="184" spans="1:12" x14ac:dyDescent="0.25">
      <c r="A184" s="375" t="s">
        <v>415</v>
      </c>
      <c r="B184" s="374">
        <v>42771</v>
      </c>
      <c r="C184" s="375">
        <v>250</v>
      </c>
      <c r="D184" s="376">
        <v>78.997900000000001</v>
      </c>
      <c r="E184" s="376">
        <v>72.34</v>
      </c>
      <c r="F184" s="376">
        <f t="shared" si="11"/>
        <v>-1664.4749999999995</v>
      </c>
      <c r="G184" s="376">
        <f t="shared" si="9"/>
        <v>19749.474999999999</v>
      </c>
      <c r="H184" s="378">
        <f t="shared" si="10"/>
        <v>-8.4279455529830516E-2</v>
      </c>
      <c r="I184" s="726"/>
      <c r="J184" s="375"/>
      <c r="K184" s="375"/>
      <c r="L184" s="375"/>
    </row>
    <row r="185" spans="1:12" x14ac:dyDescent="0.25">
      <c r="A185" s="375" t="s">
        <v>356</v>
      </c>
      <c r="B185" s="374">
        <v>42773</v>
      </c>
      <c r="C185" s="375">
        <v>300</v>
      </c>
      <c r="D185" s="376">
        <v>77.411100000000005</v>
      </c>
      <c r="E185" s="376">
        <v>73.13</v>
      </c>
      <c r="F185" s="376">
        <f t="shared" si="11"/>
        <v>-1284.3300000000027</v>
      </c>
      <c r="G185" s="376">
        <f t="shared" si="9"/>
        <v>23223.33</v>
      </c>
      <c r="H185" s="378">
        <f t="shared" si="10"/>
        <v>-5.5303438395785734E-2</v>
      </c>
      <c r="I185" s="726"/>
      <c r="J185" s="375"/>
      <c r="K185" s="375"/>
      <c r="L185" s="375"/>
    </row>
    <row r="186" spans="1:12" x14ac:dyDescent="0.25">
      <c r="A186" s="375" t="s">
        <v>429</v>
      </c>
      <c r="B186" s="374">
        <v>42774</v>
      </c>
      <c r="C186" s="375">
        <v>350</v>
      </c>
      <c r="D186" s="376">
        <v>76.020899999999997</v>
      </c>
      <c r="E186" s="376">
        <v>66</v>
      </c>
      <c r="F186" s="376">
        <f t="shared" si="11"/>
        <v>-3507.3149999999991</v>
      </c>
      <c r="G186" s="376">
        <f t="shared" si="9"/>
        <v>26607.314999999999</v>
      </c>
      <c r="H186" s="378">
        <f t="shared" si="10"/>
        <v>-0.13181769750160807</v>
      </c>
      <c r="I186" s="726"/>
      <c r="J186" s="375"/>
      <c r="K186" s="375"/>
      <c r="L186" s="375"/>
    </row>
    <row r="187" spans="1:12" x14ac:dyDescent="0.25">
      <c r="A187" s="375" t="s">
        <v>448</v>
      </c>
      <c r="B187" s="374">
        <v>42781</v>
      </c>
      <c r="C187" s="375">
        <v>300</v>
      </c>
      <c r="D187" s="376">
        <v>77.194699999999997</v>
      </c>
      <c r="E187" s="376">
        <v>68.98</v>
      </c>
      <c r="F187" s="376">
        <f t="shared" si="11"/>
        <v>-2464.409999999998</v>
      </c>
      <c r="G187" s="376">
        <f t="shared" si="9"/>
        <v>23158.41</v>
      </c>
      <c r="H187" s="378">
        <f t="shared" si="10"/>
        <v>-0.10641533680421057</v>
      </c>
      <c r="I187" s="726"/>
      <c r="J187" s="375"/>
      <c r="K187" s="375"/>
      <c r="L187" s="375"/>
    </row>
    <row r="188" spans="1:12" x14ac:dyDescent="0.25">
      <c r="A188" s="375" t="s">
        <v>451</v>
      </c>
      <c r="B188" s="374">
        <v>42781</v>
      </c>
      <c r="C188" s="375">
        <v>250</v>
      </c>
      <c r="D188" s="376">
        <v>78.683999999999997</v>
      </c>
      <c r="E188" s="376">
        <v>69.8</v>
      </c>
      <c r="F188" s="376">
        <f t="shared" si="11"/>
        <v>-2221</v>
      </c>
      <c r="G188" s="376">
        <f t="shared" si="9"/>
        <v>19671</v>
      </c>
      <c r="H188" s="378">
        <f t="shared" si="10"/>
        <v>-0.11290732550454985</v>
      </c>
      <c r="I188" s="726"/>
      <c r="J188" s="375"/>
      <c r="K188" s="375"/>
      <c r="L188" s="375"/>
    </row>
    <row r="189" spans="1:12" x14ac:dyDescent="0.25">
      <c r="A189" s="375" t="s">
        <v>465</v>
      </c>
      <c r="B189" s="374">
        <v>42788</v>
      </c>
      <c r="C189" s="375">
        <v>250</v>
      </c>
      <c r="D189" s="376">
        <v>78.683999999999997</v>
      </c>
      <c r="E189" s="376">
        <v>68.83</v>
      </c>
      <c r="F189" s="376">
        <f t="shared" si="11"/>
        <v>-2463.5</v>
      </c>
      <c r="G189" s="376">
        <f t="shared" si="9"/>
        <v>19671</v>
      </c>
      <c r="H189" s="378">
        <f t="shared" si="10"/>
        <v>-0.12523511768593359</v>
      </c>
      <c r="I189" s="726"/>
      <c r="J189" s="375"/>
      <c r="K189" s="375"/>
      <c r="L189" s="375"/>
    </row>
    <row r="190" spans="1:12" x14ac:dyDescent="0.25">
      <c r="A190" s="375" t="s">
        <v>415</v>
      </c>
      <c r="B190" s="374">
        <v>42789</v>
      </c>
      <c r="C190" s="375">
        <v>250</v>
      </c>
      <c r="D190" s="376">
        <v>78.683999999999997</v>
      </c>
      <c r="E190" s="376">
        <v>69.94</v>
      </c>
      <c r="F190" s="376">
        <f t="shared" si="11"/>
        <v>-2186</v>
      </c>
      <c r="G190" s="376">
        <f t="shared" si="9"/>
        <v>19671</v>
      </c>
      <c r="H190" s="378">
        <f t="shared" si="10"/>
        <v>-0.11112805652991714</v>
      </c>
      <c r="I190" s="726"/>
      <c r="J190" s="375"/>
      <c r="K190" s="375"/>
      <c r="L190" s="375"/>
    </row>
    <row r="191" spans="1:12" x14ac:dyDescent="0.25">
      <c r="A191" s="375">
        <v>250</v>
      </c>
      <c r="B191" s="374">
        <v>42808</v>
      </c>
      <c r="C191" s="375">
        <v>250</v>
      </c>
      <c r="D191" s="376">
        <v>78.683999999999997</v>
      </c>
      <c r="E191" s="376">
        <v>67.77</v>
      </c>
      <c r="F191" s="376">
        <f t="shared" si="11"/>
        <v>-2728.5000000000005</v>
      </c>
      <c r="G191" s="376">
        <f t="shared" si="9"/>
        <v>19671</v>
      </c>
      <c r="H191" s="378">
        <f t="shared" si="10"/>
        <v>-0.13870672563672415</v>
      </c>
      <c r="I191" s="726"/>
      <c r="J191" s="375"/>
      <c r="K191" s="375"/>
      <c r="L191" s="375"/>
    </row>
    <row r="192" spans="1:12" x14ac:dyDescent="0.25">
      <c r="A192" s="375">
        <v>250</v>
      </c>
      <c r="B192" s="374">
        <v>42809</v>
      </c>
      <c r="C192" s="375">
        <v>250</v>
      </c>
      <c r="D192" s="376">
        <v>78.683999999999997</v>
      </c>
      <c r="E192" s="376">
        <v>68.47</v>
      </c>
      <c r="F192" s="376">
        <f t="shared" si="11"/>
        <v>-2553.4999999999995</v>
      </c>
      <c r="G192" s="376">
        <f t="shared" si="9"/>
        <v>19671</v>
      </c>
      <c r="H192" s="378">
        <f t="shared" si="10"/>
        <v>-0.12981038076356055</v>
      </c>
      <c r="I192" s="726"/>
      <c r="J192" s="375">
        <v>43.23</v>
      </c>
      <c r="K192" s="375"/>
      <c r="L192" s="375"/>
    </row>
    <row r="193" spans="1:12" x14ac:dyDescent="0.25">
      <c r="A193" s="375">
        <v>250</v>
      </c>
      <c r="B193" s="374">
        <v>42819</v>
      </c>
      <c r="C193" s="375">
        <v>250</v>
      </c>
      <c r="D193" s="376">
        <v>78.683999999999997</v>
      </c>
      <c r="E193" s="376">
        <v>67.510000000000005</v>
      </c>
      <c r="F193" s="376">
        <f t="shared" si="11"/>
        <v>-2793.4999999999982</v>
      </c>
      <c r="G193" s="376">
        <f t="shared" si="9"/>
        <v>19671</v>
      </c>
      <c r="H193" s="378">
        <f t="shared" si="10"/>
        <v>-0.14201108230389906</v>
      </c>
      <c r="I193" s="726"/>
      <c r="J193" s="375"/>
      <c r="K193" s="375"/>
      <c r="L193" s="375"/>
    </row>
    <row r="194" spans="1:12" x14ac:dyDescent="0.25">
      <c r="A194" s="375">
        <v>250</v>
      </c>
      <c r="B194" s="374">
        <v>42820</v>
      </c>
      <c r="C194" s="375">
        <v>250</v>
      </c>
      <c r="D194" s="376">
        <v>78.164000000000001</v>
      </c>
      <c r="E194" s="376">
        <v>67.92</v>
      </c>
      <c r="F194" s="376">
        <f t="shared" si="11"/>
        <v>-2561</v>
      </c>
      <c r="G194" s="376">
        <f t="shared" si="9"/>
        <v>19541</v>
      </c>
      <c r="H194" s="378">
        <f t="shared" si="10"/>
        <v>-0.13105777595824164</v>
      </c>
      <c r="I194" s="726" t="s">
        <v>186</v>
      </c>
      <c r="J194" s="375">
        <v>44.78</v>
      </c>
      <c r="K194" s="375"/>
      <c r="L194" s="375"/>
    </row>
    <row r="195" spans="1:12" x14ac:dyDescent="0.25">
      <c r="A195" s="375">
        <v>250</v>
      </c>
      <c r="B195" s="374">
        <v>42821</v>
      </c>
      <c r="C195" s="375">
        <v>250</v>
      </c>
      <c r="D195" s="376">
        <v>78.164000000000001</v>
      </c>
      <c r="E195" s="376">
        <v>66.02</v>
      </c>
      <c r="F195" s="376">
        <f t="shared" si="11"/>
        <v>-3036.0000000000014</v>
      </c>
      <c r="G195" s="376">
        <f t="shared" si="9"/>
        <v>19541</v>
      </c>
      <c r="H195" s="378">
        <f t="shared" si="10"/>
        <v>-0.15536564147177737</v>
      </c>
      <c r="I195" s="726"/>
      <c r="J195" s="375"/>
      <c r="K195" s="375"/>
      <c r="L195" s="375"/>
    </row>
    <row r="196" spans="1:12" x14ac:dyDescent="0.25">
      <c r="A196" s="375">
        <v>250</v>
      </c>
      <c r="B196" s="374">
        <v>42862</v>
      </c>
      <c r="C196" s="375">
        <v>250</v>
      </c>
      <c r="D196" s="376">
        <v>78.164000000000001</v>
      </c>
      <c r="E196" s="376">
        <v>67.8</v>
      </c>
      <c r="F196" s="376">
        <f t="shared" si="11"/>
        <v>-2591.0000000000009</v>
      </c>
      <c r="G196" s="376">
        <f t="shared" si="9"/>
        <v>19541</v>
      </c>
      <c r="H196" s="378">
        <f t="shared" si="10"/>
        <v>-0.13259300956962289</v>
      </c>
      <c r="I196" s="726"/>
      <c r="J196" s="375"/>
      <c r="K196" s="375"/>
      <c r="L196" s="375"/>
    </row>
    <row r="197" spans="1:12" x14ac:dyDescent="0.25">
      <c r="A197" s="375">
        <v>250</v>
      </c>
      <c r="B197" s="374">
        <v>42917</v>
      </c>
      <c r="C197" s="375">
        <v>250</v>
      </c>
      <c r="D197" s="376">
        <v>77.644000000000005</v>
      </c>
      <c r="E197" s="376">
        <v>70.78</v>
      </c>
      <c r="F197" s="376">
        <f t="shared" si="11"/>
        <v>-1716.0000000000011</v>
      </c>
      <c r="G197" s="376">
        <f t="shared" si="9"/>
        <v>19411</v>
      </c>
      <c r="H197" s="378">
        <f t="shared" si="10"/>
        <v>-8.8403482561434293E-2</v>
      </c>
      <c r="I197" s="726"/>
      <c r="J197" s="375"/>
      <c r="K197" s="375"/>
      <c r="L197" s="375"/>
    </row>
    <row r="198" spans="1:12" x14ac:dyDescent="0.25">
      <c r="A198" s="375">
        <v>200</v>
      </c>
      <c r="B198" s="374">
        <v>42940</v>
      </c>
      <c r="C198" s="375">
        <v>200</v>
      </c>
      <c r="D198" s="376">
        <v>78.535399999999996</v>
      </c>
      <c r="E198" s="376">
        <v>74.39</v>
      </c>
      <c r="F198" s="376">
        <f t="shared" si="11"/>
        <v>-829.07999999999902</v>
      </c>
      <c r="G198" s="376">
        <f t="shared" si="9"/>
        <v>15707.08</v>
      </c>
      <c r="H198" s="378">
        <f t="shared" si="10"/>
        <v>-5.2783840153612198E-2</v>
      </c>
      <c r="I198" s="726" t="s">
        <v>779</v>
      </c>
      <c r="J198" s="375"/>
      <c r="K198" s="375"/>
      <c r="L198" s="375"/>
    </row>
    <row r="199" spans="1:12" x14ac:dyDescent="0.25">
      <c r="A199" s="375">
        <v>200</v>
      </c>
      <c r="B199" s="374">
        <v>42947</v>
      </c>
      <c r="C199" s="375">
        <v>200</v>
      </c>
      <c r="D199" s="376">
        <v>78.540000000000006</v>
      </c>
      <c r="E199" s="376">
        <v>76.09</v>
      </c>
      <c r="F199" s="376">
        <f t="shared" si="11"/>
        <v>-490.00000000000057</v>
      </c>
      <c r="G199" s="376">
        <f t="shared" si="9"/>
        <v>15708.000000000002</v>
      </c>
      <c r="H199" s="378">
        <f t="shared" si="10"/>
        <v>-3.1194295900178286E-2</v>
      </c>
      <c r="I199" s="726"/>
      <c r="J199" s="375"/>
      <c r="K199" s="375"/>
      <c r="L199" s="375"/>
    </row>
    <row r="200" spans="1:12" x14ac:dyDescent="0.25">
      <c r="A200" s="375">
        <v>200</v>
      </c>
      <c r="B200" s="374">
        <v>42953</v>
      </c>
      <c r="C200" s="375">
        <v>200</v>
      </c>
      <c r="D200" s="376">
        <v>78.540000000000006</v>
      </c>
      <c r="E200" s="376">
        <v>73.16</v>
      </c>
      <c r="F200" s="376">
        <f t="shared" si="11"/>
        <v>-1076.0000000000018</v>
      </c>
      <c r="G200" s="376">
        <f t="shared" si="9"/>
        <v>15708.000000000002</v>
      </c>
      <c r="H200" s="378">
        <f t="shared" si="10"/>
        <v>-6.8500127323656859E-2</v>
      </c>
      <c r="I200" s="726"/>
      <c r="J200" s="375"/>
      <c r="K200" s="375"/>
      <c r="L200" s="375"/>
    </row>
    <row r="201" spans="1:12" x14ac:dyDescent="0.25">
      <c r="A201" s="375">
        <v>100</v>
      </c>
      <c r="B201" s="374">
        <v>42977</v>
      </c>
      <c r="C201" s="375">
        <v>100</v>
      </c>
      <c r="D201" s="376">
        <v>76.489999999999995</v>
      </c>
      <c r="E201" s="376">
        <v>81.23</v>
      </c>
      <c r="F201" s="376">
        <f t="shared" si="11"/>
        <v>474.00000000000091</v>
      </c>
      <c r="G201" s="376">
        <f t="shared" si="9"/>
        <v>7648.9999999999991</v>
      </c>
      <c r="H201" s="378">
        <f t="shared" si="10"/>
        <v>6.1968884821545424E-2</v>
      </c>
      <c r="I201" s="726" t="s">
        <v>766</v>
      </c>
      <c r="J201" s="375"/>
      <c r="K201" s="375"/>
      <c r="L201" s="375"/>
    </row>
    <row r="202" spans="1:12" x14ac:dyDescent="0.25">
      <c r="A202" s="375">
        <v>50</v>
      </c>
      <c r="B202" s="374">
        <v>42981</v>
      </c>
      <c r="C202" s="375">
        <v>50</v>
      </c>
      <c r="D202" s="376">
        <v>69.81</v>
      </c>
      <c r="E202" s="376">
        <v>83.75</v>
      </c>
      <c r="F202" s="376">
        <f t="shared" si="11"/>
        <v>696.99999999999989</v>
      </c>
      <c r="G202" s="376">
        <f t="shared" si="9"/>
        <v>3490.5</v>
      </c>
      <c r="H202" s="378">
        <f t="shared" si="10"/>
        <v>0.19968485890273596</v>
      </c>
      <c r="I202" s="726"/>
      <c r="J202" s="375"/>
      <c r="K202" s="375"/>
      <c r="L202" s="375"/>
    </row>
    <row r="203" spans="1:12" x14ac:dyDescent="0.25">
      <c r="A203" s="375">
        <v>50</v>
      </c>
      <c r="B203" s="374">
        <v>42983</v>
      </c>
      <c r="C203" s="375">
        <v>100</v>
      </c>
      <c r="D203" s="376">
        <v>75.84</v>
      </c>
      <c r="E203" s="376">
        <v>82.56</v>
      </c>
      <c r="F203" s="376">
        <f t="shared" si="11"/>
        <v>671.99999999999989</v>
      </c>
      <c r="G203" s="376"/>
      <c r="H203" s="378">
        <f t="shared" si="10"/>
        <v>8.8607594936708847E-2</v>
      </c>
      <c r="I203" s="726">
        <v>75</v>
      </c>
      <c r="J203" s="375"/>
      <c r="K203" s="375"/>
      <c r="L203" s="375"/>
    </row>
    <row r="204" spans="1:12" x14ac:dyDescent="0.25">
      <c r="A204" s="375">
        <v>0</v>
      </c>
      <c r="B204" s="374">
        <v>42984</v>
      </c>
      <c r="C204" s="375">
        <v>50</v>
      </c>
      <c r="D204" s="376">
        <v>68.706999999999994</v>
      </c>
      <c r="E204" s="376">
        <v>82.98</v>
      </c>
      <c r="F204" s="376">
        <f t="shared" si="11"/>
        <v>713.65000000000055</v>
      </c>
      <c r="G204" s="376">
        <f t="shared" ref="G204" si="12">D204*C204</f>
        <v>3435.3499999999995</v>
      </c>
      <c r="H204" s="378">
        <f t="shared" si="10"/>
        <v>0.2077372029050899</v>
      </c>
      <c r="I204" s="726"/>
      <c r="J204" s="375"/>
      <c r="K204" s="375"/>
      <c r="L204" s="375"/>
    </row>
    <row r="205" spans="1:12" x14ac:dyDescent="0.25">
      <c r="A205" s="375"/>
      <c r="B205" s="375"/>
      <c r="C205" s="375"/>
      <c r="D205" s="376"/>
      <c r="E205" s="376"/>
      <c r="F205" s="376"/>
      <c r="G205" s="376"/>
      <c r="H205" s="378"/>
      <c r="I205" s="726"/>
      <c r="J205" s="375"/>
      <c r="K205" s="375"/>
      <c r="L205" s="375"/>
    </row>
    <row r="206" spans="1:12" x14ac:dyDescent="0.25">
      <c r="A206" s="375"/>
      <c r="B206" s="375"/>
      <c r="C206" s="375"/>
      <c r="D206" s="376"/>
      <c r="E206" s="376"/>
      <c r="F206" s="376"/>
      <c r="G206" s="376"/>
      <c r="H206" s="378"/>
      <c r="I206" s="726"/>
      <c r="J206" s="375"/>
      <c r="K206" s="375"/>
      <c r="L206" s="375"/>
    </row>
    <row r="207" spans="1:12" x14ac:dyDescent="0.25">
      <c r="A207" s="375"/>
      <c r="B207" s="375"/>
      <c r="C207" s="375"/>
      <c r="D207" s="376"/>
      <c r="E207" s="376"/>
      <c r="F207" s="376"/>
      <c r="G207" s="376"/>
      <c r="H207" s="378"/>
      <c r="I207" s="726"/>
      <c r="J207" s="375"/>
      <c r="K207" s="375"/>
      <c r="L207" s="375"/>
    </row>
    <row r="208" spans="1:12" x14ac:dyDescent="0.25">
      <c r="A208" s="375"/>
      <c r="B208" s="375"/>
      <c r="C208" s="375"/>
      <c r="D208" s="376"/>
      <c r="E208" s="376"/>
      <c r="F208" s="376"/>
      <c r="G208" s="376"/>
      <c r="H208" s="378"/>
      <c r="I208" s="726"/>
      <c r="J208" s="375"/>
      <c r="K208" s="375"/>
      <c r="L208" s="375"/>
    </row>
    <row r="209" spans="1:12" x14ac:dyDescent="0.25">
      <c r="A209" s="375"/>
      <c r="B209" s="375"/>
      <c r="C209" s="375"/>
      <c r="D209" s="376"/>
      <c r="E209" s="376"/>
      <c r="F209" s="376"/>
      <c r="G209" s="376"/>
      <c r="H209" s="378"/>
      <c r="I209" s="726"/>
      <c r="J209" s="375"/>
      <c r="K209" s="375"/>
      <c r="L209" s="375"/>
    </row>
    <row r="210" spans="1:12" x14ac:dyDescent="0.25">
      <c r="A210" s="375"/>
      <c r="B210" s="375"/>
      <c r="C210" s="375"/>
      <c r="D210" s="376"/>
      <c r="E210" s="376"/>
      <c r="F210" s="376"/>
      <c r="G210" s="376"/>
      <c r="H210" s="378"/>
      <c r="I210" s="726"/>
      <c r="J210" s="375"/>
      <c r="K210" s="375"/>
      <c r="L210" s="375"/>
    </row>
    <row r="211" spans="1:12" x14ac:dyDescent="0.25">
      <c r="A211" s="375"/>
      <c r="B211" s="375"/>
      <c r="C211" s="375"/>
      <c r="D211" s="376"/>
      <c r="E211" s="376"/>
      <c r="F211" s="376"/>
      <c r="G211" s="376"/>
      <c r="H211" s="378"/>
      <c r="I211" s="726"/>
      <c r="J211" s="375"/>
      <c r="K211" s="375"/>
      <c r="L211" s="375"/>
    </row>
    <row r="212" spans="1:12" x14ac:dyDescent="0.25">
      <c r="A212" s="375"/>
      <c r="B212" s="375"/>
      <c r="C212" s="375"/>
      <c r="D212" s="376"/>
      <c r="E212" s="376"/>
      <c r="F212" s="376"/>
      <c r="G212" s="376"/>
      <c r="H212" s="378"/>
      <c r="I212" s="726"/>
      <c r="J212" s="375"/>
      <c r="K212" s="375"/>
      <c r="L212" s="375"/>
    </row>
    <row r="213" spans="1:12" x14ac:dyDescent="0.25">
      <c r="A213" s="375"/>
      <c r="B213" s="375"/>
      <c r="C213" s="375"/>
      <c r="D213" s="376"/>
      <c r="E213" s="376"/>
      <c r="F213" s="376"/>
      <c r="G213" s="376"/>
      <c r="H213" s="378"/>
      <c r="I213" s="726"/>
      <c r="J213" s="375"/>
      <c r="K213" s="375"/>
      <c r="L213" s="375"/>
    </row>
    <row r="214" spans="1:12" x14ac:dyDescent="0.25">
      <c r="A214" s="375"/>
      <c r="B214" s="375"/>
      <c r="C214" s="375"/>
      <c r="D214" s="376"/>
      <c r="E214" s="376"/>
      <c r="F214" s="376"/>
      <c r="G214" s="376"/>
      <c r="H214" s="378"/>
      <c r="I214" s="726"/>
      <c r="J214" s="375"/>
      <c r="K214" s="375"/>
      <c r="L214" s="375"/>
    </row>
    <row r="215" spans="1:12" x14ac:dyDescent="0.25">
      <c r="A215" s="375"/>
      <c r="B215" s="375"/>
      <c r="C215" s="375"/>
      <c r="D215" s="376"/>
      <c r="E215" s="376"/>
      <c r="F215" s="376"/>
      <c r="G215" s="376"/>
      <c r="H215" s="378"/>
      <c r="I215" s="726"/>
      <c r="J215" s="375"/>
      <c r="K215" s="375"/>
      <c r="L215" s="375"/>
    </row>
    <row r="216" spans="1:12" x14ac:dyDescent="0.25">
      <c r="A216" s="375"/>
      <c r="B216" s="375"/>
      <c r="C216" s="375"/>
      <c r="D216" s="376"/>
      <c r="E216" s="376"/>
      <c r="F216" s="376"/>
      <c r="G216" s="375"/>
      <c r="H216" s="375"/>
      <c r="I216" s="375"/>
      <c r="J216" s="375"/>
      <c r="K216" s="375"/>
      <c r="L216" s="375"/>
    </row>
  </sheetData>
  <mergeCells count="1">
    <mergeCell ref="O42:P42"/>
  </mergeCells>
  <conditionalFormatting sqref="H32:I41 F32:F41 H44:I45 F44:F45 H48:I52 F48:F52 I31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1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70.84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70.84</v>
      </c>
      <c r="R4" s="491">
        <v>9.1000000000000004E-3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4" t="s">
        <v>53</v>
      </c>
      <c r="B35" s="374">
        <v>42214</v>
      </c>
      <c r="C35" s="375">
        <v>15</v>
      </c>
      <c r="D35" s="376">
        <v>47.8</v>
      </c>
      <c r="E35" s="376">
        <v>0</v>
      </c>
      <c r="F35" s="376">
        <f>C35*D35</f>
        <v>717</v>
      </c>
      <c r="G35" s="374">
        <v>42313</v>
      </c>
      <c r="H35" s="376">
        <v>70</v>
      </c>
      <c r="I35" s="376">
        <v>46.15</v>
      </c>
      <c r="J35" s="376">
        <v>0.06</v>
      </c>
      <c r="K35" s="375">
        <f>I35*H35-J35</f>
        <v>3230.44</v>
      </c>
      <c r="L35" s="374">
        <v>42247</v>
      </c>
      <c r="M35" s="37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5" t="s">
        <v>71</v>
      </c>
      <c r="B36" s="374">
        <v>42233</v>
      </c>
      <c r="C36" s="375">
        <v>20</v>
      </c>
      <c r="D36" s="376">
        <v>47.5</v>
      </c>
      <c r="E36" s="376">
        <v>0</v>
      </c>
      <c r="F36" s="376">
        <f>C36*D36</f>
        <v>950</v>
      </c>
      <c r="G36" s="375"/>
      <c r="H36" s="375"/>
      <c r="I36" s="375"/>
      <c r="J36" s="375"/>
      <c r="K36" s="375"/>
      <c r="L36" s="374">
        <v>42338</v>
      </c>
      <c r="M36" s="37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5"/>
      <c r="B37" s="374">
        <v>42269</v>
      </c>
      <c r="C37" s="375">
        <v>35</v>
      </c>
      <c r="D37" s="376">
        <v>43.8</v>
      </c>
      <c r="E37" s="376">
        <v>0</v>
      </c>
      <c r="F37" s="376">
        <f>C37*D37</f>
        <v>1533</v>
      </c>
      <c r="G37" s="375"/>
      <c r="H37" s="375"/>
      <c r="I37" s="375"/>
      <c r="J37" s="375"/>
      <c r="K37" s="375"/>
      <c r="L37" s="375"/>
      <c r="M37" s="375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77.924000000000007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2">O44*$Q$4</f>
        <v>77.215600000000009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2"/>
        <v>76.507200000000012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2"/>
        <v>75.798800000000014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2"/>
        <v>75.090400000000002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2"/>
        <v>74.382000000000005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2"/>
        <v>73.673600000000008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2"/>
        <v>72.96520000000001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72.256799999999998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5"/>
      <c r="J52" s="375"/>
      <c r="K52" s="375"/>
      <c r="L52" s="375"/>
      <c r="M52" s="375"/>
      <c r="O52" s="81">
        <v>1.01</v>
      </c>
      <c r="P52" s="81">
        <f t="shared" si="2"/>
        <v>71.548400000000001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70.84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70.131600000000006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69.423200000000008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68.714799999999997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68.006399999999999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67.298000000000002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66.589600000000004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65.881200000000007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65.172800000000009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64.464400000000012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63.756000000000007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8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9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8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9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9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55.35</v>
      </c>
      <c r="R4" s="491">
        <v>1.2500000000000001E-2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9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11070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9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-464.53000000000156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-514.48000000000138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90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-4.4411143184674783E-2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9">
        <v>200</v>
      </c>
      <c r="D41" s="440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60.885000000000005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60.331500000000005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59.778000000000006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9">
        <v>200</v>
      </c>
      <c r="D45" s="440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59.224500000000006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58.671000000000006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58.117500000000007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57.564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57.0105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56.457000000000001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55.903500000000001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55.35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54.796500000000002</v>
      </c>
      <c r="Q53" s="2"/>
      <c r="T53" s="497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54.243000000000002</v>
      </c>
      <c r="Q54" s="2"/>
      <c r="T54" s="497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53.689500000000002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53.136000000000003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1" t="s">
        <v>1</v>
      </c>
      <c r="B57" s="381" t="s">
        <v>2</v>
      </c>
      <c r="C57" s="381" t="s">
        <v>4</v>
      </c>
      <c r="D57" s="383" t="s">
        <v>5</v>
      </c>
      <c r="E57" s="383" t="s">
        <v>94</v>
      </c>
      <c r="F57" s="383" t="s">
        <v>60</v>
      </c>
      <c r="G57" s="381" t="s">
        <v>3</v>
      </c>
      <c r="H57" s="381" t="s">
        <v>6</v>
      </c>
      <c r="I57" s="381" t="s">
        <v>7</v>
      </c>
      <c r="J57" s="381" t="s">
        <v>95</v>
      </c>
      <c r="K57" s="381" t="s">
        <v>61</v>
      </c>
      <c r="L57" s="381" t="s">
        <v>77</v>
      </c>
      <c r="M57" s="381" t="s">
        <v>38</v>
      </c>
      <c r="O57" s="81">
        <v>0.95</v>
      </c>
      <c r="P57" s="81">
        <f t="shared" si="15"/>
        <v>52.582499999999996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4" t="s">
        <v>171</v>
      </c>
      <c r="B58" s="386">
        <v>42376</v>
      </c>
      <c r="C58" s="375">
        <v>50</v>
      </c>
      <c r="D58" s="376">
        <v>55.15</v>
      </c>
      <c r="E58" s="376">
        <v>0</v>
      </c>
      <c r="F58" s="376">
        <f>C58*D58+E58</f>
        <v>2757.5</v>
      </c>
      <c r="G58" s="374">
        <v>42409</v>
      </c>
      <c r="H58" s="379">
        <v>50</v>
      </c>
      <c r="I58" s="376">
        <v>56.15</v>
      </c>
      <c r="J58" s="376">
        <v>0.05</v>
      </c>
      <c r="K58" s="375">
        <f>H58*I58-J58</f>
        <v>2807.45</v>
      </c>
      <c r="L58" s="374"/>
      <c r="M58" s="376"/>
      <c r="O58" s="81">
        <v>0.94</v>
      </c>
      <c r="P58" s="81">
        <f t="shared" si="15"/>
        <v>52.028999999999996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5" t="s">
        <v>71</v>
      </c>
      <c r="B59" s="386"/>
      <c r="C59" s="375"/>
      <c r="D59" s="376"/>
      <c r="E59" s="376"/>
      <c r="F59" s="376"/>
      <c r="G59" s="374"/>
      <c r="H59" s="375"/>
      <c r="I59" s="375"/>
      <c r="J59" s="375"/>
      <c r="K59" s="375"/>
      <c r="L59" s="375"/>
      <c r="M59" s="375"/>
      <c r="O59" s="81">
        <v>0.93</v>
      </c>
      <c r="P59" s="81">
        <f t="shared" si="15"/>
        <v>51.475500000000004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5"/>
      <c r="B60" s="374"/>
      <c r="C60" s="375"/>
      <c r="D60" s="376"/>
      <c r="E60" s="376"/>
      <c r="F60" s="376"/>
      <c r="G60" s="375"/>
      <c r="H60" s="375"/>
      <c r="I60" s="375"/>
      <c r="J60" s="375"/>
      <c r="K60" s="375"/>
      <c r="L60" s="375"/>
      <c r="M60" s="375"/>
      <c r="O60" s="81">
        <v>0.92</v>
      </c>
      <c r="P60" s="81">
        <f t="shared" si="15"/>
        <v>50.922000000000004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5"/>
      <c r="B61" s="374"/>
      <c r="C61" s="375"/>
      <c r="D61" s="376"/>
      <c r="E61" s="376"/>
      <c r="F61" s="376"/>
      <c r="G61" s="375"/>
      <c r="H61" s="375"/>
      <c r="I61" s="375"/>
      <c r="J61" s="375"/>
      <c r="K61" s="375"/>
      <c r="L61" s="375"/>
      <c r="M61" s="375"/>
      <c r="O61" s="81">
        <v>0.91</v>
      </c>
      <c r="P61" s="81">
        <f t="shared" si="15"/>
        <v>50.368500000000004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5"/>
      <c r="B62" s="375"/>
      <c r="C62" s="375"/>
      <c r="D62" s="376"/>
      <c r="E62" s="376"/>
      <c r="F62" s="376"/>
      <c r="G62" s="375"/>
      <c r="H62" s="375"/>
      <c r="I62" s="375"/>
      <c r="J62" s="375"/>
      <c r="K62" s="375"/>
      <c r="L62" s="375"/>
      <c r="M62" s="375"/>
      <c r="O62" s="81">
        <v>0.9</v>
      </c>
      <c r="P62" s="81">
        <f t="shared" si="15"/>
        <v>49.815000000000005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5"/>
      <c r="B63" s="375"/>
      <c r="C63" s="375"/>
      <c r="D63" s="376"/>
      <c r="E63" s="376"/>
      <c r="F63" s="376"/>
      <c r="G63" s="375"/>
      <c r="H63" s="375"/>
      <c r="I63" s="375"/>
      <c r="J63" s="375"/>
      <c r="K63" s="375"/>
      <c r="L63" s="375"/>
      <c r="M63" s="375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5"/>
      <c r="B64" s="375"/>
      <c r="C64" s="375"/>
      <c r="D64" s="376"/>
      <c r="E64" s="376"/>
      <c r="F64" s="376"/>
      <c r="G64" s="375"/>
      <c r="H64" s="375"/>
      <c r="I64" s="375"/>
      <c r="J64" s="375"/>
      <c r="K64" s="375"/>
      <c r="L64" s="375"/>
      <c r="M64" s="375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5"/>
      <c r="B66" s="375"/>
      <c r="C66" s="375"/>
      <c r="D66" s="376"/>
      <c r="E66" s="376"/>
      <c r="F66" s="376"/>
      <c r="G66" s="375"/>
      <c r="H66" s="375"/>
      <c r="I66" s="375"/>
      <c r="J66" s="375"/>
      <c r="K66" s="375"/>
      <c r="L66" s="375"/>
      <c r="M66" s="375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</v>
      </c>
      <c r="R4" s="491">
        <v>3.0999999999999999E-3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1" t="s">
        <v>1</v>
      </c>
      <c r="B30" s="381" t="s">
        <v>2</v>
      </c>
      <c r="C30" s="381" t="s">
        <v>4</v>
      </c>
      <c r="D30" s="383" t="s">
        <v>5</v>
      </c>
      <c r="E30" s="383"/>
      <c r="F30" s="383" t="s">
        <v>60</v>
      </c>
      <c r="G30" s="381" t="s">
        <v>3</v>
      </c>
      <c r="H30" s="381" t="s">
        <v>6</v>
      </c>
      <c r="I30" s="381" t="s">
        <v>7</v>
      </c>
      <c r="J30" s="381"/>
      <c r="K30" s="381" t="s">
        <v>61</v>
      </c>
      <c r="L30" s="381" t="s">
        <v>77</v>
      </c>
      <c r="M30" s="38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4" t="s">
        <v>56</v>
      </c>
      <c r="B31" s="751">
        <v>42220</v>
      </c>
      <c r="C31" s="375">
        <v>40</v>
      </c>
      <c r="D31" s="376">
        <v>31.78</v>
      </c>
      <c r="E31" s="376"/>
      <c r="F31" s="376">
        <f>C31*D31</f>
        <v>1271.2</v>
      </c>
      <c r="G31" s="374">
        <v>42235</v>
      </c>
      <c r="H31" s="375">
        <v>100</v>
      </c>
      <c r="I31" s="376">
        <v>31.5</v>
      </c>
      <c r="J31" s="375">
        <v>0.06</v>
      </c>
      <c r="K31" s="375">
        <f>H31*I31-J31</f>
        <v>3149.94</v>
      </c>
      <c r="L31" s="374">
        <v>42276</v>
      </c>
      <c r="M31" s="37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5" t="s">
        <v>71</v>
      </c>
      <c r="B32" s="751"/>
      <c r="C32" s="375">
        <v>60</v>
      </c>
      <c r="D32" s="376">
        <v>31.78</v>
      </c>
      <c r="E32" s="376"/>
      <c r="F32" s="376">
        <f>C32*D32</f>
        <v>1906.8000000000002</v>
      </c>
      <c r="G32" s="374">
        <v>42284</v>
      </c>
      <c r="H32" s="375">
        <v>40</v>
      </c>
      <c r="I32" s="375">
        <v>31.55</v>
      </c>
      <c r="J32" s="375">
        <v>0.02</v>
      </c>
      <c r="K32" s="375">
        <f>H32*I32-J32</f>
        <v>1261.98</v>
      </c>
      <c r="L32" s="375"/>
      <c r="M32" s="37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5"/>
      <c r="B33" s="374">
        <v>42221</v>
      </c>
      <c r="C33" s="375">
        <v>10</v>
      </c>
      <c r="D33" s="376">
        <v>31.45</v>
      </c>
      <c r="E33" s="376"/>
      <c r="F33" s="376">
        <f>C33*D33</f>
        <v>314.5</v>
      </c>
      <c r="G33" s="375"/>
      <c r="H33" s="375"/>
      <c r="I33" s="375"/>
      <c r="J33" s="375"/>
      <c r="K33" s="375"/>
      <c r="L33" s="375"/>
      <c r="M33" s="37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5"/>
      <c r="B34" s="374">
        <v>42233</v>
      </c>
      <c r="C34" s="375">
        <v>30</v>
      </c>
      <c r="D34" s="376">
        <v>29.9</v>
      </c>
      <c r="E34" s="376"/>
      <c r="F34" s="376">
        <f>C34*D34</f>
        <v>897</v>
      </c>
      <c r="G34" s="375"/>
      <c r="H34" s="375"/>
      <c r="I34" s="375"/>
      <c r="J34" s="375"/>
      <c r="K34" s="375"/>
      <c r="L34" s="375"/>
      <c r="M34" s="37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5"/>
      <c r="B35" s="375"/>
      <c r="C35" s="375"/>
      <c r="D35" s="376"/>
      <c r="E35" s="376"/>
      <c r="F35" s="376"/>
      <c r="G35" s="375"/>
      <c r="H35" s="375"/>
      <c r="I35" s="375"/>
      <c r="J35" s="375"/>
      <c r="K35" s="375"/>
      <c r="L35" s="375"/>
      <c r="M35" s="37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5"/>
      <c r="B36" s="375"/>
      <c r="C36" s="375"/>
      <c r="D36" s="376"/>
      <c r="E36" s="376"/>
      <c r="F36" s="376"/>
      <c r="G36" s="375"/>
      <c r="H36" s="375"/>
      <c r="I36" s="375"/>
      <c r="J36" s="375"/>
      <c r="K36" s="375"/>
      <c r="L36" s="375"/>
      <c r="M36" s="37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5"/>
      <c r="B37" s="375"/>
      <c r="C37" s="375"/>
      <c r="D37" s="376"/>
      <c r="E37" s="376"/>
      <c r="F37" s="376"/>
      <c r="G37" s="375"/>
      <c r="H37" s="375"/>
      <c r="I37" s="375"/>
      <c r="J37" s="375"/>
      <c r="K37" s="375"/>
      <c r="L37" s="375"/>
      <c r="M37" s="37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81">
        <v>1.1000000000000001</v>
      </c>
      <c r="P42" s="81">
        <f>O42*$Q$4</f>
        <v>40.700000000000003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1.0900000000000001</v>
      </c>
      <c r="P43" s="81">
        <f t="shared" ref="P43:P62" si="2">O43*$Q$4</f>
        <v>40.330000000000005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1.08</v>
      </c>
      <c r="P44" s="81">
        <f t="shared" si="2"/>
        <v>39.96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1.07</v>
      </c>
      <c r="P45" s="81">
        <f t="shared" si="2"/>
        <v>39.590000000000003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1.06</v>
      </c>
      <c r="P46" s="81">
        <f t="shared" si="2"/>
        <v>39.22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38.85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38.480000000000004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38.11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37.74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37.369999999999997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36.630000000000003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36.26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35.89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35.519999999999996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35.15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34.78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34.410000000000004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33.67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33.300000000000004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191.59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191.59</v>
      </c>
      <c r="R4" s="491">
        <v>5.1999999999999998E-3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90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90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1" t="s">
        <v>1</v>
      </c>
      <c r="B44" s="381" t="s">
        <v>2</v>
      </c>
      <c r="C44" s="381" t="s">
        <v>4</v>
      </c>
      <c r="D44" s="381" t="s">
        <v>5</v>
      </c>
      <c r="E44" s="383" t="s">
        <v>94</v>
      </c>
      <c r="F44" s="381" t="s">
        <v>60</v>
      </c>
      <c r="G44" s="381" t="s">
        <v>3</v>
      </c>
      <c r="H44" s="381" t="s">
        <v>6</v>
      </c>
      <c r="I44" s="381" t="s">
        <v>7</v>
      </c>
      <c r="J44" s="381" t="s">
        <v>95</v>
      </c>
      <c r="K44" s="381" t="s">
        <v>61</v>
      </c>
      <c r="L44" s="381" t="s">
        <v>77</v>
      </c>
      <c r="M44" s="381" t="s">
        <v>38</v>
      </c>
      <c r="T44" s="91" t="s">
        <v>98</v>
      </c>
      <c r="U44" s="42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4" t="s">
        <v>0</v>
      </c>
      <c r="B45" s="640">
        <v>42403</v>
      </c>
      <c r="C45" s="375">
        <v>10</v>
      </c>
      <c r="D45" s="376">
        <v>123.5</v>
      </c>
      <c r="E45" s="376">
        <v>0</v>
      </c>
      <c r="F45" s="376">
        <f>D45*C45+E45</f>
        <v>1235</v>
      </c>
      <c r="G45" s="640">
        <v>42436</v>
      </c>
      <c r="H45" s="379">
        <v>10</v>
      </c>
      <c r="I45" s="376">
        <v>140.65</v>
      </c>
      <c r="J45" s="376">
        <v>0.03</v>
      </c>
      <c r="K45" s="375">
        <f>I45*H45-J45</f>
        <v>1406.47</v>
      </c>
      <c r="L45" s="374"/>
      <c r="M45" s="376"/>
      <c r="O45" s="744" t="s">
        <v>78</v>
      </c>
      <c r="P45" s="744"/>
      <c r="T45" s="91" t="s">
        <v>99</v>
      </c>
      <c r="U45" s="42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5" t="s">
        <v>71</v>
      </c>
      <c r="B46" s="565">
        <v>42702</v>
      </c>
      <c r="C46" s="515">
        <v>20</v>
      </c>
      <c r="D46" s="517">
        <v>139.88</v>
      </c>
      <c r="E46" s="517">
        <v>0</v>
      </c>
      <c r="F46" s="517">
        <f>C46*D46 + E46</f>
        <v>2797.6</v>
      </c>
      <c r="G46" s="565">
        <v>42766</v>
      </c>
      <c r="H46" s="515">
        <v>10</v>
      </c>
      <c r="I46" s="517">
        <v>149.08000000000001</v>
      </c>
      <c r="J46" s="517">
        <v>0.03</v>
      </c>
      <c r="K46" s="517">
        <f>H46*I46 - J46</f>
        <v>1490.7700000000002</v>
      </c>
      <c r="L46" s="514">
        <v>42753</v>
      </c>
      <c r="M46" s="517">
        <v>3</v>
      </c>
      <c r="O46" s="81">
        <v>1.1000000000000001</v>
      </c>
      <c r="P46" s="81">
        <f>O46*$Q$4</f>
        <v>210.74900000000002</v>
      </c>
      <c r="Q46" s="2"/>
      <c r="T46" s="91" t="s">
        <v>100</v>
      </c>
      <c r="U46" s="42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5"/>
      <c r="B47" s="565">
        <v>42767</v>
      </c>
      <c r="C47" s="515">
        <v>10</v>
      </c>
      <c r="D47" s="517">
        <v>152.69999999999999</v>
      </c>
      <c r="E47" s="517">
        <v>0</v>
      </c>
      <c r="F47" s="517">
        <f>C47*D47 + E47</f>
        <v>1527</v>
      </c>
      <c r="G47" s="565">
        <v>42767</v>
      </c>
      <c r="H47" s="533">
        <v>10</v>
      </c>
      <c r="I47" s="517">
        <v>154.6</v>
      </c>
      <c r="J47" s="517">
        <v>0.03</v>
      </c>
      <c r="K47" s="517">
        <f>H47*I47 - J47</f>
        <v>1545.97</v>
      </c>
      <c r="L47" s="514"/>
      <c r="M47" s="517"/>
      <c r="O47" s="81">
        <v>1.0900000000000001</v>
      </c>
      <c r="P47" s="81">
        <f t="shared" ref="P47:P66" si="0">O47*$Q$4</f>
        <v>208.83310000000003</v>
      </c>
      <c r="Q47" s="2"/>
      <c r="T47" s="91" t="s">
        <v>101</v>
      </c>
      <c r="U47" s="42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5"/>
      <c r="B48" s="565"/>
      <c r="C48" s="515"/>
      <c r="D48" s="517"/>
      <c r="E48" s="517"/>
      <c r="F48" s="517"/>
      <c r="G48" s="565">
        <v>42803</v>
      </c>
      <c r="H48" s="533">
        <v>10</v>
      </c>
      <c r="I48" s="515">
        <v>157.9</v>
      </c>
      <c r="J48" s="517">
        <v>0.03</v>
      </c>
      <c r="K48" s="517">
        <f>H48*I48 - J48</f>
        <v>1578.97</v>
      </c>
      <c r="L48" s="515"/>
      <c r="M48" s="515"/>
      <c r="O48" s="81">
        <v>1.08</v>
      </c>
      <c r="P48" s="81">
        <f t="shared" si="0"/>
        <v>206.91720000000001</v>
      </c>
      <c r="Q48" s="2"/>
      <c r="T48" s="91" t="s">
        <v>102</v>
      </c>
      <c r="U48" s="42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5"/>
      <c r="B49" s="565"/>
      <c r="C49" s="515"/>
      <c r="D49" s="517"/>
      <c r="E49" s="517"/>
      <c r="F49" s="517"/>
      <c r="G49" s="565"/>
      <c r="H49" s="533"/>
      <c r="I49" s="517"/>
      <c r="J49" s="517"/>
      <c r="K49" s="515"/>
      <c r="L49" s="515"/>
      <c r="M49" s="515"/>
      <c r="O49" s="81">
        <v>1.07</v>
      </c>
      <c r="P49" s="81">
        <f t="shared" si="0"/>
        <v>205.00130000000001</v>
      </c>
      <c r="Q49" s="2"/>
      <c r="T49" s="91" t="s">
        <v>103</v>
      </c>
      <c r="U49" s="429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5"/>
      <c r="B50" s="640"/>
      <c r="C50" s="375"/>
      <c r="D50" s="376"/>
      <c r="E50" s="376"/>
      <c r="F50" s="376"/>
      <c r="G50" s="640"/>
      <c r="H50" s="375"/>
      <c r="I50" s="375"/>
      <c r="J50" s="375"/>
      <c r="K50" s="375"/>
      <c r="L50" s="375"/>
      <c r="M50" s="375"/>
      <c r="O50" s="81">
        <v>1.06</v>
      </c>
      <c r="P50" s="81">
        <f t="shared" si="0"/>
        <v>203.08540000000002</v>
      </c>
      <c r="Q50" s="2"/>
      <c r="T50" s="91"/>
      <c r="U50" s="42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5"/>
      <c r="B51" s="640"/>
      <c r="C51" s="375"/>
      <c r="D51" s="376"/>
      <c r="E51" s="376"/>
      <c r="F51" s="376"/>
      <c r="G51" s="640"/>
      <c r="H51" s="375"/>
      <c r="I51" s="375"/>
      <c r="J51" s="375"/>
      <c r="K51" s="375"/>
      <c r="L51" s="375"/>
      <c r="M51" s="375"/>
      <c r="O51" s="81">
        <v>1.05</v>
      </c>
      <c r="P51" s="81">
        <f t="shared" si="0"/>
        <v>201.1695</v>
      </c>
      <c r="Q51" s="2"/>
      <c r="T51" s="91" t="s">
        <v>104</v>
      </c>
      <c r="U51" s="429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5"/>
      <c r="B52" s="640"/>
      <c r="C52" s="375"/>
      <c r="D52" s="376"/>
      <c r="E52" s="376"/>
      <c r="F52" s="376"/>
      <c r="G52" s="640"/>
      <c r="H52" s="375"/>
      <c r="I52" s="375"/>
      <c r="J52" s="375"/>
      <c r="K52" s="375"/>
      <c r="L52" s="375"/>
      <c r="M52" s="375"/>
      <c r="O52" s="81">
        <v>1.04</v>
      </c>
      <c r="P52" s="81">
        <f t="shared" si="0"/>
        <v>199.25360000000001</v>
      </c>
      <c r="Q52" s="2"/>
      <c r="T52" s="91" t="s">
        <v>105</v>
      </c>
      <c r="U52" s="429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5"/>
      <c r="B53" s="640"/>
      <c r="C53" s="375"/>
      <c r="D53" s="375"/>
      <c r="E53" s="376"/>
      <c r="F53" s="375"/>
      <c r="G53" s="640"/>
      <c r="H53" s="375"/>
      <c r="I53" s="375"/>
      <c r="J53" s="375"/>
      <c r="K53" s="375"/>
      <c r="L53" s="375"/>
      <c r="M53" s="375"/>
      <c r="O53" s="81">
        <v>1.03</v>
      </c>
      <c r="P53" s="81">
        <f t="shared" si="0"/>
        <v>197.33770000000001</v>
      </c>
      <c r="Q53" s="2"/>
      <c r="T53" s="91" t="s">
        <v>106</v>
      </c>
      <c r="U53" s="43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195.42180000000002</v>
      </c>
      <c r="Q54" s="2"/>
      <c r="T54" s="91" t="s">
        <v>109</v>
      </c>
      <c r="U54" s="43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5"/>
      <c r="B55" s="375"/>
      <c r="C55" s="375"/>
      <c r="D55" s="375"/>
      <c r="E55" s="376"/>
      <c r="F55" s="375"/>
      <c r="G55" s="375"/>
      <c r="H55" s="375"/>
      <c r="I55" s="375"/>
      <c r="J55" s="375"/>
      <c r="K55" s="375"/>
      <c r="L55" s="375"/>
      <c r="M55" s="375"/>
      <c r="O55" s="81">
        <v>1.01</v>
      </c>
      <c r="P55" s="81">
        <f t="shared" si="0"/>
        <v>193.5059</v>
      </c>
      <c r="Q55" s="2"/>
      <c r="T55" s="91" t="s">
        <v>107</v>
      </c>
      <c r="U55" s="429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191.59</v>
      </c>
      <c r="Q56" s="2"/>
      <c r="T56" s="91" t="s">
        <v>110</v>
      </c>
      <c r="U56" s="42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189.67410000000001</v>
      </c>
      <c r="Q57" s="2"/>
      <c r="T57" s="91" t="s">
        <v>111</v>
      </c>
      <c r="U57" s="42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187.75819999999999</v>
      </c>
      <c r="Q58" s="2"/>
      <c r="T58" s="91" t="s">
        <v>108</v>
      </c>
      <c r="U58" s="429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185.84229999999999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183.9264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182.01050000000001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180.09459999999999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178.17870000000002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176.2628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174.34690000000001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172.43100000000001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44.03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44.03</v>
      </c>
      <c r="R4" s="491">
        <v>5.9999999999999995E-4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1" t="s">
        <v>5</v>
      </c>
      <c r="E37" s="383" t="s">
        <v>94</v>
      </c>
      <c r="F37" s="381" t="s">
        <v>60</v>
      </c>
      <c r="G37" s="381" t="s">
        <v>3</v>
      </c>
      <c r="H37" s="381" t="s">
        <v>6</v>
      </c>
      <c r="I37" s="381" t="s">
        <v>7</v>
      </c>
      <c r="J37" s="381" t="s">
        <v>95</v>
      </c>
      <c r="K37" s="381" t="s">
        <v>61</v>
      </c>
      <c r="L37" s="381" t="s">
        <v>77</v>
      </c>
      <c r="M37" s="38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4" t="s">
        <v>39</v>
      </c>
      <c r="B38" s="374">
        <v>42179</v>
      </c>
      <c r="C38" s="375">
        <v>10</v>
      </c>
      <c r="D38" s="376">
        <v>37.799999999999997</v>
      </c>
      <c r="E38" s="376">
        <v>0</v>
      </c>
      <c r="F38" s="376">
        <f t="shared" ref="F38:F45" si="4">C38*D38</f>
        <v>378</v>
      </c>
      <c r="G38" s="374">
        <v>42310</v>
      </c>
      <c r="H38" s="379">
        <v>170</v>
      </c>
      <c r="I38" s="376">
        <v>30.28</v>
      </c>
      <c r="J38" s="376">
        <v>7.04</v>
      </c>
      <c r="K38" s="375">
        <f>H38*I38-J38</f>
        <v>5140.5600000000004</v>
      </c>
      <c r="L38" s="374">
        <v>42250</v>
      </c>
      <c r="M38" s="37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5" t="s">
        <v>71</v>
      </c>
      <c r="B39" s="374">
        <v>42194</v>
      </c>
      <c r="C39" s="375">
        <v>10</v>
      </c>
      <c r="D39" s="376">
        <v>35.5</v>
      </c>
      <c r="E39" s="376">
        <v>0</v>
      </c>
      <c r="F39" s="376">
        <f t="shared" si="4"/>
        <v>355</v>
      </c>
      <c r="G39" s="374">
        <v>42314</v>
      </c>
      <c r="H39" s="379">
        <v>80</v>
      </c>
      <c r="I39" s="376">
        <v>32.5</v>
      </c>
      <c r="J39" s="376">
        <v>0.05</v>
      </c>
      <c r="K39" s="375">
        <f>H39*I39-J39</f>
        <v>2599.9499999999998</v>
      </c>
      <c r="L39" s="374">
        <v>42345</v>
      </c>
      <c r="M39" s="37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5"/>
      <c r="B40" s="374">
        <v>42230</v>
      </c>
      <c r="C40" s="375">
        <v>20</v>
      </c>
      <c r="D40" s="376">
        <v>32.9</v>
      </c>
      <c r="E40" s="376">
        <v>0</v>
      </c>
      <c r="F40" s="376">
        <f t="shared" si="4"/>
        <v>658</v>
      </c>
      <c r="G40" s="374">
        <v>42010</v>
      </c>
      <c r="H40" s="379">
        <v>40</v>
      </c>
      <c r="I40" s="375">
        <v>28.92</v>
      </c>
      <c r="J40" s="376">
        <v>0.02</v>
      </c>
      <c r="K40" s="375">
        <f>H40*I40-J40</f>
        <v>1156.7800000000002</v>
      </c>
      <c r="L40" s="375"/>
      <c r="M40" s="37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5"/>
      <c r="B41" s="374">
        <v>42240</v>
      </c>
      <c r="C41" s="375">
        <v>40</v>
      </c>
      <c r="D41" s="376">
        <v>32.4</v>
      </c>
      <c r="E41" s="376">
        <v>0</v>
      </c>
      <c r="F41" s="376">
        <f t="shared" si="4"/>
        <v>1296</v>
      </c>
      <c r="G41" s="374">
        <v>42404</v>
      </c>
      <c r="H41" s="379">
        <v>90</v>
      </c>
      <c r="I41" s="376">
        <v>28.55</v>
      </c>
      <c r="J41" s="376">
        <v>0.05</v>
      </c>
      <c r="K41" s="375">
        <f>H41*I41-J41</f>
        <v>2569.4499999999998</v>
      </c>
      <c r="L41" s="375"/>
      <c r="M41" s="37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5"/>
      <c r="B42" s="374">
        <v>42275</v>
      </c>
      <c r="C42" s="375">
        <v>90</v>
      </c>
      <c r="D42" s="376">
        <v>29.2</v>
      </c>
      <c r="E42" s="376">
        <v>0</v>
      </c>
      <c r="F42" s="376">
        <f t="shared" si="4"/>
        <v>2628</v>
      </c>
      <c r="G42" s="374">
        <v>42412</v>
      </c>
      <c r="H42" s="379">
        <v>90</v>
      </c>
      <c r="I42" s="376">
        <v>29.55</v>
      </c>
      <c r="J42" s="376">
        <v>0.06</v>
      </c>
      <c r="K42" s="375">
        <f>H42*I42-J42</f>
        <v>2659.44</v>
      </c>
      <c r="L42" s="375"/>
      <c r="M42" s="375"/>
      <c r="O42" s="412" t="s">
        <v>78</v>
      </c>
      <c r="P42" s="41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5"/>
      <c r="B43" s="374">
        <v>42298</v>
      </c>
      <c r="C43" s="375">
        <v>170</v>
      </c>
      <c r="D43" s="376">
        <v>28.4</v>
      </c>
      <c r="E43" s="376">
        <v>0</v>
      </c>
      <c r="F43" s="376">
        <f t="shared" si="4"/>
        <v>4828</v>
      </c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48.433000000000007</v>
      </c>
      <c r="T43" s="91" t="s">
        <v>97</v>
      </c>
      <c r="U43" s="42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5"/>
      <c r="B44" s="374">
        <v>42360</v>
      </c>
      <c r="C44" s="375">
        <v>40</v>
      </c>
      <c r="D44" s="376">
        <v>27.25</v>
      </c>
      <c r="E44" s="376">
        <v>0</v>
      </c>
      <c r="F44" s="376">
        <f t="shared" si="4"/>
        <v>1090</v>
      </c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5">O44*$Q$4</f>
        <v>47.992700000000006</v>
      </c>
      <c r="T44" s="91" t="s">
        <v>98</v>
      </c>
      <c r="U44" s="42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5"/>
      <c r="B45" s="374">
        <v>42376</v>
      </c>
      <c r="C45" s="375">
        <v>90</v>
      </c>
      <c r="D45" s="376">
        <v>26.75</v>
      </c>
      <c r="E45" s="376">
        <v>0</v>
      </c>
      <c r="F45" s="376">
        <f t="shared" si="4"/>
        <v>2407.5</v>
      </c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5"/>
        <v>47.552400000000006</v>
      </c>
      <c r="T45" s="91" t="s">
        <v>99</v>
      </c>
      <c r="U45" s="42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5"/>
      <c r="B46" s="375"/>
      <c r="C46" s="375"/>
      <c r="D46" s="375"/>
      <c r="E46" s="376"/>
      <c r="F46" s="375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5"/>
        <v>47.112100000000005</v>
      </c>
      <c r="Q46" s="2"/>
      <c r="T46" s="91" t="s">
        <v>100</v>
      </c>
      <c r="U46" s="42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46.671800000000005</v>
      </c>
      <c r="Q47" s="2"/>
      <c r="T47" s="91" t="s">
        <v>101</v>
      </c>
      <c r="U47" s="42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5"/>
      <c r="B48" s="375"/>
      <c r="C48" s="375"/>
      <c r="D48" s="375"/>
      <c r="E48" s="376"/>
      <c r="F48" s="375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5"/>
        <v>46.231500000000004</v>
      </c>
      <c r="Q48" s="2"/>
      <c r="T48" s="91" t="s">
        <v>102</v>
      </c>
      <c r="U48" s="42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45.791200000000003</v>
      </c>
      <c r="Q49" s="2"/>
      <c r="T49" s="91" t="s">
        <v>121</v>
      </c>
      <c r="U49" s="429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45.350900000000003</v>
      </c>
      <c r="Q50" s="2"/>
      <c r="T50" s="91"/>
      <c r="U50" s="42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44.910600000000002</v>
      </c>
      <c r="Q51" s="2"/>
      <c r="T51" s="91" t="s">
        <v>104</v>
      </c>
      <c r="U51" s="429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44.470300000000002</v>
      </c>
      <c r="Q52" s="2"/>
      <c r="T52" s="91" t="s">
        <v>105</v>
      </c>
      <c r="U52" s="429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44.03</v>
      </c>
      <c r="Q53" s="2"/>
      <c r="T53" s="91" t="s">
        <v>106</v>
      </c>
      <c r="U53" s="43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43.589700000000001</v>
      </c>
      <c r="Q54" s="2"/>
      <c r="T54" s="91" t="s">
        <v>109</v>
      </c>
      <c r="U54" s="43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43.1494</v>
      </c>
      <c r="Q55" s="2"/>
      <c r="T55" s="91" t="s">
        <v>107</v>
      </c>
      <c r="U55" s="429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42.709099999999999</v>
      </c>
      <c r="Q56" s="2"/>
      <c r="T56" s="91" t="s">
        <v>110</v>
      </c>
      <c r="U56" s="42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42.268799999999999</v>
      </c>
      <c r="Q57" s="2"/>
      <c r="T57" s="91" t="s">
        <v>111</v>
      </c>
      <c r="U57" s="42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41.828499999999998</v>
      </c>
      <c r="Q58" s="2"/>
      <c r="T58" s="91" t="s">
        <v>108</v>
      </c>
      <c r="U58" s="429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41.388199999999998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40.947900000000004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40.507600000000004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40.067300000000003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39.627000000000002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109.55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109.55</v>
      </c>
      <c r="R4" s="491">
        <v>-3.8999999999999998E-3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120.50500000000001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119.40950000000001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118.31400000000001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117.21850000000001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116.123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115.0275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113.932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112.8365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111.741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110.6455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109.55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108.4545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107.35899999999999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106.26349999999999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105.16799999999999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104.07249999999999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102.97699999999999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101.8815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100.786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99.6905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98.594999999999999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197.82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197.82</v>
      </c>
      <c r="R4" s="491">
        <v>-1.6999999999999999E-3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217.602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215.62380000000002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3" t="s">
        <v>81</v>
      </c>
      <c r="B44" s="414"/>
      <c r="C44" s="414">
        <f>SUM(C35:C40)</f>
        <v>70</v>
      </c>
      <c r="D44" s="415"/>
      <c r="E44" s="415"/>
      <c r="F44" s="415">
        <f>SUM(F35:F40)</f>
        <v>8027.9</v>
      </c>
      <c r="G44" s="415"/>
      <c r="H44" s="416">
        <f>SUM(H35:H39)</f>
        <v>70</v>
      </c>
      <c r="I44" s="415"/>
      <c r="J44" s="415"/>
      <c r="K44" s="415">
        <f>SUM(K35:K39)</f>
        <v>8192.1</v>
      </c>
      <c r="L44" s="415"/>
      <c r="M44" s="415">
        <f>SUM(M35:M38)</f>
        <v>12.5</v>
      </c>
      <c r="O44" s="81">
        <v>1.08</v>
      </c>
      <c r="P44" s="81">
        <f t="shared" si="5"/>
        <v>213.6456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211.66740000000001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209.6892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207.71100000000001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205.7328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203.75460000000001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201.7764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199.79820000000001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197.82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195.84179999999998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193.86359999999999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191.88539999999998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189.90719999999999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187.92899999999997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185.95079999999999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183.9726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181.99440000000001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180.0162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178.03800000000001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98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2017-09-11T01:29:15Z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