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drawings/drawing45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r:id="rId31"/>
    <sheet name="AZO" sheetId="83" state="hidden" r:id="rId32"/>
    <sheet name="NKE" sheetId="50" r:id="rId33"/>
    <sheet name="MOS" sheetId="58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45" i="38" l="1"/>
  <c r="E545" i="38"/>
  <c r="G545" i="38"/>
  <c r="H545" i="38"/>
  <c r="K545" i="38"/>
  <c r="L545" i="38"/>
  <c r="O545" i="38" s="1"/>
  <c r="P545" i="38" s="1"/>
  <c r="M545" i="38"/>
  <c r="T545" i="38" s="1"/>
  <c r="R545" i="38"/>
  <c r="U545" i="38"/>
  <c r="N545" i="38" l="1"/>
  <c r="V545" i="38"/>
  <c r="D544" i="38"/>
  <c r="E544" i="38"/>
  <c r="G544" i="38"/>
  <c r="H544" i="38"/>
  <c r="K544" i="38"/>
  <c r="L544" i="38"/>
  <c r="M544" i="38"/>
  <c r="T544" i="38" s="1"/>
  <c r="N544" i="38"/>
  <c r="R544" i="38"/>
  <c r="U544" i="38"/>
  <c r="F18" i="84"/>
  <c r="C18" i="84"/>
  <c r="W545" i="38" l="1"/>
  <c r="O544" i="38"/>
  <c r="P544" i="38" s="1"/>
  <c r="V544" i="38"/>
  <c r="W544" i="38" s="1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/>
  <c r="O543" i="38" s="1"/>
  <c r="P543" i="38" s="1"/>
  <c r="M543" i="38"/>
  <c r="T543" i="38" s="1"/>
  <c r="N543" i="38"/>
  <c r="R543" i="38"/>
  <c r="U543" i="38"/>
  <c r="V543" i="38" l="1"/>
  <c r="W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T542" i="38" s="1"/>
  <c r="R542" i="38"/>
  <c r="U542" i="38"/>
  <c r="O542" i="38" l="1"/>
  <c r="P542" i="38" s="1"/>
  <c r="V542" i="38"/>
  <c r="N542" i="38"/>
  <c r="D541" i="38"/>
  <c r="E541" i="38"/>
  <c r="G541" i="38"/>
  <c r="H541" i="38"/>
  <c r="K541" i="38"/>
  <c r="L541" i="38" s="1"/>
  <c r="M541" i="38"/>
  <c r="T541" i="38" s="1"/>
  <c r="R541" i="38"/>
  <c r="U541" i="38"/>
  <c r="W542" i="38" l="1"/>
  <c r="O541" i="38"/>
  <c r="P541" i="38" s="1"/>
  <c r="V541" i="38"/>
  <c r="N541" i="38"/>
  <c r="W541" i="38" l="1"/>
  <c r="Q11" i="74" l="1"/>
  <c r="F41" i="74" l="1"/>
  <c r="H41" i="74"/>
  <c r="G41" i="74"/>
  <c r="F69" i="51"/>
  <c r="G69" i="51"/>
  <c r="H69" i="51"/>
  <c r="K68" i="85"/>
  <c r="F68" i="85"/>
  <c r="K80" i="64"/>
  <c r="F80" i="64"/>
  <c r="T540" i="38"/>
  <c r="D540" i="38"/>
  <c r="E540" i="38"/>
  <c r="G540" i="38"/>
  <c r="H540" i="38"/>
  <c r="K540" i="38"/>
  <c r="L540" i="38"/>
  <c r="O540" i="38" s="1"/>
  <c r="P540" i="38" s="1"/>
  <c r="M540" i="38"/>
  <c r="N540" i="38"/>
  <c r="R540" i="38"/>
  <c r="U540" i="38"/>
  <c r="V540" i="38"/>
  <c r="W540" i="38" l="1"/>
  <c r="D539" i="38"/>
  <c r="E539" i="38"/>
  <c r="G539" i="38"/>
  <c r="H539" i="38"/>
  <c r="K539" i="38"/>
  <c r="L539" i="38"/>
  <c r="O539" i="38" s="1"/>
  <c r="P539" i="38" s="1"/>
  <c r="M539" i="38"/>
  <c r="N539" i="38"/>
  <c r="R539" i="38"/>
  <c r="U539" i="38"/>
  <c r="V539" i="38" l="1"/>
  <c r="W539" i="38" s="1"/>
  <c r="D538" i="38"/>
  <c r="E538" i="38"/>
  <c r="G538" i="38"/>
  <c r="H538" i="38"/>
  <c r="K538" i="38"/>
  <c r="L538" i="38" s="1"/>
  <c r="M538" i="38"/>
  <c r="T538" i="38" s="1"/>
  <c r="N538" i="38"/>
  <c r="U538" i="38"/>
  <c r="F29" i="82"/>
  <c r="G29" i="82"/>
  <c r="H29" i="82"/>
  <c r="D537" i="38"/>
  <c r="E537" i="38"/>
  <c r="G537" i="38"/>
  <c r="H537" i="38"/>
  <c r="K537" i="38"/>
  <c r="L537" i="38" s="1"/>
  <c r="O537" i="38" s="1"/>
  <c r="M537" i="38"/>
  <c r="T537" i="38" s="1"/>
  <c r="R537" i="38"/>
  <c r="H32" i="46"/>
  <c r="F32" i="46"/>
  <c r="G32" i="46"/>
  <c r="O538" i="38" l="1"/>
  <c r="V538" i="38"/>
  <c r="W538" i="38" s="1"/>
  <c r="P538" i="38"/>
  <c r="N537" i="38"/>
  <c r="D536" i="38"/>
  <c r="E536" i="38"/>
  <c r="G536" i="38"/>
  <c r="H536" i="38"/>
  <c r="K536" i="38"/>
  <c r="L536" i="38" s="1"/>
  <c r="O536" i="38" s="1"/>
  <c r="M536" i="38"/>
  <c r="N536" i="38" s="1"/>
  <c r="R536" i="38"/>
  <c r="T536" i="38" l="1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T530" i="38" s="1"/>
  <c r="R530" i="38"/>
  <c r="O530" i="38" l="1"/>
  <c r="N530" i="38"/>
  <c r="D529" i="38"/>
  <c r="E529" i="38"/>
  <c r="H529" i="38"/>
  <c r="K529" i="38"/>
  <c r="L529" i="38" s="1"/>
  <c r="M529" i="38"/>
  <c r="N529" i="38" s="1"/>
  <c r="R529" i="38"/>
  <c r="K25" i="25"/>
  <c r="O529" i="38" l="1"/>
  <c r="T529" i="38"/>
  <c r="D528" i="38"/>
  <c r="E528" i="38"/>
  <c r="H528" i="38"/>
  <c r="K528" i="38"/>
  <c r="M528" i="38"/>
  <c r="T528" i="38" s="1"/>
  <c r="R528" i="38"/>
  <c r="F122" i="25"/>
  <c r="H122" i="25"/>
  <c r="G122" i="25"/>
  <c r="F49" i="25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K19" i="46"/>
  <c r="H19" i="46"/>
  <c r="C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O516" i="38" l="1"/>
  <c r="N516" i="38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R499" i="38"/>
  <c r="F30" i="57"/>
  <c r="G30" i="57"/>
  <c r="H30" i="57"/>
  <c r="F4" i="57"/>
  <c r="O499" i="38" l="1"/>
  <c r="T499" i="38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T491" i="38" s="1"/>
  <c r="R491" i="38"/>
  <c r="K40" i="56"/>
  <c r="F40" i="56"/>
  <c r="H64" i="63"/>
  <c r="C64" i="63"/>
  <c r="K52" i="63"/>
  <c r="F52" i="63"/>
  <c r="O491" i="38" l="1"/>
  <c r="N491" i="38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K85" i="85"/>
  <c r="M19" i="85"/>
  <c r="F19" i="85"/>
  <c r="H19" i="85"/>
  <c r="K19" i="85"/>
  <c r="C19" i="85"/>
  <c r="M85" i="85"/>
  <c r="C85" i="85"/>
  <c r="F85" i="85"/>
  <c r="H85" i="85"/>
  <c r="Q2" i="85" l="1"/>
  <c r="Q8" i="85" s="1"/>
  <c r="M66" i="85"/>
  <c r="Q10" i="85" s="1"/>
  <c r="N484" i="38"/>
  <c r="O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K19" i="84"/>
  <c r="K19" i="83"/>
  <c r="C19" i="83"/>
  <c r="H85" i="83"/>
  <c r="M85" i="84"/>
  <c r="C85" i="84"/>
  <c r="H19" i="84"/>
  <c r="C85" i="83"/>
  <c r="F85" i="84"/>
  <c r="M85" i="83"/>
  <c r="H19" i="83"/>
  <c r="F19" i="83"/>
  <c r="F85" i="83"/>
  <c r="K85" i="84"/>
  <c r="K85" i="83"/>
  <c r="H85" i="84"/>
  <c r="M19" i="84"/>
  <c r="F19" i="84"/>
  <c r="C19" i="84"/>
  <c r="Q5" i="85" l="1"/>
  <c r="Q3" i="85"/>
  <c r="Q6" i="85" s="1"/>
  <c r="Q7" i="85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K85" i="82"/>
  <c r="F19" i="82"/>
  <c r="C85" i="82"/>
  <c r="C18" i="74"/>
  <c r="M18" i="74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19" i="64"/>
  <c r="M19" i="64"/>
  <c r="K19" i="64"/>
  <c r="M85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M90" i="72"/>
  <c r="F19" i="71"/>
  <c r="H19" i="55"/>
  <c r="K55" i="50"/>
  <c r="C23" i="17"/>
  <c r="F19" i="34"/>
  <c r="F19" i="60"/>
  <c r="M19" i="50"/>
  <c r="F75" i="41"/>
  <c r="F51" i="54"/>
  <c r="F92" i="45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H129" i="58"/>
  <c r="K77" i="70"/>
  <c r="H19" i="75"/>
  <c r="M23" i="57"/>
  <c r="C129" i="58"/>
  <c r="M77" i="70"/>
  <c r="M23" i="17"/>
  <c r="M19" i="72"/>
  <c r="K23" i="57"/>
  <c r="C19" i="34"/>
  <c r="F77" i="70"/>
  <c r="M75" i="41"/>
  <c r="F25" i="31"/>
  <c r="K19" i="60"/>
  <c r="H19" i="50"/>
  <c r="H65" i="71"/>
  <c r="M19" i="69"/>
  <c r="M119" i="7"/>
  <c r="K51" i="54"/>
  <c r="H30" i="40"/>
  <c r="H92" i="45"/>
  <c r="C67" i="60"/>
  <c r="F72" i="59"/>
  <c r="C25" i="31"/>
  <c r="K19" i="62"/>
  <c r="C19" i="58"/>
  <c r="K19" i="53"/>
  <c r="F90" i="72"/>
  <c r="F19" i="3"/>
  <c r="F156" i="49"/>
  <c r="M213" i="57"/>
  <c r="K19" i="75"/>
  <c r="H213" i="57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19" i="55"/>
  <c r="K451" i="17"/>
  <c r="M19" i="41"/>
  <c r="F19" i="53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F19" i="72"/>
  <c r="H25" i="31"/>
  <c r="F29" i="51"/>
  <c r="M29" i="51"/>
  <c r="M19" i="45"/>
  <c r="F19" i="64"/>
  <c r="C19" i="64"/>
  <c r="C85" i="64"/>
  <c r="F85" i="64"/>
  <c r="F18" i="74"/>
  <c r="K29" i="51"/>
  <c r="H29" i="51"/>
  <c r="F23" i="57"/>
  <c r="C23" i="57"/>
  <c r="H61" i="25"/>
  <c r="K19" i="58"/>
  <c r="H19" i="58"/>
  <c r="F61" i="25"/>
  <c r="C61" i="25"/>
  <c r="M19" i="75"/>
  <c r="C29" i="51"/>
  <c r="F19" i="70"/>
  <c r="C19" i="70"/>
  <c r="K18" i="74"/>
  <c r="U537" i="38" l="1"/>
  <c r="U536" i="38"/>
  <c r="U535" i="38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37" i="38" s="1"/>
  <c r="W537" i="38" s="1"/>
  <c r="K86" i="38"/>
  <c r="L86" i="38" s="1"/>
  <c r="V536" i="38" s="1"/>
  <c r="W53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4" i="38" l="1"/>
  <c r="P536" i="38"/>
  <c r="P535" i="38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8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9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0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1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0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<sst xmlns="http://schemas.openxmlformats.org/spreadsheetml/2006/main" count="6161" uniqueCount="845">
  <si>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</si>
  <si>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</si>
  <si>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</si>
  <si>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</si>
  <si>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</si>
  <si>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</si>
  <si>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</si>
  <si>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</si>
  <si>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</si>
  <si>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</si>
  <si>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</si>
  <si>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</si>
  <si>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</si>
  <si>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</si>
  <si>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</si>
  <si>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</si>
  <si>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</si>
  <si>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</si>
  <si>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</si>
  <si>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</si>
  <si>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</si>
  <si>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</si>
  <si>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</si>
  <si>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</si>
  <si>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</si>
  <si>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</si>
  <si>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</si>
  <si>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</si>
  <si>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</si>
  <si>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</si>
  <si>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</si>
  <si>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</si>
  <si>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</si>
  <si>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</si>
  <si>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</si>
  <si>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</si>
  <si>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</si>
  <si>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</si>
  <si>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</si>
  <si>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</si>
  <si>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</si>
  <si>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</si>
  <si>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</si>
  <si>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</si>
  <si>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</si>
  <si>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</si>
  <si>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</si>
  <si>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</si>
  <si>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</si>
  <si>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</si>
  <si>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</si>
  <si>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</si>
  <si>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</si>
  <si>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</si>
  <si>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</si>
  <si>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</si>
  <si>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</si>
  <si>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</si>
  <si>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</si>
  <si>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</si>
  <si>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</si>
  <si>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</si>
  <si>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</si>
  <si>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</si>
  <si>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</si>
  <si>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</si>
  <si>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</si>
  <si>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</si>
  <si>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</si>
  <si>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</si>
  <si>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</si>
  <si>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</si>
  <si>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</si>
  <si>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</si>
  <si>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</si>
  <si>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</si>
  <si>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</si>
  <si>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</si>
  <si>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</si>
  <si>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</si>
  <si>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</si>
  <si>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</si>
  <si>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</si>
  <si>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</si>
  <si>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</si>
  <si>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</si>
  <si>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</si>
  <si>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</si>
  <si>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</si>
  <si>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</si>
  <si>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</si>
  <si>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</si>
  <si>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</si>
  <si>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</si>
  <si>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</si>
  <si>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</si>
  <si>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</si>
  <si>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</si>
  <si>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</si>
  <si>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</si>
  <si>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</si>
  <si>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</si>
  <si>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</si>
  <si>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</si>
  <si>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</si>
  <si>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</si>
  <si>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</si>
  <si>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</si>
  <si>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</si>
  <si>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</si>
  <si>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</si>
  <si>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</si>
  <si>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</si>
  <si>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</si>
  <si>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</si>
  <si>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</si>
  <si>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</si>
  <si>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</si>
  <si>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</si>
  <si>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</si>
  <si>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</si>
  <si>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</si>
  <si>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</si>
  <si>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</si>
  <si>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</si>
  <si>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</si>
  <si>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</si>
  <si>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</si>
  <si>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</si>
  <si>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</si>
  <si>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</si>
  <si>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</si>
  <si>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</si>
  <si>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</si>
  <si>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</si>
  <si>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</si>
  <si>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</si>
  <si>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</si>
  <si>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</si>
  <si>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</si>
  <si>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</si>
  <si>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</si>
  <si>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</si>
  <si>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</si>
  <si>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</si>
  <si>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</si>
  <si>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</si>
  <si>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</si>
  <si>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</si>
  <si>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</si>
  <si>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</si>
  <si>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</si>
  <si>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</si>
  <si>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</si>
  <si>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</si>
  <si>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</si>
  <si>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</si>
  <si>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</si>
  <si>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</si>
  <si>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</si>
  <si>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</si>
  <si>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</si>
  <si>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</si>
  <si>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</si>
  <si>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</si>
  <si>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</si>
  <si>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</si>
  <si>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</si>
  <si>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</si>
  <si>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</si>
  <si>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</si>
  <si>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</si>
  <si>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</si>
  <si>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</si>
  <si>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</si>
  <si>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</si>
  <si>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</si>
  <si>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</si>
  <si>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</si>
  <si>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</si>
  <si>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</si>
  <si>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</si>
  <si>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</si>
  <si>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</si>
  <si>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</si>
  <si>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</si>
  <si>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</si>
  <si>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</si>
  <si>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</si>
  <si>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</si>
  <si>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</si>
  <si>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</si>
  <si>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</si>
  <si>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</si>
  <si>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</si>
  <si>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</si>
  <si>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</si>
  <si>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</si>
  <si>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</si>
  <si>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</si>
  <si>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</si>
  <si>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</si>
  <si>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</si>
  <si>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</si>
  <si>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</si>
  <si>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</si>
  <si>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</si>
  <si>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</si>
  <si>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</si>
  <si>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</si>
  <si>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</si>
  <si>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</si>
  <si>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</si>
  <si>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</si>
  <si>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</si>
  <si>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</si>
  <si>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</si>
  <si>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</si>
  <si>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</si>
  <si>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</si>
  <si>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</si>
  <si>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</si>
  <si>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</si>
  <si>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</si>
  <si>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</si>
  <si>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</si>
  <si>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</si>
  <si>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</si>
  <si>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</si>
  <si>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</si>
  <si>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</si>
  <si>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</si>
  <si>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</si>
  <si>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</si>
  <si>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</si>
  <si>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</si>
  <si>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</si>
  <si>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</si>
  <si>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</si>
  <si>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</si>
  <si>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</si>
  <si>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</si>
  <si>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</si>
  <si>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</si>
  <si>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</si>
  <si>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</si>
  <si>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</si>
  <si>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</si>
  <si>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</si>
  <si>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</si>
  <si>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</si>
  <si>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</si>
  <si>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</si>
  <si>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</si>
  <si>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</si>
  <si>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</si>
  <si>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</si>
  <si>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</si>
  <si>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</si>
  <si>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</si>
  <si>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</si>
  <si>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</si>
  <si>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</si>
  <si>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</si>
  <si>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</si>
  <si>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</si>
  <si>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</si>
  <si>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</si>
  <si>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</si>
  <si>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</si>
  <si>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</si>
  <si>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</si>
  <si>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</si>
  <si>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</si>
  <si>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</si>
  <si>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</si>
  <si>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</si>
  <si>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</si>
  <si>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</si>
  <si>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</si>
  <si>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</si>
  <si>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</si>
  <si>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</si>
  <si>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</si>
  <si>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</si>
  <si>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</si>
  <si>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</si>
  <si>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</si>
  <si>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</si>
  <si>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</si>
  <si>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</si>
  <si>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</si>
  <si>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</si>
  <si>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</si>
  <si>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</si>
  <si>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</si>
  <si>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</si>
  <si>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</si>
  <si>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</si>
  <si>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</si>
  <si>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</si>
  <si>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</si>
  <si>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</si>
  <si>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</si>
  <si>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</si>
  <si>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</si>
  <si>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</si>
  <si>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</si>
  <si>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</si>
  <si>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</si>
  <si>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</si>
  <si>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</si>
  <si>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</si>
  <si>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</si>
  <si>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</si>
  <si>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</si>
  <si>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</si>
  <si>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</si>
  <si>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</si>
  <si>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</si>
  <si>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</si>
  <si>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</si>
  <si>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</si>
  <si>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</si>
  <si>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</si>
  <si>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</si>
  <si>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</si>
  <si>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</si>
  <si>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</si>
  <si>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</si>
  <si>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</si>
  <si>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</si>
  <si>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</si>
  <si>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</si>
  <si>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</si>
  <si>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</si>
  <si>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</si>
  <si>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</si>
  <si>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</si>
  <si>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</si>
  <si>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</si>
  <si>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</si>
  <si>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</si>
  <si>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</si>
  <si>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</si>
  <si>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</si>
  <si>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</si>
  <si>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</si>
  <si>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</si>
  <si>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</si>
  <si>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</si>
  <si>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</si>
  <si>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</si>
  <si>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</si>
  <si>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</si>
  <si>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</si>
  <si>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</si>
  <si>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</si>
  <si>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</si>
  <si>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</si>
  <si>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</si>
  <si>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</si>
  <si>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</si>
  <si>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</si>
  <si>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</si>
  <si>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</si>
  <si>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</si>
  <si>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</si>
  <si>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</si>
  <si>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</si>
  <si>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</si>
  <si>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</si>
  <si>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</si>
  <si>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</si>
  <si>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</si>
  <si>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</si>
  <si>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</si>
  <si>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</si>
  <si>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</si>
  <si>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</si>
  <si>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</si>
  <si>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</si>
  <si>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</si>
  <si>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</si>
  <si>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</si>
  <si>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</si>
  <si>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</si>
  <si>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</si>
  <si>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</si>
  <si>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</si>
  <si>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</si>
  <si>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</si>
  <si>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</si>
  <si>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</si>
  <si>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</si>
  <si>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</si>
  <si>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</si>
  <si>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</si>
  <si>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</si>
  <si>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</si>
  <si>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</si>
  <si>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</si>
  <si>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</si>
  <si>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</si>
  <si>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</si>
  <si>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</si>
  <si>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</si>
  <si>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</si>
  <si>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</si>
  <si>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</si>
  <si>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</si>
  <si>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</si>
  <si>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</si>
  <si>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</si>
  <si>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</si>
  <si>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</si>
  <si>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</si>
  <si>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</si>
  <si>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</si>
  <si>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</si>
  <si>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</si>
  <si>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</si>
  <si>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</si>
  <si>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</si>
  <si>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</si>
  <si>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</si>
  <si>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</si>
  <si>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</si>
  <si>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</si>
  <si>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</si>
  <si>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</si>
  <si>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</si>
  <si>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</si>
  <si>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</si>
  <si>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</si>
  <si>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</si>
  <si>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</si>
  <si>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</si>
  <si>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</si>
  <si>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</si>
  <si>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</si>
  <si>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</si>
  <si>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</si>
  <si>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</si>
  <si>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</si>
  <si>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</si>
  <si>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</si>
  <si>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</si>
  <si>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</si>
  <si>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</si>
  <si>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</si>
  <si>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</si>
  <si>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</si>
  <si>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</si>
  <si>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</si>
  <si>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</si>
  <si>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</si>
  <si>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</si>
  <si>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</si>
  <si>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</si>
  <si>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</si>
  <si>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</si>
  <si>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</si>
  <si>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</si>
  <si>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</si>
  <si>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</si>
  <si>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</si>
  <si>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</si>
  <si>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</si>
  <si>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</si>
  <si>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</si>
  <si>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</si>
  <si>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</si>
  <si>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</si>
  <si>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</si>
  <si>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</si>
  <si>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</si>
  <si>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</si>
  <si>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</si>
  <si>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</si>
  <si>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</si>
  <si>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</si>
  <si>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</si>
  <si>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</si>
  <si>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</si>
  <si>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</si>
  <si>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</si>
  <si>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</si>
  <si>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</si>
  <si>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</si>
  <si>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</si>
  <si>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</si>
  <si>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</si>
  <si>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</si>
  <si>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</si>
  <si>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</si>
  <si>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</si>
  <si>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</si>
  <si>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</si>
  <si>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</si>
  <si>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</si>
  <si>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</si>
  <si>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</si>
  <si>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</si>
  <si>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</si>
  <si>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</si>
  <si>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</si>
  <si>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</si>
  <si>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</si>
  <si>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</si>
  <si>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</si>
  <si>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</si>
  <si>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</si>
  <si>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</si>
  <si>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</si>
  <si>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</si>
  <si>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</si>
  <si>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</si>
  <si>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</si>
  <si>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</si>
  <si>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</si>
  <si>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</si>
  <si>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</si>
  <si>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</si>
  <si>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</si>
  <si>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</si>
  <si>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</si>
  <si>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</si>
  <si>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</si>
  <si>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</si>
  <si>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</si>
  <si>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</si>
  <si>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</si>
  <si>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</si>
  <si>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</si>
  <si>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</si>
  <si>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</si>
  <si>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</si>
  <si>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</si>
  <si>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</si>
  <si>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</si>
  <si>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</si>
  <si>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</si>
  <si>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</si>
  <si>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</si>
  <si>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</si>
  <si>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</si>
  <si>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</si>
  <si>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</si>
  <si>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</si>
  <si>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</si>
  <si>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</si>
  <si>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</si>
  <si>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</si>
  <si>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</si>
  <si>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</si>
  <si>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</si>
  <si>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</si>
  <si>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</si>
  <si>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</si>
  <si>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</si>
  <si>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</si>
  <si>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</si>
  <si>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</si>
  <si>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</si>
  <si>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</si>
  <si>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</si>
  <si>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</si>
  <si>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</si>
  <si>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</si>
  <si>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</si>
  <si>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</si>
  <si>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</si>
  <si>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</si>
  <si>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</si>
  <si>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</si>
  <si>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</si>
  <si>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</si>
  <si>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</si>
  <si>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</si>
  <si>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</si>
  <si>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</si>
  <si>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</si>
  <si>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</si>
  <si>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</si>
  <si>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</si>
  <si>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</si>
  <si>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</si>
  <si>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</si>
  <si>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</si>
  <si>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</si>
  <si>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</si>
  <si>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</si>
  <si>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</si>
  <si>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</si>
  <si>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</si>
  <si>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</si>
  <si>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</si>
  <si>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</si>
  <si>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</si>
  <si>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</si>
  <si>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</si>
  <si>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</si>
  <si>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</si>
  <si>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</si>
  <si>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</si>
  <si>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</si>
  <si>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</si>
  <si>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</si>
  <si>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</si>
  <si>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</si>
  <si>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</si>
  <si>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</si>
  <si>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</si>
  <si>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</si>
  <si>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</si>
  <si>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</si>
  <si>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</si>
  <si>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</si>
  <si>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</si>
  <si>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</si>
  <si>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</si>
  <si>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</si>
  <si>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</si>
  <si>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</si>
  <si>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</si>
  <si>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</si>
  <si>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</si>
  <si>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</si>
  <si>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</si>
  <si>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</si>
  <si>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</si>
  <si>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</si>
  <si>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</si>
  <si>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</si>
  <si>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</si>
  <si>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</si>
  <si>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</si>
  <si>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</si>
  <si>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</si>
  <si>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</si>
  <si>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</si>
  <si>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</si>
  <si>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</si>
  <si>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</si>
  <si>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</si>
  <si>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</si>
  <si>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</si>
  <si>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</si>
  <si>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</si>
  <si>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</si>
  <si>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</si>
  <si>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</si>
  <si>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</si>
  <si>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</si>
  <si>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</si>
  <si>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</si>
  <si>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</si>
  <si>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</si>
  <si>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</si>
  <si>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</si>
  <si>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</si>
  <si>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</si>
  <si>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</si>
  <si>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</si>
  <si>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</si>
  <si>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</si>
  <si>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</si>
  <si>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</si>
  <si>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</si>
  <si>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</si>
  <si>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</si>
  <si>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</si>
  <si>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</si>
  <si>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</si>
  <si>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</si>
  <si>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</si>
  <si>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</si>
  <si>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</si>
  <si>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</si>
  <si>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</si>
  <si>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</si>
  <si>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</si>
  <si>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</si>
  <si>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</si>
  <si>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</si>
  <si>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</si>
  <si>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</si>
  <si>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</si>
  <si>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</si>
  <si>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</si>
  <si>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</si>
  <si>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</si>
  <si>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</si>
  <si>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</si>
  <si>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</si>
  <si>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</si>
  <si>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</si>
  <si>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</si>
  <si>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</si>
  <si>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</si>
  <si>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</si>
  <si>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</si>
  <si>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</si>
  <si>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</si>
  <si>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</si>
  <si>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</si>
  <si>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</si>
  <si>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</si>
  <si>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</si>
  <si>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</si>
  <si>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</si>
  <si>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</si>
  <si>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</si>
  <si>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</si>
  <si>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</si>
  <si>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</si>
  <si>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</si>
  <si>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</si>
  <si>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</si>
  <si>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</si>
  <si>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</si>
  <si>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</si>
  <si>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</si>
  <si>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</si>
  <si>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</si>
  <si>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</si>
  <si>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</si>
  <si>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</si>
  <si>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</si>
  <si>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</si>
  <si>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</si>
  <si>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</si>
  <si>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</si>
  <si>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</si>
  <si>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</si>
  <si>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</si>
  <si>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</si>
  <si>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</si>
  <si>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</si>
  <si>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</si>
  <si>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</si>
  <si>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</si>
  <si>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</si>
  <si>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</si>
  <si>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</si>
  <si>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</si>
  <si>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</si>
  <si>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</si>
  <si>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</si>
  <si>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</si>
  <si>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</si>
  <si>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</si>
  <si>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</si>
  <si>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</si>
  <si>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</si>
  <si>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</si>
  <si>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</si>
  <si>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</si>
  <si>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</si>
  <si>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</si>
  <si>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</si>
  <si>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</si>
  <si>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</si>
  <si>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</si>
  <si>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</si>
  <si>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</si>
  <si>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</si>
  <si>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</si>
  <si>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</si>
  <si>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</si>
  <si>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</si>
  <si>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</si>
  <si>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</si>
  <si>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</si>
  <si>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</si>
  <si>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</si>
  <si>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</si>
  <si>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</si>
  <si>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</si>
  <si>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</si>
  <si>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</si>
  <si>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</si>
  <si>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</si>
  <si>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</si>
  <si>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</si>
  <si>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</si>
  <si>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</si>
  <si>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</si>
  <si>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</si>
  <si>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</si>
  <si>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</si>
  <si>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</si>
  <si>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</si>
  <si>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</si>
  <si>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</si>
  <si>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</si>
  <si>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</si>
  <si>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</si>
  <si>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</si>
  <si>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</si>
  <si>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</si>
  <si>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</si>
  <si>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</si>
  <si>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</si>
  <si>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</si>
  <si>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</si>
  <si>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</si>
  <si>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</si>
  <si>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</si>
  <si>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</si>
  <si>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</si>
  <si>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</si>
  <si>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</si>
  <si>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</si>
  <si>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</si>
  <si>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</si>
  <si>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</si>
  <si>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</si>
  <si>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</si>
  <si>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</si>
  <si>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</si>
  <si>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</si>
  <si>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</si>
  <si>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</si>
  <si>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</si>
  <si>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</si>
  <si>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</si>
  <si>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</si>
  <si>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</si>
  <si>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</si>
  <si>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</si>
  <si>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</si>
  <si>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</si>
  <si>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</si>
  <si>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</si>
  <si>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</si>
  <si>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</si>
  <si>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</si>
  <si>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</si>
  <si>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insider bought 2500 shares</t>
  </si>
  <si>
    <t>launches generic viagra</t>
  </si>
  <si>
    <t>div,  15.75</t>
  </si>
  <si>
    <t>Last Price</t>
  </si>
  <si>
    <t>73.50-&gt;73.00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</si>
</sst>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57720"/>
        <c:axId val="318057672"/>
      </c:scatterChart>
      <c:valAx>
        <c:axId val="21215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7672"/>
        <c:crosses val="autoZero"/>
        <c:crossBetween val="midCat"/>
      </c:valAx>
      <c:valAx>
        <c:axId val="31805767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5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54208"/>
        <c:axId val="318051192"/>
      </c:scatterChart>
      <c:valAx>
        <c:axId val="31745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1192"/>
        <c:crosses val="autoZero"/>
        <c:crossBetween val="midCat"/>
      </c:valAx>
      <c:valAx>
        <c:axId val="3180511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542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350016"/>
        <c:axId val="327350400"/>
      </c:scatterChart>
      <c:valAx>
        <c:axId val="3273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350400"/>
        <c:crosses val="autoZero"/>
        <c:crossBetween val="midCat"/>
      </c:valAx>
      <c:valAx>
        <c:axId val="3273504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35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501016"/>
        <c:axId val="328083920"/>
      </c:scatterChart>
      <c:valAx>
        <c:axId val="327501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83920"/>
        <c:crosses val="autoZero"/>
        <c:crossBetween val="midCat"/>
      </c:valAx>
      <c:valAx>
        <c:axId val="3280839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0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521808"/>
        <c:axId val="209309760"/>
      </c:scatterChart>
      <c:valAx>
        <c:axId val="32752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09760"/>
        <c:crosses val="autoZero"/>
        <c:crossBetween val="midCat"/>
      </c:valAx>
      <c:valAx>
        <c:axId val="20930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2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11328"/>
        <c:axId val="209311720"/>
      </c:scatterChart>
      <c:valAx>
        <c:axId val="20931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11720"/>
        <c:crosses val="autoZero"/>
        <c:crossBetween val="midCat"/>
      </c:valAx>
      <c:valAx>
        <c:axId val="20931172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12504"/>
        <c:axId val="327725120"/>
      </c:scatterChart>
      <c:valAx>
        <c:axId val="209312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25120"/>
        <c:crosses val="autoZero"/>
        <c:crossBetween val="midCat"/>
      </c:valAx>
      <c:valAx>
        <c:axId val="3277251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125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727080"/>
        <c:axId val="327727472"/>
      </c:lineChart>
      <c:dateAx>
        <c:axId val="327727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27472"/>
        <c:crosses val="autoZero"/>
        <c:auto val="1"/>
        <c:lblOffset val="100"/>
        <c:baseTimeUnit val="days"/>
      </c:dateAx>
      <c:valAx>
        <c:axId val="3277274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2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655520"/>
        <c:axId val="328655912"/>
      </c:lineChart>
      <c:dateAx>
        <c:axId val="32865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55912"/>
        <c:crosses val="autoZero"/>
        <c:auto val="1"/>
        <c:lblOffset val="100"/>
        <c:baseTimeUnit val="days"/>
      </c:dateAx>
      <c:valAx>
        <c:axId val="328655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5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10936"/>
        <c:axId val="328911624"/>
      </c:lineChart>
      <c:dateAx>
        <c:axId val="209310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11624"/>
        <c:crosses val="autoZero"/>
        <c:auto val="1"/>
        <c:lblOffset val="100"/>
        <c:baseTimeUnit val="days"/>
      </c:dateAx>
      <c:valAx>
        <c:axId val="3289116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1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914368"/>
        <c:axId val="328914760"/>
      </c:lineChart>
      <c:dateAx>
        <c:axId val="32891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14760"/>
        <c:crosses val="autoZero"/>
        <c:auto val="1"/>
        <c:lblOffset val="100"/>
        <c:baseTimeUnit val="days"/>
      </c:dateAx>
      <c:valAx>
        <c:axId val="32891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1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514408"/>
        <c:axId val="329514800"/>
      </c:lineChart>
      <c:dateAx>
        <c:axId val="32951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14800"/>
        <c:crosses val="autoZero"/>
        <c:auto val="1"/>
        <c:lblOffset val="100"/>
        <c:baseTimeUnit val="days"/>
      </c:dateAx>
      <c:valAx>
        <c:axId val="329514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1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105696"/>
        <c:axId val="330106088"/>
      </c:lineChart>
      <c:dateAx>
        <c:axId val="33010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06088"/>
        <c:crosses val="autoZero"/>
        <c:auto val="1"/>
        <c:lblOffset val="100"/>
        <c:baseTimeUnit val="days"/>
      </c:dateAx>
      <c:valAx>
        <c:axId val="3301060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0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63280"/>
        <c:axId val="330763672"/>
      </c:lineChart>
      <c:dateAx>
        <c:axId val="330763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63672"/>
        <c:crosses val="autoZero"/>
        <c:auto val="1"/>
        <c:lblOffset val="100"/>
        <c:baseTimeUnit val="days"/>
      </c:dateAx>
      <c:valAx>
        <c:axId val="3307636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6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65632"/>
        <c:axId val="330766024"/>
      </c:lineChart>
      <c:dateAx>
        <c:axId val="330765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66024"/>
        <c:crosses val="autoZero"/>
        <c:auto val="1"/>
        <c:lblOffset val="100"/>
        <c:baseTimeUnit val="days"/>
      </c:dateAx>
      <c:valAx>
        <c:axId val="3307660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6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779424"/>
        <c:axId val="329779816"/>
      </c:lineChart>
      <c:catAx>
        <c:axId val="32977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779816"/>
        <c:crosses val="autoZero"/>
        <c:auto val="1"/>
        <c:lblAlgn val="ctr"/>
        <c:lblOffset val="100"/>
        <c:noMultiLvlLbl val="0"/>
      </c:catAx>
      <c:valAx>
        <c:axId val="3297798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77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166584"/>
        <c:axId val="210166976"/>
      </c:lineChart>
      <c:dateAx>
        <c:axId val="210166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66976"/>
        <c:crosses val="autoZero"/>
        <c:auto val="1"/>
        <c:lblOffset val="100"/>
        <c:baseTimeUnit val="days"/>
      </c:dateAx>
      <c:valAx>
        <c:axId val="210166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6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079432"/>
        <c:axId val="336079824"/>
      </c:lineChart>
      <c:dateAx>
        <c:axId val="33607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79824"/>
        <c:crosses val="autoZero"/>
        <c:auto val="1"/>
        <c:lblOffset val="100"/>
        <c:baseTimeUnit val="days"/>
      </c:dateAx>
      <c:valAx>
        <c:axId val="336079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7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577456"/>
        <c:axId val="352577848"/>
      </c:lineChart>
      <c:dateAx>
        <c:axId val="35257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77848"/>
        <c:crosses val="autoZero"/>
        <c:auto val="1"/>
        <c:lblOffset val="100"/>
        <c:baseTimeUnit val="days"/>
      </c:dateAx>
      <c:valAx>
        <c:axId val="3525778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57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837528"/>
        <c:axId val="346837920"/>
      </c:lineChart>
      <c:catAx>
        <c:axId val="346837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837920"/>
        <c:crosses val="autoZero"/>
        <c:auto val="1"/>
        <c:lblAlgn val="ctr"/>
        <c:lblOffset val="100"/>
        <c:noMultiLvlLbl val="0"/>
      </c:catAx>
      <c:valAx>
        <c:axId val="346837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83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04736"/>
        <c:axId val="370005128"/>
      </c:lineChart>
      <c:dateAx>
        <c:axId val="370004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05128"/>
        <c:crosses val="autoZero"/>
        <c:auto val="1"/>
        <c:lblOffset val="100"/>
        <c:baseTimeUnit val="days"/>
      </c:dateAx>
      <c:valAx>
        <c:axId val="370005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0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07088"/>
        <c:axId val="370007480"/>
      </c:lineChart>
      <c:catAx>
        <c:axId val="370007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07480"/>
        <c:crosses val="autoZero"/>
        <c:auto val="1"/>
        <c:lblAlgn val="ctr"/>
        <c:lblOffset val="100"/>
        <c:noMultiLvlLbl val="0"/>
      </c:catAx>
      <c:valAx>
        <c:axId val="370007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0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933352"/>
        <c:axId val="372933744"/>
      </c:lineChart>
      <c:dateAx>
        <c:axId val="37293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33744"/>
        <c:crosses val="autoZero"/>
        <c:auto val="1"/>
        <c:lblOffset val="100"/>
        <c:baseTimeUnit val="days"/>
      </c:dateAx>
      <c:valAx>
        <c:axId val="372933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3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935704"/>
        <c:axId val="372936096"/>
      </c:lineChart>
      <c:catAx>
        <c:axId val="372935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36096"/>
        <c:crosses val="autoZero"/>
        <c:auto val="1"/>
        <c:lblAlgn val="ctr"/>
        <c:lblOffset val="100"/>
        <c:noMultiLvlLbl val="0"/>
      </c:catAx>
      <c:valAx>
        <c:axId val="372936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3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155416"/>
        <c:axId val="390155808"/>
      </c:lineChart>
      <c:dateAx>
        <c:axId val="390155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55808"/>
        <c:crosses val="autoZero"/>
        <c:auto val="1"/>
        <c:lblOffset val="100"/>
        <c:baseTimeUnit val="days"/>
      </c:dateAx>
      <c:valAx>
        <c:axId val="3901558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5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516856"/>
        <c:axId val="390517248"/>
      </c:lineChart>
      <c:dateAx>
        <c:axId val="390516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517248"/>
        <c:crosses val="autoZero"/>
        <c:auto val="1"/>
        <c:lblOffset val="100"/>
        <c:baseTimeUnit val="days"/>
      </c:dateAx>
      <c:valAx>
        <c:axId val="3905172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51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519208"/>
        <c:axId val="390519600"/>
      </c:lineChart>
      <c:dateAx>
        <c:axId val="39051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519600"/>
        <c:crosses val="autoZero"/>
        <c:auto val="1"/>
        <c:lblOffset val="100"/>
        <c:baseTimeUnit val="days"/>
      </c:dateAx>
      <c:valAx>
        <c:axId val="3905196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51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09752"/>
        <c:axId val="381010144"/>
      </c:lineChart>
      <c:dateAx>
        <c:axId val="381009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10144"/>
        <c:crosses val="autoZero"/>
        <c:auto val="1"/>
        <c:lblOffset val="100"/>
        <c:baseTimeUnit val="days"/>
      </c:dateAx>
      <c:valAx>
        <c:axId val="3810101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0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013280"/>
        <c:axId val="381013672"/>
      </c:lineChart>
      <c:dateAx>
        <c:axId val="3810132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13672"/>
        <c:crosses val="autoZero"/>
        <c:auto val="0"/>
        <c:lblOffset val="100"/>
        <c:baseTimeUnit val="days"/>
      </c:dateAx>
      <c:valAx>
        <c:axId val="38101367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1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126968"/>
        <c:axId val="390127360"/>
      </c:lineChart>
      <c:dateAx>
        <c:axId val="390126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27360"/>
        <c:crosses val="autoZero"/>
        <c:auto val="1"/>
        <c:lblOffset val="100"/>
        <c:baseTimeUnit val="days"/>
      </c:dateAx>
      <c:valAx>
        <c:axId val="3901273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2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129320"/>
        <c:axId val="390129712"/>
      </c:lineChart>
      <c:catAx>
        <c:axId val="390129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29712"/>
        <c:crosses val="autoZero"/>
        <c:auto val="1"/>
        <c:lblAlgn val="ctr"/>
        <c:lblOffset val="100"/>
        <c:noMultiLvlLbl val="0"/>
      </c:catAx>
      <c:valAx>
        <c:axId val="390129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131672"/>
        <c:axId val="390132064"/>
      </c:lineChart>
      <c:catAx>
        <c:axId val="390131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32064"/>
        <c:crosses val="autoZero"/>
        <c:auto val="1"/>
        <c:lblAlgn val="ctr"/>
        <c:lblOffset val="100"/>
        <c:noMultiLvlLbl val="0"/>
      </c:catAx>
      <c:valAx>
        <c:axId val="3901320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3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633728"/>
        <c:axId val="422634120"/>
      </c:lineChart>
      <c:catAx>
        <c:axId val="422633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34120"/>
        <c:crosses val="autoZero"/>
        <c:auto val="1"/>
        <c:lblAlgn val="ctr"/>
        <c:lblOffset val="100"/>
        <c:noMultiLvlLbl val="0"/>
      </c:catAx>
      <c:valAx>
        <c:axId val="4226341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3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639608"/>
        <c:axId val="422640000"/>
      </c:lineChart>
      <c:dateAx>
        <c:axId val="42263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40000"/>
        <c:crosses val="autoZero"/>
        <c:auto val="1"/>
        <c:lblOffset val="100"/>
        <c:baseTimeUnit val="days"/>
      </c:dateAx>
      <c:valAx>
        <c:axId val="4226400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3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581472"/>
        <c:axId val="422581864"/>
      </c:lineChart>
      <c:dateAx>
        <c:axId val="422581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581864"/>
        <c:crosses val="autoZero"/>
        <c:auto val="1"/>
        <c:lblOffset val="100"/>
        <c:baseTimeUnit val="days"/>
      </c:dateAx>
      <c:valAx>
        <c:axId val="4225818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58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585000"/>
        <c:axId val="422585392"/>
      </c:lineChart>
      <c:catAx>
        <c:axId val="422585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585392"/>
        <c:crosses val="autoZero"/>
        <c:auto val="1"/>
        <c:lblAlgn val="ctr"/>
        <c:lblOffset val="100"/>
        <c:noMultiLvlLbl val="0"/>
      </c:catAx>
      <c:valAx>
        <c:axId val="4225853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58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754256"/>
        <c:axId val="425754648"/>
      </c:lineChart>
      <c:catAx>
        <c:axId val="425754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754648"/>
        <c:crosses val="autoZero"/>
        <c:auto val="1"/>
        <c:lblAlgn val="ctr"/>
        <c:lblOffset val="100"/>
        <c:noMultiLvlLbl val="0"/>
      </c:catAx>
      <c:valAx>
        <c:axId val="425754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75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758960"/>
        <c:axId val="425759352"/>
      </c:lineChart>
      <c:dateAx>
        <c:axId val="425758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759352"/>
        <c:crosses val="autoZero"/>
        <c:auto val="1"/>
        <c:lblOffset val="100"/>
        <c:baseTimeUnit val="days"/>
      </c:dateAx>
      <c:valAx>
        <c:axId val="4257593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75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IS_1" backgroundRefresh="0" adjustColumnWidt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5" dataDxfId="1634">
  <autoFilter ref="O15:W26"/>
  <tableColumns count="9">
    <tableColumn id="1" name="Date" dataDxfId="1633"/>
    <tableColumn id="2" name="Quarter" dataDxfId="1632"/>
    <tableColumn id="3" name="Time" dataDxfId="1631"/>
    <tableColumn id="4" name="EPS estimate" dataDxfId="1630"/>
    <tableColumn id="5" name="EPS Actual" dataDxfId="1629"/>
    <tableColumn id="6" name="Sales Estiamte (B)" dataDxfId="1628"/>
    <tableColumn id="7" name="Sales Actual (B)" dataDxfId="1627"/>
    <tableColumn id="8" name="Guidance" dataDxfId="1626"/>
    <tableColumn id="9" name="Reaction" dataDxfId="16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1.xml"/><Relationship Id="rId1" Type="http://schemas.openxmlformats.org/officeDocument/2006/relationships/queryTable" Target="../queryTables/queryTable8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8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T6" sqref="T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843</v>
      </c>
      <c r="O1" s="353" t="s">
        <v>208</v>
      </c>
      <c r="P1" s="353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">
        <v>15.01</v>
      </c>
      <c r="G2" s="2">
        <v>15.955324999999995</v>
      </c>
      <c r="H2" s="49">
        <v>6000</v>
      </c>
      <c r="I2" s="48">
        <v>95731.949999999968</v>
      </c>
      <c r="J2" s="367">
        <v>-5671.949999999968</v>
      </c>
      <c r="K2" s="354">
        <v>-5.9248244708271086E-2</v>
      </c>
      <c r="L2" s="367">
        <v>8943.6210000016581</v>
      </c>
      <c r="M2">
        <v>5500</v>
      </c>
      <c r="N2" s="364"/>
      <c r="O2" s="134">
        <v>1.34E-2</v>
      </c>
      <c r="P2" s="754">
        <v>0</v>
      </c>
    </row>
    <row r="3" spans="1:21" ht="21.95" customHeight="1" x14ac:dyDescent="0.25">
      <c r="A3" s="50"/>
      <c r="B3" s="50"/>
      <c r="C3" s="51"/>
      <c r="E3" s="22" t="s">
        <v>197</v>
      </c>
      <c r="F3" s="2">
        <v>26.45</v>
      </c>
      <c r="G3" s="2">
        <v>30.441868749999998</v>
      </c>
      <c r="H3" s="49">
        <v>1600</v>
      </c>
      <c r="I3" s="48">
        <v>48706.99</v>
      </c>
      <c r="J3" s="367">
        <v>-6386.989999999998</v>
      </c>
      <c r="K3" s="354">
        <v>-0.13113087053829436</v>
      </c>
      <c r="L3" s="48">
        <v>-4639.0200000000041</v>
      </c>
      <c r="M3">
        <v>1600</v>
      </c>
      <c r="N3" s="364"/>
      <c r="O3" s="134">
        <v>1.6299999999999999E-2</v>
      </c>
      <c r="P3" s="754">
        <v>0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174</v>
      </c>
      <c r="F4" s="2">
        <v>30.59</v>
      </c>
      <c r="G4" s="2">
        <v>35.309704545454537</v>
      </c>
      <c r="H4" s="49">
        <v>440</v>
      </c>
      <c r="I4" s="48">
        <v>15536.269999999997</v>
      </c>
      <c r="J4" s="367">
        <v>-2076.6699999999964</v>
      </c>
      <c r="K4" s="354">
        <v>-0.13366593139794794</v>
      </c>
      <c r="L4" s="367">
        <v>-2001.6499999999965</v>
      </c>
      <c r="M4">
        <v>440</v>
      </c>
      <c r="N4" s="364"/>
      <c r="O4" s="134">
        <v>1.61E-2</v>
      </c>
      <c r="P4" s="134">
        <v>0</v>
      </c>
      <c r="Q4" s="148"/>
      <c r="R4" s="48"/>
      <c r="S4" s="48"/>
    </row>
    <row r="5" spans="1:21" ht="21.95" customHeight="1" x14ac:dyDescent="0.25">
      <c r="A5" s="50"/>
      <c r="B5" s="50"/>
      <c r="C5" s="51"/>
      <c r="E5" s="22" t="s">
        <v>228</v>
      </c>
      <c r="F5" s="2">
        <v>24.92</v>
      </c>
      <c r="G5" s="2">
        <v>23.481479999999998</v>
      </c>
      <c r="H5" s="49">
        <v>500</v>
      </c>
      <c r="I5" s="48">
        <v>11740.739999999998</v>
      </c>
      <c r="J5" s="367">
        <v>719.26000000000204</v>
      </c>
      <c r="K5" s="354">
        <v>6.126189660958356E-2</v>
      </c>
      <c r="L5" s="367">
        <v>2171.5200000000004</v>
      </c>
      <c r="M5">
        <v>500</v>
      </c>
      <c r="N5" s="2"/>
      <c r="O5" s="134">
        <v>2.4077046548956659E-2</v>
      </c>
      <c r="P5" s="754">
        <v>0</v>
      </c>
      <c r="Q5" s="48"/>
      <c r="S5" s="48"/>
    </row>
    <row r="6" spans="1:21" ht="21.95" customHeight="1" x14ac:dyDescent="0.25">
      <c r="A6" s="51"/>
      <c r="B6" s="155"/>
      <c r="C6" s="331"/>
      <c r="E6" s="22" t="s">
        <v>798</v>
      </c>
      <c r="F6" s="2">
        <v>70.16</v>
      </c>
      <c r="G6" s="2">
        <v>74.853866666666661</v>
      </c>
      <c r="H6" s="49">
        <v>150</v>
      </c>
      <c r="I6" s="48">
        <v>11228.08</v>
      </c>
      <c r="J6" s="367">
        <v>-704.07999999999993</v>
      </c>
      <c r="K6" s="354">
        <v>-6.2707070131313616E-2</v>
      </c>
      <c r="L6" s="367">
        <v>-704.07999999999993</v>
      </c>
      <c r="M6">
        <v>100</v>
      </c>
      <c r="N6" s="2"/>
      <c r="O6" s="134">
        <v>4.0599999999999997E-2</v>
      </c>
      <c r="P6" s="754">
        <v>0</v>
      </c>
      <c r="R6" s="48"/>
    </row>
    <row r="7" spans="1:21" ht="21.95" customHeight="1" x14ac:dyDescent="0.25">
      <c r="A7" s="50"/>
      <c r="B7" s="50"/>
      <c r="C7" s="51"/>
      <c r="E7" s="22" t="s">
        <v>800</v>
      </c>
      <c r="F7" s="2">
        <v>71.94</v>
      </c>
      <c r="G7" s="2">
        <v>73.315466666666666</v>
      </c>
      <c r="H7" s="330">
        <v>150</v>
      </c>
      <c r="I7" s="48">
        <v>10997.32</v>
      </c>
      <c r="J7" s="367">
        <v>-206.31999999999971</v>
      </c>
      <c r="K7" s="354">
        <v>-1.8760934482219323E-2</v>
      </c>
      <c r="L7" s="367">
        <v>-206.31999999999971</v>
      </c>
      <c r="M7">
        <v>100</v>
      </c>
      <c r="N7" s="364"/>
      <c r="O7" s="134">
        <v>0</v>
      </c>
      <c r="P7" s="754">
        <v>0</v>
      </c>
      <c r="Q7" s="148"/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733</v>
      </c>
      <c r="F8" s="2">
        <v>100.7</v>
      </c>
      <c r="G8" s="2">
        <v>97.801799999999986</v>
      </c>
      <c r="H8" s="330">
        <v>100</v>
      </c>
      <c r="I8" s="48">
        <v>9780.1799999999985</v>
      </c>
      <c r="J8" s="367">
        <v>289.82000000000153</v>
      </c>
      <c r="K8" s="354">
        <v>2.9633401430239702E-2</v>
      </c>
      <c r="L8" s="367">
        <v>289.82000000000153</v>
      </c>
      <c r="M8">
        <v>100</v>
      </c>
      <c r="N8" s="364"/>
      <c r="O8" s="134">
        <v>2.8E-3</v>
      </c>
      <c r="P8" s="754">
        <v>0</v>
      </c>
      <c r="R8" s="48"/>
      <c r="S8" s="48"/>
      <c r="U8" s="48"/>
    </row>
    <row r="9" spans="1:21" ht="21.95" customHeight="1" x14ac:dyDescent="0.25">
      <c r="A9" s="50"/>
      <c r="B9" s="51"/>
      <c r="C9" s="51"/>
      <c r="E9" s="22" t="s">
        <v>55</v>
      </c>
      <c r="F9" s="2">
        <v>75.569999999999993</v>
      </c>
      <c r="G9" s="2">
        <v>78.392800000000008</v>
      </c>
      <c r="H9" s="330">
        <v>100</v>
      </c>
      <c r="I9" s="48">
        <v>7839.2800000000007</v>
      </c>
      <c r="J9" s="367">
        <v>-282.28000000000156</v>
      </c>
      <c r="K9" s="354">
        <v>-3.6008408935514671E-2</v>
      </c>
      <c r="L9" s="367">
        <v>376.38999999999669</v>
      </c>
      <c r="M9">
        <v>100</v>
      </c>
      <c r="N9" s="364"/>
      <c r="O9" s="134">
        <v>3.0599999999999999E-2</v>
      </c>
      <c r="P9" s="134">
        <v>0</v>
      </c>
      <c r="S9" s="48"/>
    </row>
    <row r="10" spans="1:21" ht="21.95" customHeight="1" x14ac:dyDescent="0.25">
      <c r="A10" s="51"/>
      <c r="B10" s="51"/>
      <c r="C10" s="51"/>
      <c r="E10" s="22" t="s">
        <v>216</v>
      </c>
      <c r="F10" s="2">
        <v>53.75</v>
      </c>
      <c r="G10" s="2">
        <v>62.38219999999999</v>
      </c>
      <c r="H10" s="330">
        <v>100</v>
      </c>
      <c r="I10" s="48">
        <v>6238.2199999999993</v>
      </c>
      <c r="J10" s="367">
        <v>-863.21999999999935</v>
      </c>
      <c r="K10" s="354">
        <v>-0.13837601110573194</v>
      </c>
      <c r="L10" s="367">
        <v>294.649999999996</v>
      </c>
      <c r="M10">
        <v>50</v>
      </c>
      <c r="N10" s="364"/>
      <c r="O10" s="134">
        <v>2.1899999999999999E-2</v>
      </c>
      <c r="P10" s="754">
        <v>0</v>
      </c>
      <c r="R10" s="48"/>
      <c r="S10" s="48"/>
    </row>
    <row r="11" spans="1:21" ht="21.95" customHeight="1" x14ac:dyDescent="0.25">
      <c r="A11" s="50"/>
      <c r="B11" s="50"/>
      <c r="C11" s="51"/>
      <c r="E11" s="22" t="s">
        <v>754</v>
      </c>
      <c r="F11" s="2">
        <v>218.25</v>
      </c>
      <c r="G11" s="2">
        <v>189.32000000000002</v>
      </c>
      <c r="H11" s="49">
        <v>30</v>
      </c>
      <c r="I11" s="48">
        <v>5679.6</v>
      </c>
      <c r="J11" s="367">
        <v>867.89999999999964</v>
      </c>
      <c r="K11" s="354">
        <v>0.15281005704627074</v>
      </c>
      <c r="L11" s="48">
        <v>1092.67</v>
      </c>
      <c r="M11">
        <v>30</v>
      </c>
      <c r="N11" s="2"/>
      <c r="O11" s="134">
        <v>2.8E-3</v>
      </c>
      <c r="P11" s="754">
        <v>0</v>
      </c>
      <c r="Q11" s="148"/>
      <c r="S11" s="48"/>
      <c r="T11" s="48"/>
    </row>
    <row r="12" spans="1:21" ht="21.95" customHeight="1" x14ac:dyDescent="0.25">
      <c r="A12" s="50"/>
      <c r="B12" s="50"/>
      <c r="C12" s="51"/>
      <c r="E12" s="22" t="s">
        <v>171</v>
      </c>
      <c r="F12" s="2">
        <v>56.89</v>
      </c>
      <c r="G12" s="2">
        <v>55.208600000000004</v>
      </c>
      <c r="H12" s="330">
        <v>100</v>
      </c>
      <c r="I12" s="48">
        <v>5520.8600000000006</v>
      </c>
      <c r="J12" s="367">
        <v>168.13999999999942</v>
      </c>
      <c r="K12" s="354">
        <v>3.0455400064482642E-2</v>
      </c>
      <c r="L12" s="367">
        <v>218.08999999999924</v>
      </c>
      <c r="M12">
        <v>100</v>
      </c>
      <c r="N12" s="364"/>
      <c r="O12" s="134">
        <v>3.2500000000000001E-2</v>
      </c>
      <c r="P12" s="134">
        <v>0</v>
      </c>
      <c r="R12" s="48"/>
      <c r="S12" s="48"/>
    </row>
    <row r="13" spans="1:21" ht="21.95" customHeight="1" x14ac:dyDescent="0.25">
      <c r="A13" s="50"/>
      <c r="B13" s="50"/>
      <c r="C13" s="51"/>
      <c r="E13" s="22" t="s">
        <v>342</v>
      </c>
      <c r="F13" s="2">
        <v>18.61</v>
      </c>
      <c r="G13" s="2">
        <v>20.52014999999999</v>
      </c>
      <c r="H13" s="49">
        <v>200</v>
      </c>
      <c r="I13" s="48">
        <v>4104.0299999999979</v>
      </c>
      <c r="J13" s="367">
        <v>-382.02999999999884</v>
      </c>
      <c r="K13" s="354">
        <v>-9.3086551511562629E-2</v>
      </c>
      <c r="L13" s="48">
        <v>-382.02999999999884</v>
      </c>
      <c r="M13">
        <v>200</v>
      </c>
      <c r="N13" s="364"/>
      <c r="O13" s="134">
        <v>1.5475550779150993E-2</v>
      </c>
      <c r="P13" s="134">
        <v>0</v>
      </c>
      <c r="Q13" s="438"/>
      <c r="R13" s="48"/>
      <c r="S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59.87</v>
      </c>
      <c r="G14" s="2">
        <v>50.675625000000004</v>
      </c>
      <c r="H14" s="330">
        <v>80</v>
      </c>
      <c r="I14" s="48">
        <v>4054.05</v>
      </c>
      <c r="J14" s="367">
        <v>735.54999999999927</v>
      </c>
      <c r="K14" s="354">
        <v>0.18143584810251465</v>
      </c>
      <c r="L14" s="367">
        <v>2340.130000000001</v>
      </c>
      <c r="M14">
        <v>80</v>
      </c>
      <c r="N14" s="364"/>
      <c r="O14" s="134">
        <v>2.7300000000000001E-2</v>
      </c>
      <c r="P14" s="754">
        <v>0</v>
      </c>
      <c r="Q14" s="148"/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338</v>
      </c>
      <c r="F15" s="2">
        <v>13.58</v>
      </c>
      <c r="G15" s="2">
        <v>15.828249999999999</v>
      </c>
      <c r="H15" s="330">
        <v>200</v>
      </c>
      <c r="I15" s="48">
        <v>3165.6499999999996</v>
      </c>
      <c r="J15" s="367">
        <v>-449.64999999999964</v>
      </c>
      <c r="K15" s="354">
        <v>-0.14204033926681717</v>
      </c>
      <c r="L15" s="367">
        <v>833.76999999999498</v>
      </c>
      <c r="M15">
        <v>200</v>
      </c>
      <c r="N15" s="2"/>
      <c r="O15" s="134">
        <v>0</v>
      </c>
      <c r="P15" s="754">
        <v>0</v>
      </c>
      <c r="Q15" s="148"/>
      <c r="R15" s="48"/>
      <c r="S15" s="48"/>
      <c r="T15" s="48"/>
    </row>
    <row r="16" spans="1:21" ht="21.95" customHeight="1" x14ac:dyDescent="0.25">
      <c r="A16" s="50"/>
      <c r="B16" s="51"/>
      <c r="C16" s="51"/>
      <c r="E16" s="22" t="s">
        <v>736</v>
      </c>
      <c r="F16" s="2">
        <v>192.73</v>
      </c>
      <c r="G16" s="2">
        <v>149.05549999999999</v>
      </c>
      <c r="H16" s="330">
        <v>20</v>
      </c>
      <c r="I16" s="48">
        <v>2981.1099999999997</v>
      </c>
      <c r="J16" s="367">
        <v>873.49000000000024</v>
      </c>
      <c r="K16" s="354">
        <v>0.29300830898557917</v>
      </c>
      <c r="L16" s="367">
        <v>1016.5200000000004</v>
      </c>
      <c r="M16">
        <v>20</v>
      </c>
      <c r="N16" s="364"/>
      <c r="O16" s="134">
        <v>2.5943029108078659E-3</v>
      </c>
      <c r="P16" s="134">
        <v>0</v>
      </c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750</v>
      </c>
      <c r="F17" s="2">
        <v>74.17</v>
      </c>
      <c r="G17" s="2">
        <v>71.837500000000006</v>
      </c>
      <c r="H17" s="330">
        <v>40</v>
      </c>
      <c r="I17" s="48">
        <v>2873.5</v>
      </c>
      <c r="J17" s="367">
        <v>93.300000000000182</v>
      </c>
      <c r="K17" s="354">
        <v>3.2469114320514997E-2</v>
      </c>
      <c r="L17" s="367">
        <v>219.22999999999956</v>
      </c>
      <c r="M17">
        <v>40</v>
      </c>
      <c r="N17" s="2"/>
      <c r="O17" s="134">
        <v>1.78E-2</v>
      </c>
      <c r="P17" s="134">
        <v>0</v>
      </c>
      <c r="Q17" s="438"/>
      <c r="R17" s="48"/>
      <c r="S17" s="48"/>
      <c r="U17" s="48"/>
    </row>
    <row r="18" spans="1:22" ht="21.95" customHeight="1" x14ac:dyDescent="0.25">
      <c r="A18" s="51"/>
      <c r="B18" s="51"/>
      <c r="C18" s="51"/>
      <c r="E18" s="22" t="s">
        <v>355</v>
      </c>
      <c r="F18" s="2">
        <v>62.61</v>
      </c>
      <c r="G18" s="2">
        <v>56.26</v>
      </c>
      <c r="H18" s="330">
        <v>50</v>
      </c>
      <c r="I18" s="48">
        <v>2813</v>
      </c>
      <c r="J18" s="367">
        <v>317.5</v>
      </c>
      <c r="K18" s="354">
        <v>0.11286882332029864</v>
      </c>
      <c r="L18" s="367">
        <v>1541.0099999999984</v>
      </c>
      <c r="M18">
        <v>50</v>
      </c>
      <c r="N18" s="2"/>
      <c r="O18" s="134">
        <v>4.3499999999999997E-2</v>
      </c>
      <c r="P18" s="134">
        <v>0</v>
      </c>
      <c r="R18" s="48"/>
      <c r="S18" s="48"/>
      <c r="T18" s="48"/>
    </row>
    <row r="19" spans="1:22" ht="21.95" customHeight="1" x14ac:dyDescent="0.25">
      <c r="A19" s="51"/>
      <c r="B19" s="51"/>
      <c r="C19" s="51"/>
      <c r="E19" s="22" t="s">
        <v>62</v>
      </c>
      <c r="F19" s="2">
        <v>0</v>
      </c>
      <c r="G19" s="2">
        <v>0</v>
      </c>
      <c r="H19" s="49">
        <v>0</v>
      </c>
      <c r="I19" s="48">
        <v>0</v>
      </c>
      <c r="J19" s="367">
        <v>0</v>
      </c>
      <c r="K19" s="354"/>
      <c r="L19" s="367">
        <v>1659.3600000000079</v>
      </c>
      <c r="M19">
        <v>0</v>
      </c>
      <c r="N19" s="2"/>
      <c r="O19" s="134">
        <v>0</v>
      </c>
      <c r="P19" s="754">
        <v>0</v>
      </c>
      <c r="Q19" s="148"/>
      <c r="S19" s="48"/>
    </row>
    <row r="20" spans="1:22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754">
        <v>0</v>
      </c>
      <c r="Q20" s="48"/>
      <c r="S20" s="48"/>
      <c r="T20" s="48"/>
    </row>
    <row r="21" spans="1:22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S21" s="48"/>
    </row>
    <row r="22" spans="1:22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49">
        <v>0</v>
      </c>
      <c r="I22" s="48">
        <v>0</v>
      </c>
      <c r="J22" s="367">
        <v>0</v>
      </c>
      <c r="K22" s="354"/>
      <c r="L22" s="48">
        <v>231.53999999999996</v>
      </c>
      <c r="M22">
        <v>0</v>
      </c>
      <c r="N22" s="2"/>
      <c r="O22" s="134">
        <v>1.6199999999999999E-2</v>
      </c>
      <c r="P22" s="134">
        <v>0</v>
      </c>
      <c r="R22" s="48"/>
      <c r="S22" s="48"/>
      <c r="T22" s="352"/>
      <c r="U22" s="352"/>
    </row>
    <row r="23" spans="1:22" ht="21.95" customHeight="1" x14ac:dyDescent="0.25">
      <c r="A23" s="51"/>
      <c r="B23" s="51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1857.7799999999988</v>
      </c>
      <c r="M23">
        <v>0</v>
      </c>
      <c r="N23" s="364"/>
      <c r="O23" s="134">
        <v>1.49E-2</v>
      </c>
      <c r="P23" s="754">
        <v>0</v>
      </c>
      <c r="Q23" s="48"/>
      <c r="R23" s="48"/>
      <c r="S23" s="48"/>
      <c r="T23" s="48"/>
      <c r="V23" s="48"/>
    </row>
    <row r="24" spans="1:22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754">
        <v>0</v>
      </c>
      <c r="R24" s="48"/>
    </row>
    <row r="25" spans="1:22" ht="21.95" customHeight="1" x14ac:dyDescent="0.25">
      <c r="A25" s="50"/>
      <c r="B25" s="50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2"/>
      <c r="O25" s="134">
        <v>1.11E-2</v>
      </c>
      <c r="P25" s="754">
        <v>0</v>
      </c>
      <c r="Q25" s="148"/>
      <c r="R25" s="48"/>
      <c r="S25" s="48"/>
    </row>
    <row r="26" spans="1:22" ht="21.95" customHeight="1" x14ac:dyDescent="0.25">
      <c r="A26" s="51"/>
      <c r="B26" s="50"/>
      <c r="C26" s="51"/>
      <c r="E26" s="22" t="s">
        <v>36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2"/>
      <c r="O26" s="134">
        <v>7.4000000000000003E-3</v>
      </c>
      <c r="P26" s="754">
        <v>0</v>
      </c>
      <c r="Q26" s="438"/>
      <c r="R26" s="48"/>
      <c r="S26" s="48"/>
    </row>
    <row r="27" spans="1:22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R27" s="48"/>
      <c r="S27" s="48"/>
      <c r="U27" s="48"/>
    </row>
    <row r="28" spans="1:22" ht="21.95" customHeight="1" x14ac:dyDescent="0.25">
      <c r="A28" s="50"/>
      <c r="B28" s="50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Q28" s="148"/>
      <c r="T28" s="48"/>
    </row>
    <row r="29" spans="1:22" ht="21.95" customHeight="1" x14ac:dyDescent="0.25">
      <c r="A29" s="50"/>
      <c r="B29" s="50"/>
      <c r="C29" s="50"/>
      <c r="E29" s="22" t="s">
        <v>752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754">
        <v>0</v>
      </c>
      <c r="Q29" s="48"/>
      <c r="S29" s="48"/>
    </row>
    <row r="30" spans="1:22" ht="21.95" customHeight="1" x14ac:dyDescent="0.25">
      <c r="A30" s="50"/>
      <c r="B30" s="50"/>
      <c r="C30" s="51"/>
      <c r="E30" s="22" t="s">
        <v>251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754">
        <v>0</v>
      </c>
      <c r="Q30" s="148"/>
      <c r="R30" s="48"/>
      <c r="S30" s="48"/>
      <c r="T30" s="48"/>
    </row>
    <row r="31" spans="1:22" ht="21.95" customHeight="1" x14ac:dyDescent="0.25">
      <c r="A31" s="50"/>
      <c r="B31" s="51"/>
      <c r="C31" s="51"/>
      <c r="E31" s="22" t="s">
        <v>726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754">
        <v>0</v>
      </c>
      <c r="Q31" s="148"/>
      <c r="R31" s="48"/>
      <c r="S31" s="48"/>
    </row>
    <row r="32" spans="1:22" ht="21.95" customHeight="1" x14ac:dyDescent="0.25">
      <c r="A32" s="50"/>
      <c r="B32" s="50"/>
      <c r="C32" s="5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754">
        <v>0</v>
      </c>
      <c r="Q32" s="148"/>
      <c r="S32" s="48"/>
      <c r="T32" s="48"/>
    </row>
    <row r="33" spans="1:21" ht="21.95" customHeight="1" x14ac:dyDescent="0.25">
      <c r="A33" s="51"/>
      <c r="B33" s="51"/>
      <c r="C33" s="51"/>
      <c r="E33" s="22" t="s">
        <v>801</v>
      </c>
      <c r="F33" s="2">
        <v>0</v>
      </c>
      <c r="G33" s="2">
        <v>0</v>
      </c>
      <c r="H33" s="49">
        <v>0</v>
      </c>
      <c r="I33" s="48">
        <v>0</v>
      </c>
      <c r="J33" s="367">
        <v>0</v>
      </c>
      <c r="K33" s="354"/>
      <c r="L33" s="367">
        <v>843.18000000000029</v>
      </c>
      <c r="M33">
        <v>0</v>
      </c>
      <c r="N33" s="364"/>
      <c r="O33" s="134">
        <v>2.8E-3</v>
      </c>
      <c r="P33" s="754">
        <v>0</v>
      </c>
      <c r="R33" s="48"/>
      <c r="S33" s="48"/>
    </row>
    <row r="34" spans="1:21" ht="21.95" customHeight="1" x14ac:dyDescent="0.25">
      <c r="A34" s="50"/>
      <c r="B34" s="50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2"/>
      <c r="O34" s="134">
        <v>5.1499999999999997E-2</v>
      </c>
      <c r="P34" s="754">
        <v>0</v>
      </c>
      <c r="Q34" s="438"/>
      <c r="R34" s="48"/>
      <c r="S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49">
        <v>0</v>
      </c>
      <c r="I35" s="48">
        <v>0</v>
      </c>
      <c r="J35" s="367">
        <v>0</v>
      </c>
      <c r="K35" s="354"/>
      <c r="L35" s="48">
        <v>154.77999999999975</v>
      </c>
      <c r="M35">
        <v>0</v>
      </c>
      <c r="N35" s="364"/>
      <c r="O35" s="134">
        <v>2.5700000000000001E-2</v>
      </c>
      <c r="P35" s="134">
        <v>0</v>
      </c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754">
        <v>0</v>
      </c>
      <c r="Q36" s="148"/>
      <c r="R36" s="48"/>
      <c r="S36" s="48"/>
    </row>
    <row r="37" spans="1:21" ht="21.95" customHeight="1" x14ac:dyDescent="0.25">
      <c r="A37" s="51"/>
      <c r="B37" s="50"/>
      <c r="C37" s="51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48">
        <v>720.56000000000131</v>
      </c>
      <c r="M37">
        <v>0</v>
      </c>
      <c r="N37" s="364"/>
      <c r="O37" s="134">
        <v>0</v>
      </c>
      <c r="P37" s="134">
        <v>0</v>
      </c>
      <c r="Q37" s="438"/>
      <c r="R37" s="48"/>
      <c r="S37" s="48"/>
      <c r="T37" s="48"/>
    </row>
    <row r="38" spans="1:21" ht="21.95" customHeight="1" x14ac:dyDescent="0.25">
      <c r="A38" s="50"/>
      <c r="B38" s="51"/>
      <c r="C38" s="51"/>
      <c r="E38" s="22" t="s">
        <v>799</v>
      </c>
      <c r="F38" s="2">
        <v>0</v>
      </c>
      <c r="G38" s="2">
        <v>0</v>
      </c>
      <c r="H38" s="49">
        <v>0</v>
      </c>
      <c r="I38" s="48">
        <v>0</v>
      </c>
      <c r="J38" s="367">
        <v>0</v>
      </c>
      <c r="K38" s="354"/>
      <c r="L38" s="48">
        <v>559.89000000000033</v>
      </c>
      <c r="M38">
        <v>0</v>
      </c>
      <c r="N38" s="2"/>
      <c r="O38" s="134">
        <v>0</v>
      </c>
      <c r="P38" s="754">
        <v>0</v>
      </c>
      <c r="R38" s="48"/>
      <c r="S38" s="48"/>
    </row>
    <row r="39" spans="1:21" ht="21.95" customHeight="1" x14ac:dyDescent="0.25">
      <c r="A39" s="51"/>
      <c r="B39" s="155"/>
      <c r="C39" s="33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754">
        <v>0</v>
      </c>
      <c r="R39" s="48"/>
      <c r="S39" s="48"/>
      <c r="T39" s="48"/>
    </row>
    <row r="40" spans="1:21" ht="21.95" customHeight="1" x14ac:dyDescent="0.25">
      <c r="A40" s="51"/>
      <c r="B40" s="51"/>
      <c r="C40" s="51"/>
      <c r="E40" s="22" t="s">
        <v>226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Q40" s="148"/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754">
        <v>0</v>
      </c>
      <c r="R41" s="48"/>
      <c r="S41" s="48"/>
      <c r="T41" s="48"/>
    </row>
    <row r="42" spans="1:21" ht="21.95" customHeight="1" x14ac:dyDescent="0.25">
      <c r="A42" s="51"/>
      <c r="B42" s="51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754">
        <v>0</v>
      </c>
      <c r="R42" s="48"/>
      <c r="S42" s="48"/>
    </row>
    <row r="43" spans="1:21" ht="21.95" customHeight="1" x14ac:dyDescent="0.25">
      <c r="A43" s="155"/>
      <c r="B43" s="50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754">
        <v>0</v>
      </c>
      <c r="Q43" s="14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49">
        <v>0</v>
      </c>
      <c r="I44" s="48">
        <v>0</v>
      </c>
      <c r="J44" s="367">
        <v>0</v>
      </c>
      <c r="K44" s="354"/>
      <c r="L44" s="48">
        <v>3178.8000000000466</v>
      </c>
      <c r="M44">
        <v>0</v>
      </c>
      <c r="N44" s="364"/>
      <c r="O44" s="134">
        <v>2.07E-2</v>
      </c>
      <c r="P44" s="754">
        <v>0</v>
      </c>
      <c r="Q44" s="48"/>
      <c r="R44" s="48"/>
      <c r="S44" s="48"/>
      <c r="U44" s="48"/>
    </row>
    <row r="45" spans="1:21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2"/>
      <c r="O45" s="134">
        <v>2.18E-2</v>
      </c>
      <c r="P45" s="754">
        <v>0</v>
      </c>
      <c r="R45" s="48"/>
    </row>
    <row r="46" spans="1:21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49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2"/>
      <c r="O46" s="134">
        <v>0</v>
      </c>
      <c r="P46" s="754">
        <v>0</v>
      </c>
      <c r="R46" s="48"/>
    </row>
    <row r="47" spans="1:21" ht="21.95" customHeight="1" x14ac:dyDescent="0.25">
      <c r="A47" s="51"/>
      <c r="B47" s="51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754">
        <v>0</v>
      </c>
      <c r="Q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2"/>
      <c r="O48" s="134">
        <v>1.14E-2</v>
      </c>
      <c r="P48" s="754">
        <v>0</v>
      </c>
      <c r="R48" s="48"/>
      <c r="S48" s="48"/>
    </row>
    <row r="49" spans="1:22" ht="21.95" customHeight="1" x14ac:dyDescent="0.25">
      <c r="A49" s="155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754">
        <v>0</v>
      </c>
      <c r="Q49" s="148"/>
      <c r="R49" s="48"/>
      <c r="S49" s="48"/>
      <c r="T49" s="48"/>
    </row>
    <row r="50" spans="1:22" ht="21.95" customHeight="1" x14ac:dyDescent="0.25">
      <c r="A50" s="50"/>
      <c r="B50" s="51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754">
        <v>0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754">
        <v>0</v>
      </c>
      <c r="R51" s="48"/>
      <c r="S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Q52" s="148"/>
      <c r="S52" s="48"/>
      <c r="U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Q53" s="148"/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R54" s="48"/>
      <c r="S54" s="48"/>
      <c r="T54" s="48"/>
    </row>
    <row r="55" spans="1:22" ht="21.95" customHeight="1" x14ac:dyDescent="0.25">
      <c r="A55" s="50"/>
      <c r="B55" s="51"/>
      <c r="C55" s="51"/>
      <c r="E55" s="22" t="s">
        <v>33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2"/>
      <c r="O55" s="134">
        <v>1.8599999999999998E-2</v>
      </c>
      <c r="P55" s="754">
        <v>0</v>
      </c>
      <c r="R55" s="48"/>
      <c r="S55" s="48"/>
    </row>
    <row r="56" spans="1:22" ht="21.95" customHeight="1" x14ac:dyDescent="0.25">
      <c r="A56" s="50"/>
      <c r="B56" s="51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754">
        <v>0</v>
      </c>
      <c r="S56" s="48"/>
    </row>
    <row r="57" spans="1:22" ht="21.95" customHeight="1" x14ac:dyDescent="0.25">
      <c r="A57" s="50"/>
      <c r="B57" s="50"/>
      <c r="C57" s="51"/>
      <c r="E57" s="22" t="s">
        <v>52</v>
      </c>
      <c r="F57" s="2">
        <v>0</v>
      </c>
      <c r="G57" s="2">
        <v>0</v>
      </c>
      <c r="H57" s="49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2"/>
      <c r="O57" s="134">
        <v>2.1999999999999999E-2</v>
      </c>
      <c r="P57" s="754">
        <v>0</v>
      </c>
      <c r="Q57" s="48"/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Q58" s="148"/>
      <c r="R58" s="48"/>
      <c r="S58" s="48"/>
    </row>
    <row r="59" spans="1:22" ht="21.95" customHeight="1" x14ac:dyDescent="0.25">
      <c r="A59" s="51"/>
      <c r="B59" s="51"/>
      <c r="C59" s="51"/>
      <c r="E59" s="22" t="s">
        <v>63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R59" s="48"/>
      <c r="S59" s="48"/>
      <c r="T59" s="48"/>
    </row>
    <row r="60" spans="1:22" ht="21.95" customHeight="1" x14ac:dyDescent="0.25">
      <c r="A60" s="60"/>
      <c r="B60" s="61"/>
      <c r="C60" s="60"/>
      <c r="E60" s="22" t="s">
        <v>9</v>
      </c>
      <c r="F60" s="2">
        <v>0</v>
      </c>
      <c r="G60" s="2">
        <v>0</v>
      </c>
      <c r="H60" s="49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R60" s="48"/>
      <c r="S60" s="48"/>
    </row>
    <row r="61" spans="1:22" ht="21.95" customHeight="1" x14ac:dyDescent="0.25">
      <c r="A61" s="51"/>
      <c r="B61" s="51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0" priority="192">
      <formula>$H2=0</formula>
    </cfRule>
  </conditionalFormatting>
  <conditionalFormatting sqref="J2:K4 J67:K200 J6:K6 J21:K58 J12:K19">
    <cfRule type="expression" dxfId="1849" priority="193">
      <formula>$J2=0</formula>
    </cfRule>
  </conditionalFormatting>
  <conditionalFormatting sqref="L67:L1048576 L1:L58">
    <cfRule type="expression" dxfId="1848" priority="191">
      <formula>$L2=0</formula>
    </cfRule>
  </conditionalFormatting>
  <conditionalFormatting sqref="M1">
    <cfRule type="expression" dxfId="1847" priority="187">
      <formula>$L2=0</formula>
    </cfRule>
  </conditionalFormatting>
  <conditionalFormatting sqref="J2:K4 J6:K6 J21:K58 J12:K19">
    <cfRule type="expression" dxfId="1846" priority="235">
      <formula>$J2&gt;0</formula>
    </cfRule>
  </conditionalFormatting>
  <conditionalFormatting sqref="L2:L58">
    <cfRule type="expression" dxfId="1845" priority="189">
      <formula>$L2&lt;0</formula>
    </cfRule>
    <cfRule type="expression" dxfId="1844" priority="190">
      <formula>$L2&gt;0</formula>
    </cfRule>
  </conditionalFormatting>
  <conditionalFormatting sqref="J2:K4 J67:K458 J6:K6 J21:K58 J12:K19">
    <cfRule type="expression" dxfId="1843" priority="234">
      <formula>$J2&lt;0</formula>
    </cfRule>
  </conditionalFormatting>
  <conditionalFormatting sqref="P67:P1048576 P1">
    <cfRule type="expression" dxfId="184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1" priority="163">
      <formula>$H59=0</formula>
    </cfRule>
  </conditionalFormatting>
  <conditionalFormatting sqref="J59:K59">
    <cfRule type="expression" dxfId="1840" priority="164">
      <formula>$J59=0</formula>
    </cfRule>
  </conditionalFormatting>
  <conditionalFormatting sqref="L59">
    <cfRule type="expression" dxfId="1839" priority="162">
      <formula>$L60=0</formula>
    </cfRule>
  </conditionalFormatting>
  <conditionalFormatting sqref="J59:K59">
    <cfRule type="expression" dxfId="1838" priority="166">
      <formula>$J59&gt;0</formula>
    </cfRule>
  </conditionalFormatting>
  <conditionalFormatting sqref="L59">
    <cfRule type="expression" dxfId="1837" priority="160">
      <formula>$L59&lt;0</formula>
    </cfRule>
    <cfRule type="expression" dxfId="1836" priority="161">
      <formula>$L59&gt;0</formula>
    </cfRule>
  </conditionalFormatting>
  <conditionalFormatting sqref="J59:K59">
    <cfRule type="expression" dxfId="1835" priority="165">
      <formula>$J59&lt;0</formula>
    </cfRule>
  </conditionalFormatting>
  <conditionalFormatting sqref="E5 H5:I5">
    <cfRule type="expression" dxfId="1834" priority="141">
      <formula>$H5=0</formula>
    </cfRule>
  </conditionalFormatting>
  <conditionalFormatting sqref="J5:K5">
    <cfRule type="expression" dxfId="1833" priority="142">
      <formula>$J5=0</formula>
    </cfRule>
  </conditionalFormatting>
  <conditionalFormatting sqref="J5:K5">
    <cfRule type="expression" dxfId="1832" priority="144">
      <formula>$J5&gt;0</formula>
    </cfRule>
  </conditionalFormatting>
  <conditionalFormatting sqref="J5:K5">
    <cfRule type="expression" dxfId="1831" priority="143">
      <formula>$J5&lt;0</formula>
    </cfRule>
  </conditionalFormatting>
  <conditionalFormatting sqref="E7 H7:I7">
    <cfRule type="expression" dxfId="1830" priority="130">
      <formula>$H7=0</formula>
    </cfRule>
  </conditionalFormatting>
  <conditionalFormatting sqref="J7:K7">
    <cfRule type="expression" dxfId="1829" priority="131">
      <formula>$J7=0</formula>
    </cfRule>
  </conditionalFormatting>
  <conditionalFormatting sqref="J7:K7">
    <cfRule type="expression" dxfId="1828" priority="133">
      <formula>$J7&gt;0</formula>
    </cfRule>
  </conditionalFormatting>
  <conditionalFormatting sqref="J7:K7">
    <cfRule type="expression" dxfId="1827" priority="132">
      <formula>$J7&lt;0</formula>
    </cfRule>
  </conditionalFormatting>
  <conditionalFormatting sqref="E60 H60:I60">
    <cfRule type="expression" dxfId="1826" priority="119">
      <formula>$H60=0</formula>
    </cfRule>
  </conditionalFormatting>
  <conditionalFormatting sqref="J60:K60">
    <cfRule type="expression" dxfId="1825" priority="120">
      <formula>$J60=0</formula>
    </cfRule>
  </conditionalFormatting>
  <conditionalFormatting sqref="L60">
    <cfRule type="expression" dxfId="1824" priority="118">
      <formula>$L61=0</formula>
    </cfRule>
  </conditionalFormatting>
  <conditionalFormatting sqref="J60:K60">
    <cfRule type="expression" dxfId="1823" priority="122">
      <formula>$J60&gt;0</formula>
    </cfRule>
  </conditionalFormatting>
  <conditionalFormatting sqref="L60">
    <cfRule type="expression" dxfId="1822" priority="116">
      <formula>$L60&lt;0</formula>
    </cfRule>
    <cfRule type="expression" dxfId="1821" priority="117">
      <formula>$L60&gt;0</formula>
    </cfRule>
  </conditionalFormatting>
  <conditionalFormatting sqref="J60:K60">
    <cfRule type="expression" dxfId="1820" priority="121">
      <formula>$J60&lt;0</formula>
    </cfRule>
  </conditionalFormatting>
  <conditionalFormatting sqref="E62 H62:I62">
    <cfRule type="expression" dxfId="1819" priority="108">
      <formula>$H62=0</formula>
    </cfRule>
  </conditionalFormatting>
  <conditionalFormatting sqref="J62:K62">
    <cfRule type="expression" dxfId="1818" priority="109">
      <formula>$J62=0</formula>
    </cfRule>
  </conditionalFormatting>
  <conditionalFormatting sqref="L62">
    <cfRule type="expression" dxfId="1817" priority="107">
      <formula>$L63=0</formula>
    </cfRule>
  </conditionalFormatting>
  <conditionalFormatting sqref="J62:K62">
    <cfRule type="expression" dxfId="1816" priority="111">
      <formula>$J62&gt;0</formula>
    </cfRule>
  </conditionalFormatting>
  <conditionalFormatting sqref="L62">
    <cfRule type="expression" dxfId="1815" priority="105">
      <formula>$L62&lt;0</formula>
    </cfRule>
    <cfRule type="expression" dxfId="1814" priority="106">
      <formula>$L62&gt;0</formula>
    </cfRule>
  </conditionalFormatting>
  <conditionalFormatting sqref="J62:K62">
    <cfRule type="expression" dxfId="1813" priority="110">
      <formula>$J62&lt;0</formula>
    </cfRule>
  </conditionalFormatting>
  <conditionalFormatting sqref="E61 H61:I61">
    <cfRule type="expression" dxfId="1812" priority="97">
      <formula>$H61=0</formula>
    </cfRule>
  </conditionalFormatting>
  <conditionalFormatting sqref="J61:K61">
    <cfRule type="expression" dxfId="1811" priority="98">
      <formula>$J61=0</formula>
    </cfRule>
  </conditionalFormatting>
  <conditionalFormatting sqref="L61">
    <cfRule type="expression" dxfId="1810" priority="96">
      <formula>$L62=0</formula>
    </cfRule>
  </conditionalFormatting>
  <conditionalFormatting sqref="J61:K61">
    <cfRule type="expression" dxfId="1809" priority="100">
      <formula>$J61&gt;0</formula>
    </cfRule>
  </conditionalFormatting>
  <conditionalFormatting sqref="L61">
    <cfRule type="expression" dxfId="1808" priority="94">
      <formula>$L61&lt;0</formula>
    </cfRule>
    <cfRule type="expression" dxfId="1807" priority="95">
      <formula>$L61&gt;0</formula>
    </cfRule>
  </conditionalFormatting>
  <conditionalFormatting sqref="J61:K61">
    <cfRule type="expression" dxfId="1806" priority="99">
      <formula>$J61&lt;0</formula>
    </cfRule>
  </conditionalFormatting>
  <conditionalFormatting sqref="E8 H8:I8">
    <cfRule type="expression" dxfId="1805" priority="82">
      <formula>$H8=0</formula>
    </cfRule>
  </conditionalFormatting>
  <conditionalFormatting sqref="J8:K8">
    <cfRule type="expression" dxfId="1804" priority="83">
      <formula>$J8=0</formula>
    </cfRule>
  </conditionalFormatting>
  <conditionalFormatting sqref="J8:K8">
    <cfRule type="expression" dxfId="1803" priority="85">
      <formula>$J8&gt;0</formula>
    </cfRule>
  </conditionalFormatting>
  <conditionalFormatting sqref="J8:K8">
    <cfRule type="expression" dxfId="1802" priority="84">
      <formula>$J8&lt;0</formula>
    </cfRule>
  </conditionalFormatting>
  <conditionalFormatting sqref="E63 H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 H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J20:K20">
    <cfRule type="expression" dxfId="1792" priority="65">
      <formula>$J20&gt;0</formula>
    </cfRule>
  </conditionalFormatting>
  <conditionalFormatting sqref="J20:K20">
    <cfRule type="expression" dxfId="1791" priority="64">
      <formula>$J20&lt;0</formula>
    </cfRule>
  </conditionalFormatting>
  <conditionalFormatting sqref="E64 H64:I64">
    <cfRule type="expression" dxfId="1790" priority="53">
      <formula>$H64=0</formula>
    </cfRule>
  </conditionalFormatting>
  <conditionalFormatting sqref="J64:K64">
    <cfRule type="expression" dxfId="1789" priority="54">
      <formula>$J64=0</formula>
    </cfRule>
  </conditionalFormatting>
  <conditionalFormatting sqref="L64">
    <cfRule type="expression" dxfId="1788" priority="52">
      <formula>$L65=0</formula>
    </cfRule>
  </conditionalFormatting>
  <conditionalFormatting sqref="J64:K64">
    <cfRule type="expression" dxfId="1787" priority="56">
      <formula>$J64&gt;0</formula>
    </cfRule>
  </conditionalFormatting>
  <conditionalFormatting sqref="L64">
    <cfRule type="expression" dxfId="1786" priority="50">
      <formula>$L64&lt;0</formula>
    </cfRule>
    <cfRule type="expression" dxfId="1785" priority="51">
      <formula>$L64&gt;0</formula>
    </cfRule>
  </conditionalFormatting>
  <conditionalFormatting sqref="J64:K64">
    <cfRule type="expression" dxfId="1784" priority="55">
      <formula>$J64&lt;0</formula>
    </cfRule>
  </conditionalFormatting>
  <conditionalFormatting sqref="E65 H65:I65">
    <cfRule type="expression" dxfId="1783" priority="46">
      <formula>$H65=0</formula>
    </cfRule>
  </conditionalFormatting>
  <conditionalFormatting sqref="J65:K65">
    <cfRule type="expression" dxfId="1782" priority="47">
      <formula>$J65=0</formula>
    </cfRule>
  </conditionalFormatting>
  <conditionalFormatting sqref="L65">
    <cfRule type="expression" dxfId="1781" priority="45">
      <formula>$L66=0</formula>
    </cfRule>
  </conditionalFormatting>
  <conditionalFormatting sqref="J65:K65">
    <cfRule type="expression" dxfId="1780" priority="49">
      <formula>$J65&gt;0</formula>
    </cfRule>
  </conditionalFormatting>
  <conditionalFormatting sqref="L65">
    <cfRule type="expression" dxfId="1779" priority="43">
      <formula>$L65&lt;0</formula>
    </cfRule>
    <cfRule type="expression" dxfId="1778" priority="44">
      <formula>$L65&gt;0</formula>
    </cfRule>
  </conditionalFormatting>
  <conditionalFormatting sqref="J65:K65">
    <cfRule type="expression" dxfId="1777" priority="48">
      <formula>$J65&lt;0</formula>
    </cfRule>
  </conditionalFormatting>
  <conditionalFormatting sqref="E11 H11:I11">
    <cfRule type="expression" dxfId="1776" priority="37">
      <formula>$H11=0</formula>
    </cfRule>
  </conditionalFormatting>
  <conditionalFormatting sqref="J11:K11">
    <cfRule type="expression" dxfId="1775" priority="38">
      <formula>$J11=0</formula>
    </cfRule>
  </conditionalFormatting>
  <conditionalFormatting sqref="J11:K11">
    <cfRule type="expression" dxfId="1774" priority="40">
      <formula>$J11&gt;0</formula>
    </cfRule>
  </conditionalFormatting>
  <conditionalFormatting sqref="J11:K11">
    <cfRule type="expression" dxfId="1773" priority="39">
      <formula>$J11&lt;0</formula>
    </cfRule>
  </conditionalFormatting>
  <conditionalFormatting sqref="E9 H9:I9">
    <cfRule type="expression" dxfId="1772" priority="30">
      <formula>$H9=0</formula>
    </cfRule>
  </conditionalFormatting>
  <conditionalFormatting sqref="J9:K9">
    <cfRule type="expression" dxfId="1771" priority="31">
      <formula>$J9=0</formula>
    </cfRule>
  </conditionalFormatting>
  <conditionalFormatting sqref="J9:K9">
    <cfRule type="expression" dxfId="1770" priority="33">
      <formula>$J9&gt;0</formula>
    </cfRule>
  </conditionalFormatting>
  <conditionalFormatting sqref="J9:K9">
    <cfRule type="expression" dxfId="1769" priority="32">
      <formula>$J9&lt;0</formula>
    </cfRule>
  </conditionalFormatting>
  <conditionalFormatting sqref="E66 H66:I66">
    <cfRule type="expression" dxfId="1768" priority="21">
      <formula>$H66=0</formula>
    </cfRule>
  </conditionalFormatting>
  <conditionalFormatting sqref="J66:K66">
    <cfRule type="expression" dxfId="1767" priority="22">
      <formula>$J66=0</formula>
    </cfRule>
  </conditionalFormatting>
  <conditionalFormatting sqref="L66">
    <cfRule type="expression" dxfId="1766" priority="20">
      <formula>$L67=0</formula>
    </cfRule>
  </conditionalFormatting>
  <conditionalFormatting sqref="J66:K66">
    <cfRule type="expression" dxfId="1765" priority="24">
      <formula>$J66&gt;0</formula>
    </cfRule>
  </conditionalFormatting>
  <conditionalFormatting sqref="L66">
    <cfRule type="expression" dxfId="1764" priority="18">
      <formula>$L66&lt;0</formula>
    </cfRule>
    <cfRule type="expression" dxfId="1763" priority="19">
      <formula>$L66&gt;0</formula>
    </cfRule>
  </conditionalFormatting>
  <conditionalFormatting sqref="J66:K66">
    <cfRule type="expression" dxfId="176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1" priority="12">
      <formula>$H10=0</formula>
    </cfRule>
  </conditionalFormatting>
  <conditionalFormatting sqref="J10:K10">
    <cfRule type="expression" dxfId="1760" priority="13">
      <formula>$J10=0</formula>
    </cfRule>
  </conditionalFormatting>
  <conditionalFormatting sqref="J10:K10">
    <cfRule type="expression" dxfId="1759" priority="15">
      <formula>$J10&gt;0</formula>
    </cfRule>
  </conditionalFormatting>
  <conditionalFormatting sqref="J10:K10">
    <cfRule type="expression" dxfId="1758" priority="14">
      <formula>$J10&lt;0</formula>
    </cfRule>
  </conditionalFormatting>
  <conditionalFormatting sqref="E26:E28 E30 E45:E49 E36:E43">
    <cfRule type="expression" dxfId="1757" priority="8">
      <formula>$H26=0</formula>
    </cfRule>
  </conditionalFormatting>
  <conditionalFormatting sqref="E29">
    <cfRule type="expression" dxfId="1756" priority="7">
      <formula>$H29=0</formula>
    </cfRule>
  </conditionalFormatting>
  <conditionalFormatting sqref="E31">
    <cfRule type="expression" dxfId="1755" priority="6">
      <formula>$H31=0</formula>
    </cfRule>
  </conditionalFormatting>
  <conditionalFormatting sqref="E32">
    <cfRule type="expression" dxfId="1754" priority="5">
      <formula>$H32=0</formula>
    </cfRule>
  </conditionalFormatting>
  <conditionalFormatting sqref="E44">
    <cfRule type="expression" dxfId="1753" priority="4">
      <formula>$H44=0</formula>
    </cfRule>
  </conditionalFormatting>
  <conditionalFormatting sqref="E35">
    <cfRule type="expression" dxfId="1752" priority="3">
      <formula>$H35=0</formula>
    </cfRule>
  </conditionalFormatting>
  <conditionalFormatting sqref="E33">
    <cfRule type="expression" dxfId="1751" priority="2">
      <formula>$H33=0</formula>
    </cfRule>
  </conditionalFormatting>
  <conditionalFormatting sqref="E34">
    <cfRule type="expression" dxfId="1750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abSelected="1" workbookViewId="0">
      <pane ySplit="1" topLeftCell="A259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5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5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5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5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5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5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35093.224666668204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33834.714666668275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33833.19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4.6666682756040245E-3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9" priority="7">
      <formula>#REF!&gt;0</formula>
    </cfRule>
    <cfRule type="expression" dxfId="17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45"/>
  <sheetViews>
    <sheetView topLeftCell="C1" zoomScaleNormal="100" workbookViewId="0">
      <pane ySplit="1" topLeftCell="A524" activePane="bottomLeft" state="frozen"/>
      <selection pane="bottomLeft" activeCell="N548" sqref="N54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33833.19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  <row r="537" spans="1:23" ht="20.100000000000001" customHeight="1" x14ac:dyDescent="0.25">
      <c r="B537" s="172">
        <v>43074</v>
      </c>
      <c r="C537" s="216">
        <v>2629.57</v>
      </c>
      <c r="D537" s="171">
        <f t="shared" ref="D537:D543" si="1936">(C537-C536)/C536</f>
        <v>-3.7394295759706191E-3</v>
      </c>
      <c r="E537" s="210">
        <f t="shared" ref="E537" si="1937">(C537-$C$2)/$C$2</f>
        <v>0.25072296950210238</v>
      </c>
      <c r="F537" s="220">
        <v>6762.21</v>
      </c>
      <c r="G537" s="171">
        <f t="shared" ref="G537:G543" si="1938">(F537-F536)/F536</f>
        <v>-1.9408562792234858E-3</v>
      </c>
      <c r="H537" s="204">
        <f t="shared" ref="H537:H542" si="1939">(F537-F$2)/F$2</f>
        <v>0.32808492252096555</v>
      </c>
      <c r="I537" s="222">
        <v>331089.06</v>
      </c>
      <c r="J537" s="173">
        <v>300000</v>
      </c>
      <c r="K537" s="173">
        <f t="shared" ref="K537:K542" si="1940">I537-I536-J537+J536</f>
        <v>-1542.2999999999884</v>
      </c>
      <c r="L537" s="171">
        <f t="shared" ref="L537:L542" si="1941">K537/I536</f>
        <v>-4.6366644443866884E-3</v>
      </c>
      <c r="M537" s="183">
        <f t="shared" ref="M537" si="1942">I537-J537</f>
        <v>31089.059999999998</v>
      </c>
      <c r="N537" s="185">
        <f t="shared" ref="N537" si="1943">M537/J537</f>
        <v>0.10363019999999999</v>
      </c>
      <c r="O537" s="183" t="b">
        <f t="shared" ref="O537" si="1944">L537&gt;D537</f>
        <v>0</v>
      </c>
      <c r="P537" s="185">
        <f>COUNTIF(O$2:O537, TRUE)/(COUNTIF(O$2:O537,FALSE) + COUNTIF(O$2:O537, TRUE))</f>
        <v>0.47947761194029853</v>
      </c>
      <c r="Q537" s="173">
        <v>233704.7</v>
      </c>
      <c r="R537" s="173">
        <f t="shared" ref="R537" si="1945">I537-Q537</f>
        <v>97384.359999999986</v>
      </c>
      <c r="S537" s="173">
        <v>-33722</v>
      </c>
      <c r="T537" s="173">
        <f t="shared" ref="T537" si="1946">M537-S537</f>
        <v>64811.06</v>
      </c>
      <c r="U537" s="185">
        <f>STDEV(D$2:D537)*SQRT(252)</f>
        <v>0.13661573923542011</v>
      </c>
      <c r="V537" s="185">
        <f>STDEV(L$2:L537)*SQRT(252)</f>
        <v>0.29381487860209421</v>
      </c>
      <c r="W537" s="183">
        <f t="shared" ref="W537" si="1947">N537/V537</f>
        <v>0.35270575980715957</v>
      </c>
    </row>
    <row r="538" spans="1:23" ht="20.100000000000001" customHeight="1" x14ac:dyDescent="0.25">
      <c r="B538" s="172">
        <v>43075</v>
      </c>
      <c r="C538" s="216">
        <v>2629.27</v>
      </c>
      <c r="D538" s="171">
        <f t="shared" si="1936"/>
        <v>-1.1408709408769566E-4</v>
      </c>
      <c r="E538" s="210">
        <f t="shared" ref="E538" si="1948">(C538-$C$2)/$C$2</f>
        <v>0.25058027815300316</v>
      </c>
      <c r="F538" s="220">
        <v>6776.37</v>
      </c>
      <c r="G538" s="171">
        <f t="shared" si="1938"/>
        <v>2.0939899825648499E-3</v>
      </c>
      <c r="H538" s="204">
        <f t="shared" si="1939"/>
        <v>0.33086591904471985</v>
      </c>
      <c r="I538" s="222">
        <v>327613.65999999997</v>
      </c>
      <c r="J538" s="173">
        <v>300000</v>
      </c>
      <c r="K538" s="173">
        <f t="shared" si="1940"/>
        <v>-3475.4000000000233</v>
      </c>
      <c r="L538" s="171">
        <f t="shared" si="1941"/>
        <v>-1.0496873560243952E-2</v>
      </c>
      <c r="M538" s="183">
        <f t="shared" ref="M538" si="1949">I538-J538</f>
        <v>27613.659999999974</v>
      </c>
      <c r="N538" s="185">
        <f t="shared" ref="N538" si="1950">M538/J538</f>
        <v>9.2045533333333249E-2</v>
      </c>
      <c r="O538" s="183" t="b">
        <f t="shared" ref="O538" si="1951">L538&gt;D538</f>
        <v>0</v>
      </c>
      <c r="P538" s="185">
        <f>COUNTIF(O$2:O538, TRUE)/(COUNTIF(O$2:O538,FALSE) + COUNTIF(O$2:O538, TRUE))</f>
        <v>0.47858472998137802</v>
      </c>
      <c r="Q538" s="173"/>
      <c r="R538" s="173"/>
      <c r="S538" s="173">
        <v>-33418</v>
      </c>
      <c r="T538" s="173">
        <f t="shared" ref="T538:T540" si="1952">M538-S538</f>
        <v>61031.659999999974</v>
      </c>
      <c r="U538" s="185">
        <f>STDEV(D$2:D538)*SQRT(252)</f>
        <v>0.13648855933627946</v>
      </c>
      <c r="V538" s="185">
        <f>STDEV(L$2:L538)*SQRT(252)</f>
        <v>0.29363715283343611</v>
      </c>
      <c r="W538" s="183">
        <f t="shared" ref="W538" si="1953">N538/V538</f>
        <v>0.31346691808289506</v>
      </c>
    </row>
    <row r="539" spans="1:23" ht="20.100000000000001" customHeight="1" x14ac:dyDescent="0.25">
      <c r="B539" s="172">
        <v>43076</v>
      </c>
      <c r="C539" s="216">
        <v>2636.98</v>
      </c>
      <c r="D539" s="171">
        <f t="shared" si="1936"/>
        <v>2.9323728639508444E-3</v>
      </c>
      <c r="E539" s="210">
        <f t="shared" ref="E539" si="1954">(C539-$C$2)/$C$2</f>
        <v>0.25424744582485109</v>
      </c>
      <c r="F539" s="220">
        <v>6812.84</v>
      </c>
      <c r="G539" s="171">
        <f t="shared" si="1938"/>
        <v>5.3819375270240935E-3</v>
      </c>
      <c r="H539" s="204">
        <f t="shared" si="1939"/>
        <v>0.33802855627786405</v>
      </c>
      <c r="I539" s="222">
        <v>319288.36</v>
      </c>
      <c r="J539" s="173">
        <v>290000</v>
      </c>
      <c r="K539" s="173">
        <f t="shared" si="1940"/>
        <v>1674.7000000000116</v>
      </c>
      <c r="L539" s="171">
        <f t="shared" si="1941"/>
        <v>5.111813713750555E-3</v>
      </c>
      <c r="M539" s="183">
        <f t="shared" ref="M539" si="1955">I539-J539</f>
        <v>29288.359999999986</v>
      </c>
      <c r="N539" s="185">
        <f t="shared" ref="N539" si="1956">M539/J539</f>
        <v>0.10099434482758615</v>
      </c>
      <c r="O539" s="183" t="b">
        <f t="shared" ref="O539" si="1957">L539&gt;D539</f>
        <v>1</v>
      </c>
      <c r="P539" s="185">
        <f>COUNTIF(O$2:O539, TRUE)/(COUNTIF(O$2:O539,FALSE) + COUNTIF(O$2:O539, TRUE))</f>
        <v>0.4795539033457249</v>
      </c>
      <c r="Q539" s="173">
        <v>231904</v>
      </c>
      <c r="R539" s="173">
        <f t="shared" ref="R539" si="1958">I539-Q539</f>
        <v>87384.359999999986</v>
      </c>
      <c r="S539" s="173"/>
      <c r="T539" s="173"/>
      <c r="U539" s="185">
        <f>STDEV(D$2:D539)*SQRT(252)</f>
        <v>0.13637174643805675</v>
      </c>
      <c r="V539" s="185">
        <f>STDEV(L$2:L539)*SQRT(252)</f>
        <v>0.29338020197975673</v>
      </c>
      <c r="W539" s="183">
        <f t="shared" ref="W539" si="1959">N539/V539</f>
        <v>0.34424389971125174</v>
      </c>
    </row>
    <row r="540" spans="1:23" ht="20.100000000000001" customHeight="1" x14ac:dyDescent="0.25">
      <c r="B540" s="172">
        <v>43077</v>
      </c>
      <c r="C540" s="216">
        <v>2651.5</v>
      </c>
      <c r="D540" s="171">
        <f t="shared" si="1936"/>
        <v>5.5062988721947008E-3</v>
      </c>
      <c r="E540" s="210">
        <f t="shared" ref="E540" si="1960">(C540-$C$2)/$C$2</f>
        <v>0.26115370712124958</v>
      </c>
      <c r="F540" s="220">
        <v>6840.8</v>
      </c>
      <c r="G540" s="171">
        <f t="shared" si="1938"/>
        <v>4.1040153592334528E-3</v>
      </c>
      <c r="H540" s="204">
        <f t="shared" si="1939"/>
        <v>0.34351984602392138</v>
      </c>
      <c r="I540" s="222">
        <v>322861.36</v>
      </c>
      <c r="J540" s="173">
        <v>290000</v>
      </c>
      <c r="K540" s="173">
        <f t="shared" si="1940"/>
        <v>3573</v>
      </c>
      <c r="L540" s="171">
        <f t="shared" si="1941"/>
        <v>1.1190511298313537E-2</v>
      </c>
      <c r="M540" s="183">
        <f t="shared" ref="M540" si="1961">I540-J540</f>
        <v>32861.359999999986</v>
      </c>
      <c r="N540" s="185">
        <f t="shared" ref="N540" si="1962">M540/J540</f>
        <v>0.11331503448275858</v>
      </c>
      <c r="O540" s="183" t="b">
        <f t="shared" ref="O540" si="1963">L540&gt;D540</f>
        <v>1</v>
      </c>
      <c r="P540" s="185">
        <f>COUNTIF(O$2:O540, TRUE)/(COUNTIF(O$2:O540,FALSE) + COUNTIF(O$2:O540, TRUE))</f>
        <v>0.48051948051948051</v>
      </c>
      <c r="Q540" s="173">
        <v>235477</v>
      </c>
      <c r="R540" s="173">
        <f t="shared" ref="R540" si="1964">I540-Q540</f>
        <v>87384.359999999986</v>
      </c>
      <c r="S540" s="173">
        <v>-32986</v>
      </c>
      <c r="T540" s="173">
        <f t="shared" si="1952"/>
        <v>65847.359999999986</v>
      </c>
      <c r="U540" s="185">
        <f>STDEV(D$2:D540)*SQRT(252)</f>
        <v>0.13628850101154497</v>
      </c>
      <c r="V540" s="185">
        <f>STDEV(L$2:L540)*SQRT(252)</f>
        <v>0.2931982547993664</v>
      </c>
      <c r="W540" s="183">
        <f t="shared" ref="W540" si="1965">N540/V540</f>
        <v>0.38647922567035503</v>
      </c>
    </row>
    <row r="541" spans="1:23" ht="20.100000000000001" customHeight="1" x14ac:dyDescent="0.25">
      <c r="B541" s="172">
        <v>43080</v>
      </c>
      <c r="C541" s="216">
        <v>2659.99</v>
      </c>
      <c r="D541" s="171">
        <f t="shared" si="1936"/>
        <v>3.2019611540636552E-3</v>
      </c>
      <c r="E541" s="210">
        <f t="shared" ref="E541" si="1966">(C541-$C$2)/$C$2</f>
        <v>0.26519187230075519</v>
      </c>
      <c r="F541" s="220">
        <v>6875.07</v>
      </c>
      <c r="G541" s="171">
        <f t="shared" si="1938"/>
        <v>5.0096479943865522E-3</v>
      </c>
      <c r="H541" s="204">
        <f t="shared" si="1939"/>
        <v>0.35025040752597364</v>
      </c>
      <c r="I541" s="222">
        <v>322942.15999999997</v>
      </c>
      <c r="J541" s="173">
        <v>290000</v>
      </c>
      <c r="K541" s="173">
        <f t="shared" si="1940"/>
        <v>80.799999999988358</v>
      </c>
      <c r="L541" s="171">
        <f t="shared" si="1941"/>
        <v>2.5026221781382683E-4</v>
      </c>
      <c r="M541" s="183">
        <f t="shared" ref="M541" si="1967">I541-J541</f>
        <v>32942.159999999974</v>
      </c>
      <c r="N541" s="185">
        <f t="shared" ref="N541" si="1968">M541/J541</f>
        <v>0.11359365517241371</v>
      </c>
      <c r="O541" s="183" t="b">
        <f t="shared" ref="O541" si="1969">L541&gt;D541</f>
        <v>0</v>
      </c>
      <c r="P541" s="185">
        <f>COUNTIF(O$2:O541, TRUE)/(COUNTIF(O$2:O541,FALSE) + COUNTIF(O$2:O541, TRUE))</f>
        <v>0.47962962962962963</v>
      </c>
      <c r="Q541" s="173">
        <v>235557.8</v>
      </c>
      <c r="R541" s="173">
        <f t="shared" ref="R541" si="1970">I541-Q541</f>
        <v>87384.359999999986</v>
      </c>
      <c r="S541" s="173">
        <v>-32985</v>
      </c>
      <c r="T541" s="173">
        <f t="shared" ref="T541" si="1971">M541-S541</f>
        <v>65927.159999999974</v>
      </c>
      <c r="U541" s="185">
        <f>STDEV(D$2:D541)*SQRT(252)</f>
        <v>0.13617461101801917</v>
      </c>
      <c r="V541" s="185">
        <f>STDEV(L$2:L541)*SQRT(252)</f>
        <v>0.29292569594123619</v>
      </c>
      <c r="W541" s="183">
        <f t="shared" ref="W541" si="1972">N541/V541</f>
        <v>0.38778999844111228</v>
      </c>
    </row>
    <row r="542" spans="1:23" ht="20.100000000000001" customHeight="1" x14ac:dyDescent="0.25">
      <c r="B542" s="172">
        <v>43081</v>
      </c>
      <c r="C542" s="216">
        <v>2664.11</v>
      </c>
      <c r="D542" s="171">
        <f t="shared" si="1936"/>
        <v>1.5488780033008943E-3</v>
      </c>
      <c r="E542" s="210">
        <f t="shared" ref="E542" si="1973">(C542-$C$2)/$C$2</f>
        <v>0.2671515001617169</v>
      </c>
      <c r="F542" s="220">
        <v>6862.31</v>
      </c>
      <c r="G542" s="171">
        <f t="shared" si="1938"/>
        <v>-1.8559811027377626E-3</v>
      </c>
      <c r="H542" s="204">
        <f t="shared" si="1939"/>
        <v>0.34774436828564148</v>
      </c>
      <c r="I542" s="222">
        <v>323980.06</v>
      </c>
      <c r="J542" s="173">
        <v>290000</v>
      </c>
      <c r="K542" s="173">
        <f t="shared" si="1940"/>
        <v>1037.9000000000233</v>
      </c>
      <c r="L542" s="171">
        <f t="shared" si="1941"/>
        <v>3.2138882083405382E-3</v>
      </c>
      <c r="M542" s="183">
        <f t="shared" ref="M542" si="1974">I542-J542</f>
        <v>33980.06</v>
      </c>
      <c r="N542" s="185">
        <f t="shared" ref="N542" si="1975">M542/J542</f>
        <v>0.11717262068965516</v>
      </c>
      <c r="O542" s="183" t="b">
        <f t="shared" ref="O542" si="1976">L542&gt;D542</f>
        <v>1</v>
      </c>
      <c r="P542" s="185">
        <f>COUNTIF(O$2:O542, TRUE)/(COUNTIF(O$2:O542,FALSE) + COUNTIF(O$2:O542, TRUE))</f>
        <v>0.48059149722735672</v>
      </c>
      <c r="Q542" s="173">
        <v>236279.7</v>
      </c>
      <c r="R542" s="173">
        <f t="shared" ref="R542" si="1977">I542-Q542</f>
        <v>87700.359999999986</v>
      </c>
      <c r="S542" s="173">
        <v>-33546</v>
      </c>
      <c r="T542" s="173">
        <f t="shared" ref="T542" si="1978">M542-S542</f>
        <v>67526.06</v>
      </c>
      <c r="U542" s="185">
        <f>STDEV(D$2:D542)*SQRT(252)</f>
        <v>0.13605021547233165</v>
      </c>
      <c r="V542" s="185">
        <f>STDEV(L$2:L542)*SQRT(252)</f>
        <v>0.29265963822651819</v>
      </c>
      <c r="W542" s="183">
        <f t="shared" ref="W542" si="1979">N542/V542</f>
        <v>0.40037164468495551</v>
      </c>
    </row>
    <row r="543" spans="1:23" ht="20.100000000000001" customHeight="1" x14ac:dyDescent="0.25">
      <c r="B543" s="172">
        <v>43082</v>
      </c>
      <c r="C543" s="216">
        <v>2662.85</v>
      </c>
      <c r="D543" s="171">
        <f t="shared" si="1936"/>
        <v>-4.7295344411462672E-4</v>
      </c>
      <c r="E543" s="210">
        <f t="shared" ref="E543" si="1980">(C543-$C$2)/$C$2</f>
        <v>0.26655219649550038</v>
      </c>
      <c r="F543" s="220">
        <v>6875.79</v>
      </c>
      <c r="G543" s="171">
        <f t="shared" si="1938"/>
        <v>1.9643531114157714E-3</v>
      </c>
      <c r="H543" s="204">
        <f t="shared" ref="H543" si="1981">(F543-F$2)/F$2</f>
        <v>0.35039181412887643</v>
      </c>
      <c r="I543" s="222">
        <v>324790.59000000003</v>
      </c>
      <c r="J543" s="173">
        <v>290000</v>
      </c>
      <c r="K543" s="173">
        <f t="shared" ref="K543" si="1982">I543-I542-J543+J542</f>
        <v>810.53000000002794</v>
      </c>
      <c r="L543" s="171">
        <f t="shared" ref="L543" si="1983">K543/I542</f>
        <v>2.5017897706421438E-3</v>
      </c>
      <c r="M543" s="183">
        <f t="shared" ref="M543" si="1984">I543-J543</f>
        <v>34790.590000000026</v>
      </c>
      <c r="N543" s="185">
        <f t="shared" ref="N543" si="1985">M543/J543</f>
        <v>0.11996755172413802</v>
      </c>
      <c r="O543" s="183" t="b">
        <f t="shared" ref="O543" si="1986">L543&gt;D543</f>
        <v>1</v>
      </c>
      <c r="P543" s="185">
        <f>COUNTIF(O$2:O543, TRUE)/(COUNTIF(O$2:O543,FALSE) + COUNTIF(O$2:O543, TRUE))</f>
        <v>0.48154981549815495</v>
      </c>
      <c r="Q543" s="173">
        <v>236990</v>
      </c>
      <c r="R543" s="173">
        <f t="shared" ref="R543" si="1987">I543-Q543</f>
        <v>87800.590000000026</v>
      </c>
      <c r="S543" s="173">
        <v>-32970</v>
      </c>
      <c r="T543" s="173">
        <f t="shared" ref="T543" si="1988">M543-S543</f>
        <v>67760.590000000026</v>
      </c>
      <c r="U543" s="185">
        <f>STDEV(D$2:D543)*SQRT(252)</f>
        <v>0.13592572490380506</v>
      </c>
      <c r="V543" s="185">
        <f>STDEV(L$2:L543)*SQRT(252)</f>
        <v>0.29239165383062016</v>
      </c>
      <c r="W543" s="183">
        <f t="shared" ref="W543" si="1989">N543/V543</f>
        <v>0.41029745600616269</v>
      </c>
    </row>
    <row r="544" spans="1:23" ht="20.100000000000001" customHeight="1" x14ac:dyDescent="0.25">
      <c r="B544" s="172">
        <v>43083</v>
      </c>
      <c r="C544" s="216">
        <v>2652.01</v>
      </c>
      <c r="D544" s="171">
        <f t="shared" ref="D544" si="1990">(C544-C543)/C543</f>
        <v>-4.070826370242293E-3</v>
      </c>
      <c r="E544" s="210">
        <f t="shared" ref="E544" si="1991">(C544-$C$2)/$C$2</f>
        <v>0.26139628241471818</v>
      </c>
      <c r="F544" s="220">
        <v>6856.52</v>
      </c>
      <c r="G544" s="171">
        <f t="shared" ref="G544" si="1992">(F544-F543)/F543</f>
        <v>-2.8025870481791222E-3</v>
      </c>
      <c r="H544" s="204">
        <f t="shared" ref="H544" si="1993">(F544-F$2)/F$2</f>
        <v>0.34660722352063172</v>
      </c>
      <c r="I544" s="222">
        <v>322223.39</v>
      </c>
      <c r="J544" s="173">
        <v>290000</v>
      </c>
      <c r="K544" s="173">
        <f t="shared" ref="K544" si="1994">I544-I543-J544+J543</f>
        <v>-2567.2000000000116</v>
      </c>
      <c r="L544" s="171">
        <f t="shared" ref="L544" si="1995">K544/I543</f>
        <v>-7.9041698837395858E-3</v>
      </c>
      <c r="M544" s="183">
        <f t="shared" ref="M544" si="1996">I544-J544</f>
        <v>32223.390000000014</v>
      </c>
      <c r="N544" s="185">
        <f t="shared" ref="N544" si="1997">M544/J544</f>
        <v>0.11111513793103453</v>
      </c>
      <c r="O544" s="183" t="b">
        <f t="shared" ref="O544" si="1998">L544&gt;D544</f>
        <v>0</v>
      </c>
      <c r="P544" s="185">
        <f>COUNTIF(O$2:O544, TRUE)/(COUNTIF(O$2:O544,FALSE) + COUNTIF(O$2:O544, TRUE))</f>
        <v>0.48066298342541436</v>
      </c>
      <c r="Q544" s="173">
        <v>234422.8</v>
      </c>
      <c r="R544" s="173">
        <f t="shared" ref="R544" si="1999">I544-Q544</f>
        <v>87800.590000000026</v>
      </c>
      <c r="S544" s="173">
        <v>-34234</v>
      </c>
      <c r="T544" s="173">
        <f t="shared" ref="T544" si="2000">M544-S544</f>
        <v>66457.390000000014</v>
      </c>
      <c r="U544" s="185">
        <f>STDEV(D$2:D544)*SQRT(252)</f>
        <v>0.1358353877857523</v>
      </c>
      <c r="V544" s="185">
        <f>STDEV(L$2:L544)*SQRT(252)</f>
        <v>0.29217784159777338</v>
      </c>
      <c r="W544" s="183">
        <f t="shared" ref="W544" si="2001">N544/V544</f>
        <v>0.38029967407316667</v>
      </c>
    </row>
    <row r="545" spans="2:23" ht="20.100000000000001" customHeight="1" x14ac:dyDescent="0.25">
      <c r="B545" s="172">
        <v>43084</v>
      </c>
      <c r="C545" s="216">
        <v>2675.81</v>
      </c>
      <c r="D545" s="171">
        <f t="shared" ref="D545" si="2002">(C545-C544)/C544</f>
        <v>8.9743251345205059E-3</v>
      </c>
      <c r="E545" s="210">
        <f t="shared" ref="E545" si="2003">(C545-$C$2)/$C$2</f>
        <v>0.27271646277658335</v>
      </c>
      <c r="F545" s="220">
        <v>6936.58</v>
      </c>
      <c r="G545" s="171">
        <f t="shared" ref="G545" si="2004">(F545-F544)/F544</f>
        <v>1.1676477280019526E-2</v>
      </c>
      <c r="H545" s="204">
        <f t="shared" ref="H545" si="2005">(F545-F$2)/F$2</f>
        <v>0.36233085217118061</v>
      </c>
      <c r="I545" s="222">
        <v>323833.19</v>
      </c>
      <c r="J545" s="173">
        <v>290000</v>
      </c>
      <c r="K545" s="173">
        <f t="shared" ref="K545" si="2006">I545-I544-J545+J544</f>
        <v>1609.7999999999884</v>
      </c>
      <c r="L545" s="171">
        <f t="shared" ref="L545" si="2007">K545/I544</f>
        <v>4.9959129286051779E-3</v>
      </c>
      <c r="M545" s="183">
        <f t="shared" ref="M545" si="2008">I545-J545</f>
        <v>33833.19</v>
      </c>
      <c r="N545" s="185">
        <f t="shared" ref="N545" si="2009">M545/J545</f>
        <v>0.11666617241379311</v>
      </c>
      <c r="O545" s="183" t="b">
        <f t="shared" ref="O545" si="2010">L545&gt;D545</f>
        <v>0</v>
      </c>
      <c r="P545" s="185">
        <f>COUNTIF(O$2:O545, TRUE)/(COUNTIF(O$2:O545,FALSE) + COUNTIF(O$2:O545, TRUE))</f>
        <v>0.4797794117647059</v>
      </c>
      <c r="Q545" s="173">
        <v>236032.6</v>
      </c>
      <c r="R545" s="173">
        <f t="shared" ref="R545" si="2011">I545-Q545</f>
        <v>87800.59</v>
      </c>
      <c r="S545" s="173">
        <v>-33354</v>
      </c>
      <c r="T545" s="173">
        <f t="shared" ref="T545" si="2012">M545-S545</f>
        <v>67187.19</v>
      </c>
      <c r="U545" s="185">
        <f>STDEV(D$2:D545)*SQRT(252)</f>
        <v>0.13583377183481007</v>
      </c>
      <c r="V545" s="185">
        <f>STDEV(L$2:L545)*SQRT(252)</f>
        <v>0.29192417621615652</v>
      </c>
      <c r="W545" s="183">
        <f t="shared" ref="W545" si="2013">N545/V545</f>
        <v>0.39964546248272065</v>
      </c>
    </row>
  </sheetData>
  <conditionalFormatting sqref="D3:D54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4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4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4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4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6" t="s">
        <v>78</v>
      </c>
      <c r="P42" s="756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594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595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547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596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597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7" priority="58">
      <formula>F19&gt;0</formula>
    </cfRule>
    <cfRule type="expression" dxfId="17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5" priority="47">
      <formula>H25&gt;0</formula>
    </cfRule>
    <cfRule type="expression" dxfId="1744" priority="48">
      <formula>H25&lt;0</formula>
    </cfRule>
  </conditionalFormatting>
  <conditionalFormatting sqref="M39">
    <cfRule type="expression" dxfId="1743" priority="45">
      <formula>M39&gt;0</formula>
    </cfRule>
    <cfRule type="expression" dxfId="1742" priority="46">
      <formula>M39&lt;0</formula>
    </cfRule>
  </conditionalFormatting>
  <conditionalFormatting sqref="F61:F67">
    <cfRule type="expression" dxfId="1741" priority="43">
      <formula>F61&gt;0</formula>
    </cfRule>
    <cfRule type="expression" dxfId="1740" priority="44">
      <formula>F61&lt;0</formula>
    </cfRule>
  </conditionalFormatting>
  <conditionalFormatting sqref="H61:H67">
    <cfRule type="expression" dxfId="1739" priority="41">
      <formula>H61&gt;0</formula>
    </cfRule>
    <cfRule type="expression" dxfId="1738" priority="42">
      <formula>H61&lt;0</formula>
    </cfRule>
  </conditionalFormatting>
  <conditionalFormatting sqref="F21:F24">
    <cfRule type="expression" dxfId="1737" priority="39">
      <formula>F21&gt;0</formula>
    </cfRule>
    <cfRule type="expression" dxfId="1736" priority="40">
      <formula>F21&lt;0</formula>
    </cfRule>
  </conditionalFormatting>
  <conditionalFormatting sqref="H21:H24">
    <cfRule type="expression" dxfId="1735" priority="37">
      <formula>H21&gt;0</formula>
    </cfRule>
    <cfRule type="expression" dxfId="1734" priority="38">
      <formula>H21&lt;0</formula>
    </cfRule>
  </conditionalFormatting>
  <conditionalFormatting sqref="I25:I28">
    <cfRule type="expression" dxfId="1733" priority="31">
      <formula>I25&gt;0</formula>
    </cfRule>
    <cfRule type="expression" dxfId="1732" priority="32">
      <formula>I25&lt;0</formula>
    </cfRule>
  </conditionalFormatting>
  <conditionalFormatting sqref="I21:I24">
    <cfRule type="expression" dxfId="1731" priority="29">
      <formula>I21&gt;0</formula>
    </cfRule>
    <cfRule type="expression" dxfId="1730" priority="30">
      <formula>I21&lt;0</formula>
    </cfRule>
  </conditionalFormatting>
  <conditionalFormatting sqref="H29">
    <cfRule type="expression" dxfId="1729" priority="27">
      <formula>H29&gt;0</formula>
    </cfRule>
    <cfRule type="expression" dxfId="1728" priority="28">
      <formula>H29&lt;0</formula>
    </cfRule>
  </conditionalFormatting>
  <conditionalFormatting sqref="H30">
    <cfRule type="expression" dxfId="1727" priority="25">
      <formula>H30&gt;0</formula>
    </cfRule>
    <cfRule type="expression" dxfId="1726" priority="26">
      <formula>H30&lt;0</formula>
    </cfRule>
  </conditionalFormatting>
  <conditionalFormatting sqref="H31">
    <cfRule type="expression" dxfId="1725" priority="23">
      <formula>H31&gt;0</formula>
    </cfRule>
    <cfRule type="expression" dxfId="1724" priority="24">
      <formula>H31&lt;0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73:F82">
    <cfRule type="expression" dxfId="1719" priority="17">
      <formula>F73&gt;0</formula>
    </cfRule>
    <cfRule type="expression" dxfId="1718" priority="18">
      <formula>F73&lt;0</formula>
    </cfRule>
  </conditionalFormatting>
  <conditionalFormatting sqref="H73:H76">
    <cfRule type="expression" dxfId="1717" priority="15">
      <formula>H73&gt;0</formula>
    </cfRule>
    <cfRule type="expression" dxfId="1716" priority="16">
      <formula>H73&lt;0</formula>
    </cfRule>
  </conditionalFormatting>
  <conditionalFormatting sqref="F69:F72">
    <cfRule type="expression" dxfId="1715" priority="13">
      <formula>F69&gt;0</formula>
    </cfRule>
    <cfRule type="expression" dxfId="1714" priority="14">
      <formula>F69&lt;0</formula>
    </cfRule>
  </conditionalFormatting>
  <conditionalFormatting sqref="H69:H72">
    <cfRule type="expression" dxfId="1713" priority="11">
      <formula>H69&gt;0</formula>
    </cfRule>
    <cfRule type="expression" dxfId="1712" priority="12">
      <formula>H69&lt;0</formula>
    </cfRule>
  </conditionalFormatting>
  <conditionalFormatting sqref="I73:I76">
    <cfRule type="expression" dxfId="1711" priority="9">
      <formula>I73&gt;0</formula>
    </cfRule>
    <cfRule type="expression" dxfId="1710" priority="10">
      <formula>I73&lt;0</formula>
    </cfRule>
  </conditionalFormatting>
  <conditionalFormatting sqref="I69:I72">
    <cfRule type="expression" dxfId="1709" priority="7">
      <formula>I69&gt;0</formula>
    </cfRule>
    <cfRule type="expression" dxfId="1708" priority="8">
      <formula>I69&lt;0</formula>
    </cfRule>
  </conditionalFormatting>
  <conditionalFormatting sqref="H77">
    <cfRule type="expression" dxfId="1707" priority="5">
      <formula>H77&gt;0</formula>
    </cfRule>
    <cfRule type="expression" dxfId="1706" priority="6">
      <formula>H77&lt;0</formula>
    </cfRule>
  </conditionalFormatting>
  <conditionalFormatting sqref="H78">
    <cfRule type="expression" dxfId="1705" priority="3">
      <formula>H78&gt;0</formula>
    </cfRule>
    <cfRule type="expression" dxfId="1704" priority="4">
      <formula>H78&lt;0</formula>
    </cfRule>
  </conditionalFormatting>
  <conditionalFormatting sqref="H79">
    <cfRule type="expression" dxfId="1703" priority="1">
      <formula>H79&gt;0</formula>
    </cfRule>
    <cfRule type="expression" dxfId="17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6" t="s">
        <v>78</v>
      </c>
      <c r="P42" s="75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598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599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1" priority="29">
      <formula>N19&gt;0</formula>
    </cfRule>
    <cfRule type="expression" dxfId="17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9" priority="23">
      <formula>F22&gt;0</formula>
    </cfRule>
    <cfRule type="expression" dxfId="1698" priority="24">
      <formula>F22&lt;0</formula>
    </cfRule>
  </conditionalFormatting>
  <conditionalFormatting sqref="H22:H31">
    <cfRule type="expression" dxfId="1697" priority="21">
      <formula>H22&gt;0</formula>
    </cfRule>
    <cfRule type="expression" dxfId="1696" priority="22">
      <formula>H22&lt;0</formula>
    </cfRule>
  </conditionalFormatting>
  <conditionalFormatting sqref="I21:J31">
    <cfRule type="expression" dxfId="1695" priority="19">
      <formula>I21&gt;0</formula>
    </cfRule>
    <cfRule type="expression" dxfId="1694" priority="20">
      <formula>I21&lt;0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F56:F66">
    <cfRule type="expression" dxfId="1689" priority="9">
      <formula>F56&gt;0</formula>
    </cfRule>
    <cfRule type="expression" dxfId="1688" priority="10">
      <formula>F56&lt;0</formula>
    </cfRule>
  </conditionalFormatting>
  <conditionalFormatting sqref="H56:H66">
    <cfRule type="expression" dxfId="1687" priority="7">
      <formula>H56&gt;0</formula>
    </cfRule>
    <cfRule type="expression" dxfId="1686" priority="8">
      <formula>H56&lt;0</formula>
    </cfRule>
  </conditionalFormatting>
  <conditionalFormatting sqref="I56:I66">
    <cfRule type="expression" dxfId="1685" priority="5">
      <formula>I56&gt;0</formula>
    </cfRule>
    <cfRule type="expression" dxfId="1684" priority="6">
      <formula>I56&lt;0</formula>
    </cfRule>
  </conditionalFormatting>
  <conditionalFormatting sqref="F21">
    <cfRule type="expression" dxfId="1683" priority="3">
      <formula>F21&gt;0</formula>
    </cfRule>
    <cfRule type="expression" dxfId="1682" priority="4">
      <formula>F21&lt;0</formula>
    </cfRule>
  </conditionalFormatting>
  <conditionalFormatting sqref="H21">
    <cfRule type="expression" dxfId="1681" priority="1">
      <formula>H21&gt;0</formula>
    </cfRule>
    <cfRule type="expression" dxfId="16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J15" sqref="J15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53.75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5375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294.649999999996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-863.21999999999935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-0.138376011105732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737</v>
      </c>
      <c r="Q16" s="692" t="s">
        <v>749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753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821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823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836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59.125000000000007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58.587500000000006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58.050000000000004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57.512500000000003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56.975000000000001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56.4375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55.9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55.362500000000004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54.825000000000003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54.287500000000001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53.75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53.212499999999999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52.674999999999997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52.137499999999996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51.6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51.0625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50.524999999999999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49.987500000000004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49.45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48.912500000000001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48.375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9" priority="54">
      <formula>N23&gt;0</formula>
    </cfRule>
    <cfRule type="expression" dxfId="167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7" priority="48">
      <formula>F79&gt;0</formula>
    </cfRule>
    <cfRule type="expression" dxfId="1676" priority="49">
      <formula>F79&lt;0</formula>
    </cfRule>
  </conditionalFormatting>
  <conditionalFormatting sqref="H79:H97 H101:H118">
    <cfRule type="expression" dxfId="1675" priority="46">
      <formula>H79&gt;0</formula>
    </cfRule>
    <cfRule type="expression" dxfId="1674" priority="47">
      <formula>H79&lt;0</formula>
    </cfRule>
  </conditionalFormatting>
  <conditionalFormatting sqref="I75:I97 I100:I118">
    <cfRule type="expression" dxfId="1673" priority="44">
      <formula>I75&gt;0</formula>
    </cfRule>
    <cfRule type="expression" dxfId="1672" priority="45">
      <formula>I75&lt;0</formula>
    </cfRule>
  </conditionalFormatting>
  <conditionalFormatting sqref="Q7">
    <cfRule type="expression" dxfId="1671" priority="42">
      <formula>Q7&gt;0</formula>
    </cfRule>
    <cfRule type="expression" dxfId="1670" priority="43">
      <formula>Q7&lt;0</formula>
    </cfRule>
  </conditionalFormatting>
  <conditionalFormatting sqref="Q8">
    <cfRule type="expression" dxfId="1669" priority="40">
      <formula>Q8&gt;0</formula>
    </cfRule>
    <cfRule type="expression" dxfId="1668" priority="41">
      <formula>Q8&lt;0</formula>
    </cfRule>
  </conditionalFormatting>
  <conditionalFormatting sqref="F75:F78">
    <cfRule type="expression" dxfId="1667" priority="38">
      <formula>F75&gt;0</formula>
    </cfRule>
    <cfRule type="expression" dxfId="1666" priority="39">
      <formula>F75&lt;0</formula>
    </cfRule>
  </conditionalFormatting>
  <conditionalFormatting sqref="H75:H78">
    <cfRule type="expression" dxfId="1665" priority="36">
      <formula>H75&gt;0</formula>
    </cfRule>
    <cfRule type="expression" dxfId="1664" priority="37">
      <formula>H75&lt;0</formula>
    </cfRule>
  </conditionalFormatting>
  <conditionalFormatting sqref="F100:F114">
    <cfRule type="expression" dxfId="1663" priority="30">
      <formula>F100&gt;0</formula>
    </cfRule>
    <cfRule type="expression" dxfId="1662" priority="31">
      <formula>F100&lt;0</formula>
    </cfRule>
  </conditionalFormatting>
  <conditionalFormatting sqref="H100:H114">
    <cfRule type="expression" dxfId="1661" priority="28">
      <formula>H100&gt;0</formula>
    </cfRule>
    <cfRule type="expression" dxfId="1660" priority="29">
      <formula>H100&lt;0</formula>
    </cfRule>
  </conditionalFormatting>
  <conditionalFormatting sqref="F29:F61">
    <cfRule type="expression" dxfId="1659" priority="26">
      <formula>F29&gt;0</formula>
    </cfRule>
    <cfRule type="expression" dxfId="1658" priority="27">
      <formula>F29&lt;0</formula>
    </cfRule>
  </conditionalFormatting>
  <conditionalFormatting sqref="H29:H61">
    <cfRule type="expression" dxfId="1657" priority="24">
      <formula>H29&gt;0</formula>
    </cfRule>
    <cfRule type="expression" dxfId="1656" priority="25">
      <formula>H29&lt;0</formula>
    </cfRule>
  </conditionalFormatting>
  <conditionalFormatting sqref="J38:J68">
    <cfRule type="expression" dxfId="1655" priority="22">
      <formula>J38&gt;0</formula>
    </cfRule>
    <cfRule type="expression" dxfId="1654" priority="23">
      <formula>J38&lt;0</formula>
    </cfRule>
  </conditionalFormatting>
  <conditionalFormatting sqref="J43">
    <cfRule type="expression" dxfId="1653" priority="20">
      <formula>J43&gt;0</formula>
    </cfRule>
    <cfRule type="expression" dxfId="1652" priority="21">
      <formula>J43&lt;0</formula>
    </cfRule>
  </conditionalFormatting>
  <conditionalFormatting sqref="Q9">
    <cfRule type="expression" dxfId="1651" priority="14">
      <formula>Q9&gt;0</formula>
    </cfRule>
    <cfRule type="expression" dxfId="1650" priority="15">
      <formula>Q9&lt;0</formula>
    </cfRule>
  </conditionalFormatting>
  <conditionalFormatting sqref="R4">
    <cfRule type="expression" dxfId="1649" priority="16">
      <formula>R4&gt;0</formula>
    </cfRule>
    <cfRule type="expression" dxfId="164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7" priority="11">
      <formula>F120&gt;0</formula>
    </cfRule>
    <cfRule type="expression" dxfId="1646" priority="12">
      <formula>F120&lt;0</formula>
    </cfRule>
  </conditionalFormatting>
  <conditionalFormatting sqref="H120:H160">
    <cfRule type="expression" dxfId="1645" priority="9">
      <formula>H120&gt;0</formula>
    </cfRule>
    <cfRule type="expression" dxfId="1644" priority="10">
      <formula>H120&lt;0</formula>
    </cfRule>
  </conditionalFormatting>
  <conditionalFormatting sqref="J129:J160">
    <cfRule type="expression" dxfId="1643" priority="7">
      <formula>J129&gt;0</formula>
    </cfRule>
    <cfRule type="expression" dxfId="1642" priority="8">
      <formula>J129&lt;0</formula>
    </cfRule>
  </conditionalFormatting>
  <conditionalFormatting sqref="J134">
    <cfRule type="expression" dxfId="1641" priority="5">
      <formula>J134&gt;0</formula>
    </cfRule>
    <cfRule type="expression" dxfId="1640" priority="6">
      <formula>J134&lt;0</formula>
    </cfRule>
  </conditionalFormatting>
  <conditionalFormatting sqref="J31:J40">
    <cfRule type="expression" dxfId="1639" priority="3">
      <formula>J31&gt;0</formula>
    </cfRule>
    <cfRule type="expression" dxfId="1638" priority="4">
      <formula>J31&lt;0</formula>
    </cfRule>
  </conditionalFormatting>
  <conditionalFormatting sqref="J36:J37">
    <cfRule type="expression" dxfId="1637" priority="1">
      <formula>J36&gt;0</formula>
    </cfRule>
    <cfRule type="expression" dxfId="163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6" t="s">
        <v>78</v>
      </c>
      <c r="P42" s="756"/>
      <c r="T42" s="106" t="s">
        <v>99</v>
      </c>
      <c r="U42" s="360" t="s">
        <v>602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603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604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605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606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4" priority="35">
      <formula>N19&gt;0</formula>
    </cfRule>
    <cfRule type="expression" dxfId="162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2" priority="21">
      <formula>F25&gt;0</formula>
    </cfRule>
    <cfRule type="expression" dxfId="1621" priority="22">
      <formula>F25&lt;0</formula>
    </cfRule>
  </conditionalFormatting>
  <conditionalFormatting sqref="H25:H47">
    <cfRule type="expression" dxfId="1620" priority="19">
      <formula>H25&gt;0</formula>
    </cfRule>
    <cfRule type="expression" dxfId="1619" priority="20">
      <formula>H25&lt;0</formula>
    </cfRule>
  </conditionalFormatting>
  <conditionalFormatting sqref="I25:I27">
    <cfRule type="expression" dxfId="1618" priority="15">
      <formula>I25&gt;0</formula>
    </cfRule>
    <cfRule type="expression" dxfId="1617" priority="16">
      <formula>I25&lt;0</formula>
    </cfRule>
  </conditionalFormatting>
  <conditionalFormatting sqref="Q7">
    <cfRule type="expression" dxfId="1616" priority="5">
      <formula>Q7&gt;0</formula>
    </cfRule>
    <cfRule type="expression" dxfId="1615" priority="6">
      <formula>Q7&lt;0</formula>
    </cfRule>
  </conditionalFormatting>
  <conditionalFormatting sqref="Q8">
    <cfRule type="expression" dxfId="1614" priority="3">
      <formula>Q8&gt;0</formula>
    </cfRule>
    <cfRule type="expression" dxfId="161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607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608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2" priority="9">
      <formula>F36&gt;0</formula>
    </cfRule>
    <cfRule type="expression" dxfId="1611" priority="10">
      <formula>F36&lt;0</formula>
    </cfRule>
  </conditionalFormatting>
  <conditionalFormatting sqref="F25:F35">
    <cfRule type="expression" dxfId="1610" priority="7">
      <formula>F25&gt;0</formula>
    </cfRule>
    <cfRule type="expression" dxfId="1609" priority="8">
      <formula>F25&lt;0</formula>
    </cfRule>
  </conditionalFormatting>
  <conditionalFormatting sqref="H25:H35">
    <cfRule type="expression" dxfId="1608" priority="5">
      <formula>H25&gt;0</formula>
    </cfRule>
    <cfRule type="expression" dxfId="1607" priority="6">
      <formula>H25&lt;0</formula>
    </cfRule>
  </conditionalFormatting>
  <conditionalFormatting sqref="Q7">
    <cfRule type="expression" dxfId="1606" priority="3">
      <formula>Q7&gt;0</formula>
    </cfRule>
    <cfRule type="expression" dxfId="1605" priority="4">
      <formula>Q7&lt;0</formula>
    </cfRule>
  </conditionalFormatting>
  <conditionalFormatting sqref="Q8">
    <cfRule type="expression" dxfId="1604" priority="1">
      <formula>Q8&gt;0</formula>
    </cfRule>
    <cfRule type="expression" dxfId="160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756</v>
      </c>
      <c r="P20" s="7" t="s">
        <v>757</v>
      </c>
      <c r="Q20" s="7" t="s">
        <v>758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759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760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761</v>
      </c>
      <c r="P23" s="7" t="s">
        <v>762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7" t="s">
        <v>741</v>
      </c>
      <c r="P24" s="7" t="s">
        <v>763</v>
      </c>
      <c r="Q24" s="7" t="s">
        <v>763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761</v>
      </c>
      <c r="P25" s="7" t="s">
        <v>764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765</v>
      </c>
      <c r="P26" s="7" t="s">
        <v>757</v>
      </c>
      <c r="Q26" s="7" t="s">
        <v>758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760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741</v>
      </c>
      <c r="P29" s="7" t="s">
        <v>763</v>
      </c>
      <c r="Q29" s="7" t="s">
        <v>763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766</v>
      </c>
      <c r="P30" s="7" t="s">
        <v>757</v>
      </c>
      <c r="Q30" s="7" t="s">
        <v>758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759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365</v>
      </c>
      <c r="D84" s="533"/>
      <c r="E84" s="533"/>
      <c r="F84" s="533">
        <f>SUM(F68:F83)</f>
        <v>26186.6</v>
      </c>
      <c r="G84" s="532"/>
      <c r="H84" s="554">
        <f>SUM(H68:H83)</f>
        <v>365</v>
      </c>
      <c r="I84" s="533"/>
      <c r="J84" s="533"/>
      <c r="K84" s="533">
        <f>SUM(K68:K83)</f>
        <v>27969.379999999997</v>
      </c>
      <c r="L84" s="532"/>
      <c r="M84" s="533">
        <f>SUM(M68:M83)</f>
        <v>75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65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2" priority="37">
      <formula>F25&gt;0</formula>
    </cfRule>
    <cfRule type="expression" dxfId="1601" priority="38">
      <formula>F25&lt;0</formula>
    </cfRule>
  </conditionalFormatting>
  <conditionalFormatting sqref="Q7">
    <cfRule type="expression" dxfId="1600" priority="35">
      <formula>Q7&gt;0</formula>
    </cfRule>
    <cfRule type="expression" dxfId="1599" priority="36">
      <formula>Q7&lt;0</formula>
    </cfRule>
  </conditionalFormatting>
  <conditionalFormatting sqref="Q8">
    <cfRule type="expression" dxfId="1598" priority="33">
      <formula>Q8&gt;0</formula>
    </cfRule>
    <cfRule type="expression" dxfId="1597" priority="34">
      <formula>Q8&lt;0</formula>
    </cfRule>
  </conditionalFormatting>
  <conditionalFormatting sqref="F44:F46">
    <cfRule type="expression" dxfId="1596" priority="31">
      <formula>F44&gt;0</formula>
    </cfRule>
    <cfRule type="expression" dxfId="1595" priority="32">
      <formula>F44&lt;0</formula>
    </cfRule>
  </conditionalFormatting>
  <conditionalFormatting sqref="H44:H46">
    <cfRule type="expression" dxfId="1594" priority="29">
      <formula>H44&gt;0</formula>
    </cfRule>
    <cfRule type="expression" dxfId="1593" priority="30">
      <formula>H44&lt;0</formula>
    </cfRule>
  </conditionalFormatting>
  <conditionalFormatting sqref="F89:F110">
    <cfRule type="expression" dxfId="1592" priority="27">
      <formula>F89&gt;0</formula>
    </cfRule>
    <cfRule type="expression" dxfId="1591" priority="28">
      <formula>F89&lt;0</formula>
    </cfRule>
  </conditionalFormatting>
  <conditionalFormatting sqref="H89:H110">
    <cfRule type="expression" dxfId="1590" priority="25">
      <formula>H89&gt;0</formula>
    </cfRule>
    <cfRule type="expression" dxfId="1589" priority="26">
      <formula>H89&lt;0</formula>
    </cfRule>
  </conditionalFormatting>
  <conditionalFormatting sqref="Q10">
    <cfRule type="expression" dxfId="1588" priority="23">
      <formula>Q10&gt;0</formula>
    </cfRule>
    <cfRule type="expression" dxfId="1587" priority="24">
      <formula>Q10&lt;0</formula>
    </cfRule>
  </conditionalFormatting>
  <conditionalFormatting sqref="J25:J38">
    <cfRule type="expression" dxfId="1586" priority="21">
      <formula>J25&gt;0</formula>
    </cfRule>
    <cfRule type="expression" dxfId="1585" priority="22">
      <formula>J25&lt;0</formula>
    </cfRule>
  </conditionalFormatting>
  <conditionalFormatting sqref="K25:K38">
    <cfRule type="expression" dxfId="1584" priority="19">
      <formula>K25&gt;0</formula>
    </cfRule>
    <cfRule type="expression" dxfId="1583" priority="20">
      <formula>K25&lt;0</formula>
    </cfRule>
  </conditionalFormatting>
  <conditionalFormatting sqref="L25:L38">
    <cfRule type="expression" dxfId="1582" priority="17">
      <formula>L25&gt;0</formula>
    </cfRule>
    <cfRule type="expression" dxfId="1581" priority="18">
      <formula>L25&lt;0</formula>
    </cfRule>
  </conditionalFormatting>
  <conditionalFormatting sqref="J40">
    <cfRule type="expression" dxfId="1580" priority="15">
      <formula>J40&gt;0</formula>
    </cfRule>
    <cfRule type="expression" dxfId="1579" priority="16">
      <formula>J40&lt;0</formula>
    </cfRule>
  </conditionalFormatting>
  <conditionalFormatting sqref="L39">
    <cfRule type="expression" dxfId="1578" priority="11">
      <formula>L39&gt;0</formula>
    </cfRule>
    <cfRule type="expression" dxfId="1577" priority="12">
      <formula>L39&lt;0</formula>
    </cfRule>
  </conditionalFormatting>
  <conditionalFormatting sqref="F39">
    <cfRule type="expression" dxfId="1576" priority="9">
      <formula>F39&gt;0</formula>
    </cfRule>
    <cfRule type="expression" dxfId="1575" priority="10">
      <formula>F39&lt;0</formula>
    </cfRule>
  </conditionalFormatting>
  <conditionalFormatting sqref="H39">
    <cfRule type="expression" dxfId="1574" priority="7">
      <formula>H39&gt;0</formula>
    </cfRule>
    <cfRule type="expression" dxfId="1573" priority="8">
      <formula>H39&lt;0</formula>
    </cfRule>
  </conditionalFormatting>
  <conditionalFormatting sqref="J41">
    <cfRule type="expression" dxfId="1572" priority="5">
      <formula>J41&gt;0</formula>
    </cfRule>
    <cfRule type="expression" dxfId="1571" priority="6">
      <formula>J41&lt;0</formula>
    </cfRule>
  </conditionalFormatting>
  <conditionalFormatting sqref="J43">
    <cfRule type="expression" dxfId="1570" priority="3">
      <formula>J43&gt;0</formula>
    </cfRule>
    <cfRule type="expression" dxfId="1569" priority="4">
      <formula>J43&lt;0</formula>
    </cfRule>
  </conditionalFormatting>
  <conditionalFormatting sqref="J44">
    <cfRule type="expression" dxfId="1568" priority="1">
      <formula>J44&gt;0</formula>
    </cfRule>
    <cfRule type="expression" dxfId="156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6" t="s">
        <v>78</v>
      </c>
      <c r="Q39" s="756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552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611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612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6" priority="31">
      <formula>F29&gt;0</formula>
    </cfRule>
    <cfRule type="expression" dxfId="1565" priority="32">
      <formula>F29&lt;0</formula>
    </cfRule>
  </conditionalFormatting>
  <conditionalFormatting sqref="F29 F31:F35">
    <cfRule type="expression" dxfId="1564" priority="33">
      <formula>F29&gt;0</formula>
    </cfRule>
    <cfRule type="expression" dxfId="1563" priority="34">
      <formula>F29&lt;0</formula>
    </cfRule>
  </conditionalFormatting>
  <conditionalFormatting sqref="H29 H31:H35">
    <cfRule type="expression" dxfId="1562" priority="29">
      <formula>H29&gt;0</formula>
    </cfRule>
    <cfRule type="expression" dxfId="1561" priority="30">
      <formula>H29&lt;0</formula>
    </cfRule>
  </conditionalFormatting>
  <conditionalFormatting sqref="F21:F28">
    <cfRule type="expression" dxfId="1560" priority="27">
      <formula>F21&gt;0</formula>
    </cfRule>
    <cfRule type="expression" dxfId="1559" priority="28">
      <formula>F21&lt;0</formula>
    </cfRule>
  </conditionalFormatting>
  <conditionalFormatting sqref="H21:H28">
    <cfRule type="expression" dxfId="1558" priority="25">
      <formula>H21&gt;0</formula>
    </cfRule>
    <cfRule type="expression" dxfId="1557" priority="26">
      <formula>H21&lt;0</formula>
    </cfRule>
  </conditionalFormatting>
  <conditionalFormatting sqref="Q8">
    <cfRule type="expression" dxfId="1556" priority="21">
      <formula>Q8&gt;0</formula>
    </cfRule>
    <cfRule type="expression" dxfId="1555" priority="22">
      <formula>Q8&lt;0</formula>
    </cfRule>
  </conditionalFormatting>
  <conditionalFormatting sqref="Q7">
    <cfRule type="expression" dxfId="1554" priority="23">
      <formula>Q7&gt;0</formula>
    </cfRule>
    <cfRule type="expression" dxfId="1553" priority="24">
      <formula>Q7&lt;0</formula>
    </cfRule>
  </conditionalFormatting>
  <conditionalFormatting sqref="F30">
    <cfRule type="expression" dxfId="1552" priority="19">
      <formula>F30&gt;0</formula>
    </cfRule>
    <cfRule type="expression" dxfId="1551" priority="20">
      <formula>F30&lt;0</formula>
    </cfRule>
  </conditionalFormatting>
  <conditionalFormatting sqref="H30">
    <cfRule type="expression" dxfId="1550" priority="17">
      <formula>H30&gt;0</formula>
    </cfRule>
    <cfRule type="expression" dxfId="1549" priority="18">
      <formula>H30&lt;0</formula>
    </cfRule>
  </conditionalFormatting>
  <conditionalFormatting sqref="F68 F70:F74">
    <cfRule type="expression" dxfId="1548" priority="13">
      <formula>F68&gt;0</formula>
    </cfRule>
    <cfRule type="expression" dxfId="1547" priority="14">
      <formula>F68&lt;0</formula>
    </cfRule>
  </conditionalFormatting>
  <conditionalFormatting sqref="F68 F70:F74">
    <cfRule type="expression" dxfId="1546" priority="15">
      <formula>F68&gt;0</formula>
    </cfRule>
    <cfRule type="expression" dxfId="1545" priority="16">
      <formula>F68&lt;0</formula>
    </cfRule>
  </conditionalFormatting>
  <conditionalFormatting sqref="H68 H70:H74">
    <cfRule type="expression" dxfId="1544" priority="11">
      <formula>H68&gt;0</formula>
    </cfRule>
    <cfRule type="expression" dxfId="1543" priority="12">
      <formula>H68&lt;0</formula>
    </cfRule>
  </conditionalFormatting>
  <conditionalFormatting sqref="F60:F67">
    <cfRule type="expression" dxfId="1542" priority="9">
      <formula>F60&gt;0</formula>
    </cfRule>
    <cfRule type="expression" dxfId="1541" priority="10">
      <formula>F60&lt;0</formula>
    </cfRule>
  </conditionalFormatting>
  <conditionalFormatting sqref="H60:H67">
    <cfRule type="expression" dxfId="1540" priority="7">
      <formula>H60&gt;0</formula>
    </cfRule>
    <cfRule type="expression" dxfId="1539" priority="8">
      <formula>H60&lt;0</formula>
    </cfRule>
  </conditionalFormatting>
  <conditionalFormatting sqref="F69">
    <cfRule type="expression" dxfId="1538" priority="5">
      <formula>F69&gt;0</formula>
    </cfRule>
    <cfRule type="expression" dxfId="1537" priority="6">
      <formula>F69&lt;0</formula>
    </cfRule>
  </conditionalFormatting>
  <conditionalFormatting sqref="H69">
    <cfRule type="expression" dxfId="1536" priority="3">
      <formula>H69&gt;0</formula>
    </cfRule>
    <cfRule type="expression" dxfId="1535" priority="4">
      <formula>H69&lt;0</formula>
    </cfRule>
  </conditionalFormatting>
  <conditionalFormatting sqref="Q10">
    <cfRule type="expression" dxfId="1534" priority="1">
      <formula>Q10&gt;0</formula>
    </cfRule>
    <cfRule type="expression" dxfId="153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6" t="s">
        <v>78</v>
      </c>
      <c r="P40" s="75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613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614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615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559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2" priority="11">
      <formula>F33&gt;0</formula>
    </cfRule>
    <cfRule type="expression" dxfId="1531" priority="12">
      <formula>F33&lt;0</formula>
    </cfRule>
  </conditionalFormatting>
  <conditionalFormatting sqref="Q7">
    <cfRule type="expression" dxfId="1530" priority="9">
      <formula>Q7&gt;0</formula>
    </cfRule>
    <cfRule type="expression" dxfId="1529" priority="10">
      <formula>Q7&lt;0</formula>
    </cfRule>
  </conditionalFormatting>
  <conditionalFormatting sqref="Q8">
    <cfRule type="expression" dxfId="1528" priority="7">
      <formula>Q8&gt;0</formula>
    </cfRule>
    <cfRule type="expression" dxfId="1527" priority="8">
      <formula>Q8&lt;0</formula>
    </cfRule>
  </conditionalFormatting>
  <conditionalFormatting sqref="F25:F32">
    <cfRule type="expression" dxfId="1526" priority="5">
      <formula>F25&gt;0</formula>
    </cfRule>
    <cfRule type="expression" dxfId="1525" priority="6">
      <formula>F25&lt;0</formula>
    </cfRule>
  </conditionalFormatting>
  <conditionalFormatting sqref="H25:H32">
    <cfRule type="expression" dxfId="1524" priority="3">
      <formula>H25&gt;0</formula>
    </cfRule>
    <cfRule type="expression" dxfId="1523" priority="4">
      <formula>H25&lt;0</formula>
    </cfRule>
  </conditionalFormatting>
  <conditionalFormatting sqref="Q10">
    <cfRule type="expression" dxfId="1522" priority="1">
      <formula>Q10&gt;0</formula>
    </cfRule>
    <cfRule type="expression" dxfId="152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13.58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2716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833.76999999999498</v>
      </c>
      <c r="R7">
        <v>200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-449.64999999999964</v>
      </c>
      <c r="X8" s="134"/>
    </row>
    <row r="9" spans="1:24" x14ac:dyDescent="0.25">
      <c r="B9" s="72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-0.14204033926681714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6" t="s">
        <v>78</v>
      </c>
      <c r="P40" s="756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14.938000000000001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14.802200000000001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14.666400000000001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14.530600000000002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14.3948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14.259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14.123200000000001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13.987400000000001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13.851599999999999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13.7158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13.58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13.4442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13.308400000000001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13.172599999999999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13.036799999999999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12.901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12.7652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12.6294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12.493600000000001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12.357800000000001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12.222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723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0" priority="71">
      <formula>F32&gt;0</formula>
    </cfRule>
    <cfRule type="expression" dxfId="1519" priority="72">
      <formula>F32&lt;0</formula>
    </cfRule>
  </conditionalFormatting>
  <conditionalFormatting sqref="Q7">
    <cfRule type="expression" dxfId="1518" priority="69">
      <formula>Q7&gt;0</formula>
    </cfRule>
    <cfRule type="expression" dxfId="1517" priority="70">
      <formula>Q7&lt;0</formula>
    </cfRule>
  </conditionalFormatting>
  <conditionalFormatting sqref="Q8">
    <cfRule type="expression" dxfId="1516" priority="67">
      <formula>Q8&gt;0</formula>
    </cfRule>
    <cfRule type="expression" dxfId="1515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4" priority="59">
      <formula>M58&gt;0</formula>
    </cfRule>
    <cfRule type="expression" dxfId="1513" priority="60">
      <formula>M58&lt;0</formula>
    </cfRule>
  </conditionalFormatting>
  <conditionalFormatting sqref="Q10">
    <cfRule type="expression" dxfId="1512" priority="57">
      <formula>Q10&gt;0</formula>
    </cfRule>
    <cfRule type="expression" dxfId="1511" priority="58">
      <formula>Q10&lt;0</formula>
    </cfRule>
  </conditionalFormatting>
  <conditionalFormatting sqref="F29:F31">
    <cfRule type="expression" dxfId="1510" priority="55">
      <formula>F29&gt;0</formula>
    </cfRule>
    <cfRule type="expression" dxfId="1509" priority="56">
      <formula>F29&lt;0</formula>
    </cfRule>
  </conditionalFormatting>
  <conditionalFormatting sqref="H29:H31">
    <cfRule type="expression" dxfId="1508" priority="53">
      <formula>H29&gt;0</formula>
    </cfRule>
    <cfRule type="expression" dxfId="1507" priority="54">
      <formula>H29&lt;0</formula>
    </cfRule>
  </conditionalFormatting>
  <conditionalFormatting sqref="F83:F94">
    <cfRule type="expression" dxfId="1506" priority="51">
      <formula>F83&gt;0</formula>
    </cfRule>
    <cfRule type="expression" dxfId="1505" priority="52">
      <formula>F83&lt;0</formula>
    </cfRule>
  </conditionalFormatting>
  <conditionalFormatting sqref="H83:H94">
    <cfRule type="expression" dxfId="1504" priority="49">
      <formula>H83&gt;0</formula>
    </cfRule>
    <cfRule type="expression" dxfId="1503" priority="50">
      <formula>H83&lt;0</formula>
    </cfRule>
  </conditionalFormatting>
  <conditionalFormatting sqref="J41">
    <cfRule type="expression" dxfId="1502" priority="47">
      <formula>J41&gt;0</formula>
    </cfRule>
    <cfRule type="expression" dxfId="1501" priority="48">
      <formula>J41&lt;0</formula>
    </cfRule>
  </conditionalFormatting>
  <conditionalFormatting sqref="J39:J47 J49">
    <cfRule type="expression" dxfId="1500" priority="45">
      <formula>J39&gt;0</formula>
    </cfRule>
    <cfRule type="expression" dxfId="1499" priority="46">
      <formula>J39&lt;0</formula>
    </cfRule>
  </conditionalFormatting>
  <conditionalFormatting sqref="F48 H48">
    <cfRule type="expression" dxfId="1498" priority="43">
      <formula>F48&gt;0</formula>
    </cfRule>
    <cfRule type="expression" dxfId="1497" priority="44">
      <formula>F48&lt;0</formula>
    </cfRule>
  </conditionalFormatting>
  <conditionalFormatting sqref="J48">
    <cfRule type="expression" dxfId="1496" priority="41">
      <formula>J48&gt;0</formula>
    </cfRule>
    <cfRule type="expression" dxfId="1495" priority="42">
      <formula>J48&lt;0</formula>
    </cfRule>
  </conditionalFormatting>
  <conditionalFormatting sqref="K41:K52">
    <cfRule type="expression" dxfId="1494" priority="39">
      <formula>K41&gt;0</formula>
    </cfRule>
    <cfRule type="expression" dxfId="1493" priority="40">
      <formula>K41&lt;0</formula>
    </cfRule>
  </conditionalFormatting>
  <conditionalFormatting sqref="K39:K52">
    <cfRule type="expression" dxfId="1492" priority="37">
      <formula>K39&gt;0</formula>
    </cfRule>
    <cfRule type="expression" dxfId="1491" priority="38">
      <formula>K39&lt;0</formula>
    </cfRule>
  </conditionalFormatting>
  <conditionalFormatting sqref="F102:F118 H102:H118 H120:H128 F120:F128">
    <cfRule type="expression" dxfId="1490" priority="33">
      <formula>F102&gt;0</formula>
    </cfRule>
    <cfRule type="expression" dxfId="1489" priority="34">
      <formula>F102&lt;0</formula>
    </cfRule>
  </conditionalFormatting>
  <conditionalFormatting sqref="F96:F101">
    <cfRule type="expression" dxfId="1488" priority="31">
      <formula>F96&gt;0</formula>
    </cfRule>
    <cfRule type="expression" dxfId="1487" priority="32">
      <formula>F96&lt;0</formula>
    </cfRule>
  </conditionalFormatting>
  <conditionalFormatting sqref="H96:H101">
    <cfRule type="expression" dxfId="1486" priority="29">
      <formula>H96&gt;0</formula>
    </cfRule>
    <cfRule type="expression" dxfId="1485" priority="30">
      <formula>H96&lt;0</formula>
    </cfRule>
  </conditionalFormatting>
  <conditionalFormatting sqref="J112">
    <cfRule type="expression" dxfId="1484" priority="27">
      <formula>J112&gt;0</formula>
    </cfRule>
    <cfRule type="expression" dxfId="1483" priority="28">
      <formula>J112&lt;0</formula>
    </cfRule>
  </conditionalFormatting>
  <conditionalFormatting sqref="J110:J118 J120">
    <cfRule type="expression" dxfId="1482" priority="25">
      <formula>J110&gt;0</formula>
    </cfRule>
    <cfRule type="expression" dxfId="1481" priority="26">
      <formula>J110&lt;0</formula>
    </cfRule>
  </conditionalFormatting>
  <conditionalFormatting sqref="F119 H119">
    <cfRule type="expression" dxfId="1480" priority="23">
      <formula>F119&gt;0</formula>
    </cfRule>
    <cfRule type="expression" dxfId="1479" priority="24">
      <formula>F119&lt;0</formula>
    </cfRule>
  </conditionalFormatting>
  <conditionalFormatting sqref="J119">
    <cfRule type="expression" dxfId="1478" priority="21">
      <formula>J119&gt;0</formula>
    </cfRule>
    <cfRule type="expression" dxfId="1477" priority="22">
      <formula>J119&lt;0</formula>
    </cfRule>
  </conditionalFormatting>
  <conditionalFormatting sqref="K112:K123">
    <cfRule type="expression" dxfId="1476" priority="19">
      <formula>K112&gt;0</formula>
    </cfRule>
    <cfRule type="expression" dxfId="1475" priority="20">
      <formula>K112&lt;0</formula>
    </cfRule>
  </conditionalFormatting>
  <conditionalFormatting sqref="K110:K123">
    <cfRule type="expression" dxfId="1474" priority="17">
      <formula>K110&gt;0</formula>
    </cfRule>
    <cfRule type="expression" dxfId="1473" priority="18">
      <formula>K110&lt;0</formula>
    </cfRule>
  </conditionalFormatting>
  <conditionalFormatting sqref="J121">
    <cfRule type="expression" dxfId="1472" priority="15">
      <formula>J121&gt;0</formula>
    </cfRule>
    <cfRule type="expression" dxfId="1471" priority="16">
      <formula>J121&lt;0</formula>
    </cfRule>
  </conditionalFormatting>
  <conditionalFormatting sqref="F25:F28">
    <cfRule type="expression" dxfId="1470" priority="13">
      <formula>F25&gt;0</formula>
    </cfRule>
    <cfRule type="expression" dxfId="1469" priority="14">
      <formula>F25&lt;0</formula>
    </cfRule>
  </conditionalFormatting>
  <conditionalFormatting sqref="H25:H28">
    <cfRule type="expression" dxfId="1468" priority="11">
      <formula>H25&gt;0</formula>
    </cfRule>
    <cfRule type="expression" dxfId="1467" priority="12">
      <formula>H25&lt;0</formula>
    </cfRule>
  </conditionalFormatting>
  <conditionalFormatting sqref="J27:J29">
    <cfRule type="expression" dxfId="1466" priority="9">
      <formula>J27&gt;0</formula>
    </cfRule>
    <cfRule type="expression" dxfId="1465" priority="10">
      <formula>J27&lt;0</formula>
    </cfRule>
  </conditionalFormatting>
  <conditionalFormatting sqref="J30:J31">
    <cfRule type="expression" dxfId="1464" priority="7">
      <formula>J30&gt;0</formula>
    </cfRule>
    <cfRule type="expression" dxfId="1463" priority="8">
      <formula>J30&lt;0</formula>
    </cfRule>
  </conditionalFormatting>
  <conditionalFormatting sqref="J33">
    <cfRule type="expression" dxfId="1462" priority="5">
      <formula>J33&gt;0</formula>
    </cfRule>
    <cfRule type="expression" dxfId="1461" priority="6">
      <formula>J33&lt;0</formula>
    </cfRule>
  </conditionalFormatting>
  <conditionalFormatting sqref="J34">
    <cfRule type="expression" dxfId="1460" priority="3">
      <formula>J34&gt;0</formula>
    </cfRule>
    <cfRule type="expression" dxfId="1459" priority="4">
      <formula>J34&lt;0</formula>
    </cfRule>
  </conditionalFormatting>
  <conditionalFormatting sqref="J35">
    <cfRule type="expression" dxfId="1458" priority="1">
      <formula>J35&gt;0</formula>
    </cfRule>
    <cfRule type="expression" dxfId="1457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6" t="s">
        <v>78</v>
      </c>
      <c r="P40" s="756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616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617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6" t="s">
        <v>78</v>
      </c>
      <c r="P40" s="756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618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619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620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529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726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627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628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30</v>
      </c>
      <c r="D84" s="533"/>
      <c r="E84" s="533"/>
      <c r="F84" s="533">
        <f>SUM(F68:F72)</f>
        <v>4475.0999999999995</v>
      </c>
      <c r="G84" s="532"/>
      <c r="H84" s="554">
        <f>SUM(H68:H71)</f>
        <v>30</v>
      </c>
      <c r="I84" s="533"/>
      <c r="J84" s="533"/>
      <c r="K84" s="533">
        <f>SUM(K68:K71)</f>
        <v>5318.28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7" t="s">
        <v>730</v>
      </c>
      <c r="V2" s="757"/>
      <c r="W2" s="757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15.955324999999995</v>
      </c>
      <c r="T3" s="62">
        <v>42866</v>
      </c>
      <c r="U3" s="757" t="s">
        <v>731</v>
      </c>
      <c r="V3" s="757"/>
      <c r="W3" s="757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15.01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797</v>
      </c>
      <c r="O5" s="11" t="s">
        <v>67</v>
      </c>
      <c r="Q5" s="3">
        <f>Q4*Q2</f>
        <v>90060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95731.949999999968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8943.6210000016581</v>
      </c>
      <c r="R7">
        <v>5500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-5671.949999999968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-5.9248244708271065E-2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745</v>
      </c>
      <c r="Q14" s="695" t="s">
        <v>746</v>
      </c>
      <c r="R14" s="693" t="s">
        <v>739</v>
      </c>
      <c r="S14" s="693" t="s">
        <v>740</v>
      </c>
      <c r="T14" s="695" t="s">
        <v>742</v>
      </c>
      <c r="U14" s="695" t="s">
        <v>743</v>
      </c>
      <c r="V14" s="693" t="s">
        <v>741</v>
      </c>
      <c r="W14" s="694" t="s">
        <v>744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747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748</v>
      </c>
      <c r="Q16" s="692" t="s">
        <v>738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6" t="s">
        <v>78</v>
      </c>
      <c r="P41" s="756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18.312200000000001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18.162099999999999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18.012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17.861899999999999</v>
      </c>
    </row>
    <row r="46" spans="2:16" x14ac:dyDescent="0.25">
      <c r="B46" s="490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17.7118</v>
      </c>
    </row>
    <row r="47" spans="2:16" x14ac:dyDescent="0.25">
      <c r="B47" s="490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17.561699999999998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17.4116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17.261499999999998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17.1114</v>
      </c>
    </row>
    <row r="51" spans="1:16" x14ac:dyDescent="0.25">
      <c r="C51" s="4"/>
      <c r="O51" s="81">
        <v>1.1299999999999999</v>
      </c>
      <c r="P51" s="81">
        <f t="shared" si="2"/>
        <v>16.961299999999998</v>
      </c>
    </row>
    <row r="52" spans="1:16" x14ac:dyDescent="0.25">
      <c r="O52" s="81">
        <v>1.1200000000000001</v>
      </c>
      <c r="P52" s="81">
        <f t="shared" si="2"/>
        <v>16.811200000000003</v>
      </c>
    </row>
    <row r="53" spans="1:16" ht="15" customHeight="1" x14ac:dyDescent="0.25">
      <c r="O53" s="81">
        <v>1.1100000000000001</v>
      </c>
      <c r="P53" s="81">
        <f t="shared" si="2"/>
        <v>16.661100000000001</v>
      </c>
    </row>
    <row r="54" spans="1:16" x14ac:dyDescent="0.25">
      <c r="O54" s="81">
        <v>1.1000000000000001</v>
      </c>
      <c r="P54" s="81">
        <f>O54*$Q$4</f>
        <v>16.511000000000003</v>
      </c>
    </row>
    <row r="55" spans="1:16" x14ac:dyDescent="0.25">
      <c r="O55" s="81">
        <v>1.0900000000000001</v>
      </c>
      <c r="P55" s="81">
        <f t="shared" ref="P55:P74" si="3">O55*$Q$4</f>
        <v>16.360900000000001</v>
      </c>
    </row>
    <row r="56" spans="1:16" x14ac:dyDescent="0.25">
      <c r="O56" s="81">
        <v>1.08</v>
      </c>
      <c r="P56" s="81">
        <f t="shared" si="3"/>
        <v>16.210800000000003</v>
      </c>
    </row>
    <row r="57" spans="1:16" x14ac:dyDescent="0.25">
      <c r="O57" s="81">
        <v>1.07</v>
      </c>
      <c r="P57" s="81">
        <f t="shared" si="3"/>
        <v>16.060700000000001</v>
      </c>
    </row>
    <row r="58" spans="1:16" x14ac:dyDescent="0.25">
      <c r="O58" s="81">
        <v>1.06</v>
      </c>
      <c r="P58" s="81">
        <f t="shared" si="3"/>
        <v>15.910600000000001</v>
      </c>
    </row>
    <row r="59" spans="1:16" x14ac:dyDescent="0.25">
      <c r="G59" s="29"/>
      <c r="O59" s="81">
        <v>1.05</v>
      </c>
      <c r="P59" s="81">
        <f t="shared" si="3"/>
        <v>15.7605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1338.25</v>
      </c>
      <c r="O60" s="81">
        <v>1.04</v>
      </c>
      <c r="P60" s="81">
        <f t="shared" si="3"/>
        <v>15.6104</v>
      </c>
    </row>
    <row r="61" spans="1:16" ht="15.75" thickBot="1" x14ac:dyDescent="0.3">
      <c r="A61" s="348" t="s">
        <v>195</v>
      </c>
      <c r="B61" s="492"/>
      <c r="C61" s="350">
        <f>SumByColor($A$61, C2:C59)</f>
        <v>8600</v>
      </c>
      <c r="D61" s="350"/>
      <c r="E61" s="350"/>
      <c r="F61" s="351">
        <f>SumByColor($A$61, F2:F59)</f>
        <v>119633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15.4603</v>
      </c>
    </row>
    <row r="62" spans="1:16" x14ac:dyDescent="0.25">
      <c r="O62" s="81">
        <v>1.02</v>
      </c>
      <c r="P62" s="81">
        <f t="shared" si="3"/>
        <v>15.3102</v>
      </c>
    </row>
    <row r="63" spans="1:16" x14ac:dyDescent="0.25">
      <c r="O63" s="81">
        <v>1.01</v>
      </c>
      <c r="P63" s="81">
        <f t="shared" si="3"/>
        <v>15.1601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15.01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14.8599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14.7098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14.559699999999999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14.409599999999999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14.259499999999999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14.109399999999999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13.959300000000001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13.809200000000001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13.6591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13.509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13.3589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13.2088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13.0587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12.9086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12.7585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6" si="73">C116*(E116-D116)</f>
        <v>-15103.999999999996</v>
      </c>
      <c r="G116" s="39">
        <f t="shared" ref="G116:G126" si="74">D116*C116</f>
        <v>102336</v>
      </c>
      <c r="H116" s="227">
        <f t="shared" ref="H116:H126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834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6">
        <v>6000</v>
      </c>
      <c r="D126" s="658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7">
        <f t="shared" si="75"/>
        <v>-4.8574114697586983E-2</v>
      </c>
      <c r="I126" s="198" t="s">
        <v>842</v>
      </c>
      <c r="J126" s="39">
        <v>56.3</v>
      </c>
      <c r="K126" s="39">
        <v>9964</v>
      </c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0" priority="109">
      <formula>F143&gt;0</formula>
    </cfRule>
    <cfRule type="expression" dxfId="1309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8" priority="102">
      <formula>F136&gt;0</formula>
    </cfRule>
    <cfRule type="expression" dxfId="1307" priority="103">
      <formula>F136&lt;0</formula>
    </cfRule>
  </conditionalFormatting>
  <conditionalFormatting sqref="H136:H142">
    <cfRule type="expression" dxfId="1306" priority="98">
      <formula>H136&gt;0</formula>
    </cfRule>
    <cfRule type="expression" dxfId="1305" priority="99">
      <formula>H136&lt;0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44:F250">
    <cfRule type="expression" dxfId="1300" priority="58">
      <formula>F244&gt;0</formula>
    </cfRule>
    <cfRule type="expression" dxfId="1299" priority="59">
      <formula>F244&lt;0</formula>
    </cfRule>
  </conditionalFormatting>
  <conditionalFormatting sqref="F169:F187 H169:H187">
    <cfRule type="expression" dxfId="1298" priority="80">
      <formula>F169&gt;0</formula>
    </cfRule>
    <cfRule type="expression" dxfId="1297" priority="81">
      <formula>F169&lt;0</formula>
    </cfRule>
  </conditionalFormatting>
  <conditionalFormatting sqref="F162:F168">
    <cfRule type="expression" dxfId="1296" priority="78">
      <formula>F162&gt;0</formula>
    </cfRule>
    <cfRule type="expression" dxfId="1295" priority="79">
      <formula>F162&lt;0</formula>
    </cfRule>
  </conditionalFormatting>
  <conditionalFormatting sqref="H162:H168">
    <cfRule type="expression" dxfId="1294" priority="76">
      <formula>H162&gt;0</formula>
    </cfRule>
    <cfRule type="expression" dxfId="1293" priority="77">
      <formula>H162&lt;0</formula>
    </cfRule>
  </conditionalFormatting>
  <conditionalFormatting sqref="F195:F213 H195:H213">
    <cfRule type="expression" dxfId="1292" priority="74">
      <formula>F195&gt;0</formula>
    </cfRule>
    <cfRule type="expression" dxfId="1291" priority="75">
      <formula>F195&lt;0</formula>
    </cfRule>
  </conditionalFormatting>
  <conditionalFormatting sqref="F188:F194">
    <cfRule type="expression" dxfId="1290" priority="72">
      <formula>F188&gt;0</formula>
    </cfRule>
    <cfRule type="expression" dxfId="1289" priority="73">
      <formula>F188&lt;0</formula>
    </cfRule>
  </conditionalFormatting>
  <conditionalFormatting sqref="H188:H194">
    <cfRule type="expression" dxfId="1288" priority="70">
      <formula>H188&gt;0</formula>
    </cfRule>
    <cfRule type="expression" dxfId="1287" priority="71">
      <formula>H188&lt;0</formula>
    </cfRule>
  </conditionalFormatting>
  <conditionalFormatting sqref="F221:F238 H221:H238">
    <cfRule type="expression" dxfId="1286" priority="68">
      <formula>F221&gt;0</formula>
    </cfRule>
    <cfRule type="expression" dxfId="1285" priority="69">
      <formula>F221&lt;0</formula>
    </cfRule>
  </conditionalFormatting>
  <conditionalFormatting sqref="F214:F220">
    <cfRule type="expression" dxfId="1284" priority="66">
      <formula>F214&gt;0</formula>
    </cfRule>
    <cfRule type="expression" dxfId="1283" priority="67">
      <formula>F214&lt;0</formula>
    </cfRule>
  </conditionalFormatting>
  <conditionalFormatting sqref="H214:H220">
    <cfRule type="expression" dxfId="1282" priority="64">
      <formula>H214&gt;0</formula>
    </cfRule>
    <cfRule type="expression" dxfId="1281" priority="65">
      <formula>H214&lt;0</formula>
    </cfRule>
  </conditionalFormatting>
  <conditionalFormatting sqref="F239:F243 H239:H243">
    <cfRule type="expression" dxfId="1280" priority="62">
      <formula>F239&gt;0</formula>
    </cfRule>
    <cfRule type="expression" dxfId="1279" priority="63">
      <formula>F239&lt;0</formula>
    </cfRule>
  </conditionalFormatting>
  <conditionalFormatting sqref="F251:F266 H251:H266">
    <cfRule type="expression" dxfId="1278" priority="60">
      <formula>F251&gt;0</formula>
    </cfRule>
    <cfRule type="expression" dxfId="1277" priority="61">
      <formula>F251&lt;0</formula>
    </cfRule>
  </conditionalFormatting>
  <conditionalFormatting sqref="H244:H250">
    <cfRule type="expression" dxfId="1276" priority="56">
      <formula>H244&gt;0</formula>
    </cfRule>
    <cfRule type="expression" dxfId="1275" priority="57">
      <formula>H244&lt;0</formula>
    </cfRule>
  </conditionalFormatting>
  <conditionalFormatting sqref="F267 H267">
    <cfRule type="expression" dxfId="1274" priority="54">
      <formula>F267&gt;0</formula>
    </cfRule>
    <cfRule type="expression" dxfId="1273" priority="55">
      <formula>F267&lt;0</formula>
    </cfRule>
  </conditionalFormatting>
  <conditionalFormatting sqref="F268:F272 H268:H272">
    <cfRule type="expression" dxfId="1272" priority="52">
      <formula>F268&gt;0</formula>
    </cfRule>
    <cfRule type="expression" dxfId="1271" priority="53">
      <formula>F268&lt;0</formula>
    </cfRule>
  </conditionalFormatting>
  <conditionalFormatting sqref="F280:F295 H280:H295">
    <cfRule type="expression" dxfId="1270" priority="50">
      <formula>F280&gt;0</formula>
    </cfRule>
    <cfRule type="expression" dxfId="1269" priority="51">
      <formula>F280&lt;0</formula>
    </cfRule>
  </conditionalFormatting>
  <conditionalFormatting sqref="F273:F279">
    <cfRule type="expression" dxfId="1268" priority="48">
      <formula>F273&gt;0</formula>
    </cfRule>
    <cfRule type="expression" dxfId="1267" priority="49">
      <formula>F273&lt;0</formula>
    </cfRule>
  </conditionalFormatting>
  <conditionalFormatting sqref="H273:H279">
    <cfRule type="expression" dxfId="1266" priority="46">
      <formula>H273&gt;0</formula>
    </cfRule>
    <cfRule type="expression" dxfId="1265" priority="47">
      <formula>H273&lt;0</formula>
    </cfRule>
  </conditionalFormatting>
  <conditionalFormatting sqref="F297:F302 H297:H302">
    <cfRule type="expression" dxfId="1264" priority="44">
      <formula>F297&gt;0</formula>
    </cfRule>
    <cfRule type="expression" dxfId="1263" priority="45">
      <formula>F297&lt;0</formula>
    </cfRule>
  </conditionalFormatting>
  <conditionalFormatting sqref="F303 H303">
    <cfRule type="expression" dxfId="1262" priority="42">
      <formula>F303&gt;0</formula>
    </cfRule>
    <cfRule type="expression" dxfId="1261" priority="43">
      <formula>F303&lt;0</formula>
    </cfRule>
  </conditionalFormatting>
  <conditionalFormatting sqref="F304:F308 H304:H308">
    <cfRule type="expression" dxfId="1260" priority="40">
      <formula>F304&gt;0</formula>
    </cfRule>
    <cfRule type="expression" dxfId="1259" priority="41">
      <formula>F304&lt;0</formula>
    </cfRule>
  </conditionalFormatting>
  <conditionalFormatting sqref="F316:F331 H316:H331">
    <cfRule type="expression" dxfId="1258" priority="38">
      <formula>F316&gt;0</formula>
    </cfRule>
    <cfRule type="expression" dxfId="1257" priority="39">
      <formula>F316&lt;0</formula>
    </cfRule>
  </conditionalFormatting>
  <conditionalFormatting sqref="F309:F315">
    <cfRule type="expression" dxfId="1256" priority="36">
      <formula>F309&gt;0</formula>
    </cfRule>
    <cfRule type="expression" dxfId="1255" priority="37">
      <formula>F309&lt;0</formula>
    </cfRule>
  </conditionalFormatting>
  <conditionalFormatting sqref="H309:H315">
    <cfRule type="expression" dxfId="1254" priority="34">
      <formula>H309&gt;0</formula>
    </cfRule>
    <cfRule type="expression" dxfId="1253" priority="35">
      <formula>H309&lt;0</formula>
    </cfRule>
  </conditionalFormatting>
  <conditionalFormatting sqref="F332:F337 H332:H337">
    <cfRule type="expression" dxfId="1252" priority="32">
      <formula>F332&gt;0</formula>
    </cfRule>
    <cfRule type="expression" dxfId="1251" priority="33">
      <formula>F332&lt;0</formula>
    </cfRule>
  </conditionalFormatting>
  <conditionalFormatting sqref="F338 H338">
    <cfRule type="expression" dxfId="1250" priority="30">
      <formula>F338&gt;0</formula>
    </cfRule>
    <cfRule type="expression" dxfId="1249" priority="31">
      <formula>F338&lt;0</formula>
    </cfRule>
  </conditionalFormatting>
  <conditionalFormatting sqref="F339:F343 H339:H343">
    <cfRule type="expression" dxfId="1248" priority="28">
      <formula>F339&gt;0</formula>
    </cfRule>
    <cfRule type="expression" dxfId="1247" priority="29">
      <formula>F339&lt;0</formula>
    </cfRule>
  </conditionalFormatting>
  <conditionalFormatting sqref="F351:F366 H351:H366">
    <cfRule type="expression" dxfId="1246" priority="26">
      <formula>F351&gt;0</formula>
    </cfRule>
    <cfRule type="expression" dxfId="1245" priority="27">
      <formula>F351&lt;0</formula>
    </cfRule>
  </conditionalFormatting>
  <conditionalFormatting sqref="F344:F350">
    <cfRule type="expression" dxfId="1244" priority="24">
      <formula>F344&gt;0</formula>
    </cfRule>
    <cfRule type="expression" dxfId="1243" priority="25">
      <formula>F344&lt;0</formula>
    </cfRule>
  </conditionalFormatting>
  <conditionalFormatting sqref="H344:H350">
    <cfRule type="expression" dxfId="1242" priority="22">
      <formula>H344&gt;0</formula>
    </cfRule>
    <cfRule type="expression" dxfId="1241" priority="23">
      <formula>H344&lt;0</formula>
    </cfRule>
  </conditionalFormatting>
  <conditionalFormatting sqref="M395">
    <cfRule type="expression" dxfId="1240" priority="20">
      <formula>M395&gt;0</formula>
    </cfRule>
    <cfRule type="expression" dxfId="1239" priority="21">
      <formula>M395&lt;0</formula>
    </cfRule>
  </conditionalFormatting>
  <conditionalFormatting sqref="F83:F131 H83:H131">
    <cfRule type="expression" dxfId="1238" priority="18">
      <formula>F83&gt;0</formula>
    </cfRule>
    <cfRule type="expression" dxfId="1237" priority="19">
      <formula>F83&lt;0</formula>
    </cfRule>
  </conditionalFormatting>
  <conditionalFormatting sqref="F71:F82">
    <cfRule type="expression" dxfId="1236" priority="16">
      <formula>F71&gt;0</formula>
    </cfRule>
    <cfRule type="expression" dxfId="1235" priority="17">
      <formula>F71&lt;0</formula>
    </cfRule>
  </conditionalFormatting>
  <conditionalFormatting sqref="H71:H82">
    <cfRule type="expression" dxfId="1234" priority="14">
      <formula>H71&gt;0</formula>
    </cfRule>
    <cfRule type="expression" dxfId="1233" priority="15">
      <formula>H71&lt;0</formula>
    </cfRule>
  </conditionalFormatting>
  <conditionalFormatting sqref="F65:F70 H65:H70">
    <cfRule type="expression" dxfId="1232" priority="12">
      <formula>F65&gt;0</formula>
    </cfRule>
    <cfRule type="expression" dxfId="1231" priority="13">
      <formula>F65&lt;0</formula>
    </cfRule>
  </conditionalFormatting>
  <conditionalFormatting sqref="J67:K67">
    <cfRule type="expression" dxfId="1230" priority="10">
      <formula>J67&gt;0</formula>
    </cfRule>
    <cfRule type="expression" dxfId="1229" priority="11">
      <formula>J67&lt;0</formula>
    </cfRule>
  </conditionalFormatting>
  <conditionalFormatting sqref="J68:K74 K73:K131">
    <cfRule type="expression" dxfId="1228" priority="8">
      <formula>J68&gt;0</formula>
    </cfRule>
    <cfRule type="expression" dxfId="1227" priority="9">
      <formula>J68&lt;0</formula>
    </cfRule>
  </conditionalFormatting>
  <conditionalFormatting sqref="L67:L131">
    <cfRule type="expression" dxfId="1226" priority="4">
      <formula>L67&gt;0</formula>
    </cfRule>
    <cfRule type="expression" dxfId="1225" priority="5">
      <formula>L67&lt;0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26.45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42320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542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-4639.0200000000041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-6386.989999999998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-0.13113087053829436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737</v>
      </c>
      <c r="Q17" s="692" t="s">
        <v>738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791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792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6" t="s">
        <v>78</v>
      </c>
      <c r="P40" s="756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29.095000000000002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28.830500000000001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28.566000000000003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28.301500000000001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28.036999999999999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27.772500000000001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27.507999999999999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27.243500000000001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26.978999999999999</v>
      </c>
      <c r="Q49" s="2"/>
      <c r="T49" s="91" t="s">
        <v>103</v>
      </c>
      <c r="U49" s="86" t="s">
        <v>530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26.714500000000001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26.45</v>
      </c>
      <c r="Q51" s="2"/>
      <c r="T51" s="91" t="s">
        <v>104</v>
      </c>
      <c r="U51" s="86" t="s">
        <v>629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26.185499999999998</v>
      </c>
      <c r="Q52" s="2"/>
      <c r="T52" s="91" t="s">
        <v>105</v>
      </c>
      <c r="U52" s="86" t="s">
        <v>630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25.920999999999999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25.656499999999998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25.391999999999999</v>
      </c>
      <c r="T55" s="91" t="s">
        <v>107</v>
      </c>
      <c r="U55" s="86" t="s">
        <v>631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25.127499999999998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24.863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24.598500000000001</v>
      </c>
      <c r="T58" s="91" t="s">
        <v>108</v>
      </c>
      <c r="U58" s="86" t="s">
        <v>568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24.334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24.069500000000001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23.805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725</v>
      </c>
      <c r="S66" s="22" t="s">
        <v>724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9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7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4">C84*(E84-D84)</f>
        <v>-33.800000000000097</v>
      </c>
      <c r="G84" s="373">
        <f t="shared" ref="G84:G97" si="85">D84*C84</f>
        <v>3591.7999999999997</v>
      </c>
      <c r="H84" s="374">
        <f t="shared" ref="H84:H97" si="86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4"/>
        <v>85.200000000000387</v>
      </c>
      <c r="G85" s="373">
        <f t="shared" si="85"/>
        <v>3591.7999999999997</v>
      </c>
      <c r="H85" s="374">
        <f t="shared" si="86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4"/>
        <v>-136.80000000000021</v>
      </c>
      <c r="G86" s="373">
        <f t="shared" si="85"/>
        <v>3591.7999999999997</v>
      </c>
      <c r="H86" s="374">
        <f t="shared" si="86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4"/>
        <v>-147.56000000000029</v>
      </c>
      <c r="G87" s="373">
        <f t="shared" si="85"/>
        <v>4959.3599999999997</v>
      </c>
      <c r="H87" s="374">
        <f t="shared" si="86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4"/>
        <v>-49.199999999999591</v>
      </c>
      <c r="G88" s="373">
        <f t="shared" si="85"/>
        <v>8408.4</v>
      </c>
      <c r="H88" s="374">
        <f t="shared" si="86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4"/>
        <v>109.60000000000036</v>
      </c>
      <c r="G89" s="373">
        <f t="shared" si="85"/>
        <v>6994.4000000000005</v>
      </c>
      <c r="H89" s="374">
        <f t="shared" si="86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4"/>
        <v>-6.4000000000007162</v>
      </c>
      <c r="G90" s="373">
        <f t="shared" si="85"/>
        <v>6994.4000000000005</v>
      </c>
      <c r="H90" s="374">
        <f t="shared" si="86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4"/>
        <v>166.71999999999912</v>
      </c>
      <c r="G91" s="373">
        <f t="shared" si="85"/>
        <v>5554.880000000001</v>
      </c>
      <c r="H91" s="374">
        <f t="shared" si="86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4"/>
        <v>218.88000000000034</v>
      </c>
      <c r="G92" s="373">
        <f t="shared" si="85"/>
        <v>5544.32</v>
      </c>
      <c r="H92" s="374">
        <f t="shared" si="86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4"/>
        <v>298.88000000000034</v>
      </c>
      <c r="G93" s="373">
        <f t="shared" si="85"/>
        <v>5544.32</v>
      </c>
      <c r="H93" s="374">
        <f t="shared" si="86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4"/>
        <v>363.18000000000006</v>
      </c>
      <c r="G94" s="373">
        <f t="shared" si="85"/>
        <v>1845.42</v>
      </c>
      <c r="H94" s="374">
        <f t="shared" si="86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4"/>
        <v>329.12000000000035</v>
      </c>
      <c r="G95" s="373">
        <f t="shared" si="85"/>
        <v>5384.48</v>
      </c>
      <c r="H95" s="374">
        <f t="shared" si="86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4"/>
        <v>169.60000000000036</v>
      </c>
      <c r="G96" s="373">
        <f t="shared" si="85"/>
        <v>5384</v>
      </c>
      <c r="H96" s="374">
        <f t="shared" si="86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4"/>
        <v>474.7199999999998</v>
      </c>
      <c r="G97" s="373">
        <f t="shared" si="85"/>
        <v>5384.48</v>
      </c>
      <c r="H97" s="374">
        <f t="shared" si="86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7">C98*(E98-D98)</f>
        <v>588.31999999999994</v>
      </c>
      <c r="G98" s="373">
        <f t="shared" ref="G98:G111" si="88">D98*C98</f>
        <v>5384.48</v>
      </c>
      <c r="H98" s="374">
        <f t="shared" ref="H98:H140" si="89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7"/>
        <v>673.12000000000012</v>
      </c>
      <c r="G99" s="373">
        <f t="shared" si="88"/>
        <v>5384.48</v>
      </c>
      <c r="H99" s="374">
        <f t="shared" si="89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7"/>
        <v>597.9200000000003</v>
      </c>
      <c r="G100" s="373">
        <f t="shared" si="88"/>
        <v>5384.48</v>
      </c>
      <c r="H100" s="374">
        <f t="shared" si="89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7"/>
        <v>489.12000000000035</v>
      </c>
      <c r="G101" s="373">
        <f t="shared" si="88"/>
        <v>5384.48</v>
      </c>
      <c r="H101" s="374">
        <f t="shared" si="89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7"/>
        <v>409.12000000000035</v>
      </c>
      <c r="G102" s="373">
        <f t="shared" si="88"/>
        <v>5384.48</v>
      </c>
      <c r="H102" s="374">
        <f t="shared" si="89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7"/>
        <v>439.52</v>
      </c>
      <c r="G103" s="373">
        <f t="shared" si="88"/>
        <v>5384.48</v>
      </c>
      <c r="H103" s="374">
        <f t="shared" si="89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7"/>
        <v>369.12000000000035</v>
      </c>
      <c r="G104" s="373">
        <f t="shared" si="88"/>
        <v>5384.48</v>
      </c>
      <c r="H104" s="374">
        <f t="shared" si="89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7"/>
        <v>341.92000000000007</v>
      </c>
      <c r="G105" s="373">
        <f t="shared" si="88"/>
        <v>5384.48</v>
      </c>
      <c r="H105" s="374">
        <f t="shared" si="89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7"/>
        <v>442.72000000000048</v>
      </c>
      <c r="G106" s="373">
        <f t="shared" si="88"/>
        <v>5384.48</v>
      </c>
      <c r="H106" s="374">
        <f t="shared" si="89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7"/>
        <v>90.619999999999621</v>
      </c>
      <c r="G107" s="373">
        <f t="shared" si="88"/>
        <v>7821.38</v>
      </c>
      <c r="H107" s="374">
        <f t="shared" si="89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7"/>
        <v>51.480000000000103</v>
      </c>
      <c r="G108" s="373">
        <f t="shared" si="88"/>
        <v>8837.92</v>
      </c>
      <c r="H108" s="374">
        <f t="shared" si="89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7"/>
        <v>-376.80000000000007</v>
      </c>
      <c r="G109" s="373">
        <f t="shared" si="88"/>
        <v>10159.799999999999</v>
      </c>
      <c r="H109" s="374">
        <f t="shared" si="89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7"/>
        <v>-388.00000000000239</v>
      </c>
      <c r="G110" s="373">
        <f t="shared" si="88"/>
        <v>13408.000000000002</v>
      </c>
      <c r="H110" s="374">
        <f t="shared" si="89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7"/>
        <v>-262.9400000000004</v>
      </c>
      <c r="G111" s="373">
        <f t="shared" si="88"/>
        <v>13354.939999999999</v>
      </c>
      <c r="H111" s="374">
        <f t="shared" si="89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7"/>
        <v>-514.93999999999858</v>
      </c>
      <c r="G112" s="373">
        <f t="shared" ref="G112:G117" si="90">D112*C112</f>
        <v>13354.939999999999</v>
      </c>
      <c r="H112" s="374">
        <f t="shared" si="89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7"/>
        <v>-582.93999999999892</v>
      </c>
      <c r="G113" s="373">
        <f t="shared" si="90"/>
        <v>16522.939999999999</v>
      </c>
      <c r="H113" s="374">
        <f t="shared" si="89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7"/>
        <v>-292.93999999999801</v>
      </c>
      <c r="G114" s="373">
        <f t="shared" si="90"/>
        <v>16522.939999999999</v>
      </c>
      <c r="H114" s="374">
        <f t="shared" si="89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7"/>
        <v>-217.93999999999869</v>
      </c>
      <c r="G115" s="373">
        <f t="shared" si="90"/>
        <v>16522.939999999999</v>
      </c>
      <c r="H115" s="374">
        <f t="shared" si="89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7"/>
        <v>-92.93999999999869</v>
      </c>
      <c r="G116" s="373">
        <f t="shared" si="90"/>
        <v>16522.939999999999</v>
      </c>
      <c r="H116" s="374">
        <f t="shared" si="89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7"/>
        <v>-397.93999999999841</v>
      </c>
      <c r="G117" s="373">
        <f t="shared" si="90"/>
        <v>16522.939999999999</v>
      </c>
      <c r="H117" s="374">
        <f t="shared" si="89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7"/>
        <v>-27.939999999997411</v>
      </c>
      <c r="G118" s="373">
        <f t="shared" ref="G118:G140" si="91">D118*C118</f>
        <v>16522.939999999999</v>
      </c>
      <c r="H118" s="374">
        <f t="shared" si="89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7"/>
        <v>-142.9399999999994</v>
      </c>
      <c r="G119" s="373">
        <f t="shared" si="91"/>
        <v>16522.939999999999</v>
      </c>
      <c r="H119" s="374">
        <f t="shared" si="89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7"/>
        <v>-357.93999999999926</v>
      </c>
      <c r="G120" s="373">
        <f t="shared" si="91"/>
        <v>16522.939999999999</v>
      </c>
      <c r="H120" s="374">
        <f t="shared" si="89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7"/>
        <v>-442.94000000000011</v>
      </c>
      <c r="G121" s="373">
        <f t="shared" si="91"/>
        <v>16522.939999999999</v>
      </c>
      <c r="H121" s="374">
        <f t="shared" si="89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7"/>
        <v>-542.93999999999801</v>
      </c>
      <c r="G122" s="373">
        <f t="shared" si="91"/>
        <v>16522.939999999999</v>
      </c>
      <c r="H122" s="374">
        <f t="shared" si="89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7"/>
        <v>-224.94000000000014</v>
      </c>
      <c r="G123" s="373">
        <f t="shared" si="91"/>
        <v>16474.939999999999</v>
      </c>
      <c r="H123" s="374">
        <f t="shared" si="89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7"/>
        <v>-139.93999999999929</v>
      </c>
      <c r="G124" s="373">
        <f t="shared" si="91"/>
        <v>16474.939999999999</v>
      </c>
      <c r="H124" s="374">
        <f t="shared" si="89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7"/>
        <v>-847.93799999999919</v>
      </c>
      <c r="G125" s="373">
        <f t="shared" si="91"/>
        <v>19639.937999999998</v>
      </c>
      <c r="H125" s="374">
        <f t="shared" si="89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7"/>
        <v>-833.93799999999771</v>
      </c>
      <c r="G126" s="373">
        <f t="shared" si="91"/>
        <v>22757.937999999998</v>
      </c>
      <c r="H126" s="374">
        <f t="shared" si="89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7"/>
        <v>-840.93799999999885</v>
      </c>
      <c r="G127" s="373">
        <f t="shared" si="91"/>
        <v>22757.937999999998</v>
      </c>
      <c r="H127" s="374">
        <f t="shared" si="89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7"/>
        <v>-700.9379999999968</v>
      </c>
      <c r="G128" s="373">
        <f t="shared" si="91"/>
        <v>22757.937999999998</v>
      </c>
      <c r="H128" s="374">
        <f t="shared" si="89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7"/>
        <v>-1125.9439999999984</v>
      </c>
      <c r="G129" s="373">
        <f t="shared" si="91"/>
        <v>25837.944</v>
      </c>
      <c r="H129" s="374">
        <f t="shared" si="89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7"/>
        <v>-1205.9439999999995</v>
      </c>
      <c r="G130" s="373">
        <f t="shared" si="91"/>
        <v>25837.944</v>
      </c>
      <c r="H130" s="374">
        <f t="shared" si="89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7"/>
        <v>-965.94399999999894</v>
      </c>
      <c r="G131" s="373">
        <f t="shared" si="91"/>
        <v>25837.944</v>
      </c>
      <c r="H131" s="374">
        <f t="shared" si="89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7"/>
        <v>-1477.9439999999995</v>
      </c>
      <c r="G132" s="373">
        <f t="shared" si="91"/>
        <v>25837.944</v>
      </c>
      <c r="H132" s="374">
        <f t="shared" si="89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7"/>
        <v>-1773.936000000002</v>
      </c>
      <c r="G133" s="373">
        <f t="shared" si="91"/>
        <v>28845.936000000002</v>
      </c>
      <c r="H133" s="374">
        <f t="shared" si="89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7"/>
        <v>-1935.9360000000017</v>
      </c>
      <c r="G134" s="373">
        <f t="shared" si="91"/>
        <v>28845.936000000002</v>
      </c>
      <c r="H134" s="374">
        <f t="shared" si="89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7"/>
        <v>-1989.9360000000006</v>
      </c>
      <c r="G135" s="373">
        <f t="shared" si="91"/>
        <v>28845.936000000002</v>
      </c>
      <c r="H135" s="374">
        <f t="shared" si="89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7"/>
        <v>-2133.9360000000006</v>
      </c>
      <c r="G136" s="373">
        <f t="shared" si="91"/>
        <v>28845.936000000002</v>
      </c>
      <c r="H136" s="374">
        <f t="shared" si="89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7"/>
        <v>-2505.9399999999991</v>
      </c>
      <c r="G137" s="373">
        <f t="shared" si="91"/>
        <v>31785.94</v>
      </c>
      <c r="H137" s="374">
        <f t="shared" si="89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7"/>
        <v>-2945.94</v>
      </c>
      <c r="G138" s="373">
        <f t="shared" si="91"/>
        <v>31785.94</v>
      </c>
      <c r="H138" s="374">
        <f t="shared" si="89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7"/>
        <v>-2415.9399999999991</v>
      </c>
      <c r="G139" s="373">
        <f t="shared" si="91"/>
        <v>31785.94</v>
      </c>
      <c r="H139" s="374">
        <f t="shared" si="89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7"/>
        <v>-2785.94</v>
      </c>
      <c r="G140" s="373">
        <f t="shared" si="91"/>
        <v>31785.94</v>
      </c>
      <c r="H140" s="374">
        <f t="shared" si="89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92">C141*(E141-D141)</f>
        <v>-1145.9399999999996</v>
      </c>
      <c r="G141" s="373">
        <f t="shared" ref="G141:G146" si="93">D141*C141</f>
        <v>31785.94</v>
      </c>
      <c r="H141" s="374">
        <f t="shared" ref="H141:H146" si="94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92"/>
        <v>-520.01099999999701</v>
      </c>
      <c r="G142" s="373">
        <f t="shared" si="93"/>
        <v>28654.010999999999</v>
      </c>
      <c r="H142" s="374">
        <f t="shared" si="94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92"/>
        <v>-783.99999999999886</v>
      </c>
      <c r="G143" s="373">
        <f t="shared" si="93"/>
        <v>31764</v>
      </c>
      <c r="H143" s="374">
        <f t="shared" si="94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92"/>
        <v>350.64000000000027</v>
      </c>
      <c r="G144" s="373">
        <f t="shared" si="93"/>
        <v>15759.359999999999</v>
      </c>
      <c r="H144" s="374">
        <f t="shared" si="94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92"/>
        <v>-398.86400000000037</v>
      </c>
      <c r="G145" s="373">
        <f t="shared" si="93"/>
        <v>25214.864000000001</v>
      </c>
      <c r="H145" s="374">
        <f t="shared" si="94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92"/>
        <v>1280.8600000000013</v>
      </c>
      <c r="G146" s="373">
        <f t="shared" si="93"/>
        <v>12271.14</v>
      </c>
      <c r="H146" s="374">
        <f t="shared" si="94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5">C147*(E147-D147)</f>
        <v>648.8599999999991</v>
      </c>
      <c r="G147" s="373">
        <f t="shared" ref="G147:G153" si="96">D147*C147</f>
        <v>12271.14</v>
      </c>
      <c r="H147" s="374">
        <f t="shared" ref="H147:H153" si="97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5"/>
        <v>1108.8599999999985</v>
      </c>
      <c r="G148" s="373">
        <f t="shared" si="96"/>
        <v>12211.14</v>
      </c>
      <c r="H148" s="374">
        <f t="shared" si="97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5"/>
        <v>1467.7889999999991</v>
      </c>
      <c r="G149" s="373">
        <f t="shared" si="96"/>
        <v>8789.2109999999993</v>
      </c>
      <c r="H149" s="374">
        <f t="shared" si="97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5"/>
        <v>1645.7100000000005</v>
      </c>
      <c r="G150" s="373">
        <f t="shared" si="96"/>
        <v>5310.29</v>
      </c>
      <c r="H150" s="374">
        <f t="shared" si="97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5"/>
        <v>1537.7099999999996</v>
      </c>
      <c r="G151" s="373">
        <f t="shared" si="96"/>
        <v>8728.2900000000009</v>
      </c>
      <c r="H151" s="374">
        <f t="shared" si="97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5"/>
        <v>1754.0499999999997</v>
      </c>
      <c r="G152" s="373">
        <f t="shared" si="96"/>
        <v>1717.95</v>
      </c>
      <c r="H152" s="374">
        <f t="shared" si="97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5"/>
        <v>1742.0399999999997</v>
      </c>
      <c r="G153" s="373">
        <f t="shared" si="96"/>
        <v>8673.9599999999991</v>
      </c>
      <c r="H153" s="374">
        <f t="shared" si="97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8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8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8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9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8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9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8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9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8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9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8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9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8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9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8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9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8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9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8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9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8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9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8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9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8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9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8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9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8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9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8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9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8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9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8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8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8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5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4">
    <cfRule type="expression" dxfId="1157" priority="5">
      <formula>K61&gt;0</formula>
    </cfRule>
    <cfRule type="expression" dxfId="1156" priority="6">
      <formula>K61&lt;0</formula>
    </cfRule>
  </conditionalFormatting>
  <conditionalFormatting sqref="F61:F69">
    <cfRule type="expression" dxfId="1155" priority="3">
      <formula>F61&gt;0</formula>
    </cfRule>
    <cfRule type="expression" dxfId="1154" priority="4">
      <formula>F61&lt;0</formula>
    </cfRule>
  </conditionalFormatting>
  <conditionalFormatting sqref="H61:H69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569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840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218.25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6547.5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1092.67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867.89999999999964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0.15281005704627079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240.07500000000002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237.89250000000001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235.71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233.5275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231.345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229.16250000000002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226.98000000000002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224.79750000000001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222.61500000000001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220.4325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218.25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216.0675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213.88499999999999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211.70249999999999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209.51999999999998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207.33749999999998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205.155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202.9725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200.79000000000002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198.60750000000002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196.42500000000001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754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723</v>
      </c>
      <c r="L88" s="225" t="s">
        <v>729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733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100.7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10070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289.82000000000153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289.82000000000153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2.9633401430239688E-2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6" t="s">
        <v>78</v>
      </c>
      <c r="P40" s="756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110.77000000000001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109.76300000000001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108.75600000000001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107.74900000000001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106.742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105.73500000000001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104.72800000000001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103.721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102.714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101.70700000000001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100.7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99.692999999999998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98.686000000000007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97.679000000000002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96.671999999999997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95.664999999999992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94.658000000000001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93.65100000000001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92.644000000000005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91.637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90.63000000000001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736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192.73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3854.6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1016.5200000000004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873.49000000000024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0.29300830898557934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2.5943029108078659E-3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745</v>
      </c>
      <c r="Q16" s="695" t="s">
        <v>746</v>
      </c>
      <c r="R16" s="693" t="s">
        <v>739</v>
      </c>
      <c r="S16" s="693" t="s">
        <v>740</v>
      </c>
      <c r="T16" s="695" t="s">
        <v>742</v>
      </c>
      <c r="U16" s="695" t="s">
        <v>743</v>
      </c>
      <c r="V16" s="693" t="s">
        <v>741</v>
      </c>
      <c r="W16" s="694" t="s">
        <v>744</v>
      </c>
    </row>
    <row r="17" spans="1:23" x14ac:dyDescent="0.25">
      <c r="O17" s="696">
        <v>43013</v>
      </c>
      <c r="P17" s="692" t="s">
        <v>819</v>
      </c>
      <c r="Q17" s="692" t="s">
        <v>820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212.00300000000001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210.07570000000001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208.14840000000001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206.22110000000001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204.2938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202.3665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200.4392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198.5119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196.58459999999999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194.65729999999999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192.73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190.80269999999999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188.87539999999998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186.94809999999998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185.02079999999998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183.09349999999998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181.16619999999998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179.2389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177.3116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175.3843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173.45699999999999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9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9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6" t="s">
        <v>78</v>
      </c>
      <c r="P40" s="75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74.17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2966.8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219.22999999999956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93.300000000000182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3.2469114320515115E-2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81.587000000000003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80.845300000000009</v>
      </c>
      <c r="Q42" s="2"/>
      <c r="T42" s="89"/>
    </row>
    <row r="43" spans="1:21" ht="15.75" thickTop="1" x14ac:dyDescent="0.25">
      <c r="O43" s="81">
        <v>1.08</v>
      </c>
      <c r="P43" s="81">
        <f t="shared" si="0"/>
        <v>80.1036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79.361900000000006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78.620200000000011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77.878500000000003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77.136800000000008</v>
      </c>
      <c r="Q47" s="2"/>
      <c r="T47" s="91"/>
      <c r="U47" s="127"/>
    </row>
    <row r="48" spans="1:21" x14ac:dyDescent="0.25">
      <c r="A48" s="259" t="s">
        <v>750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76.395099999999999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75.653400000000005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74.911699999999996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74.17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73.428300000000007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72.686599999999999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71.944900000000004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71.203199999999995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70.461500000000001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69.719799999999992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68.978100000000012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68.236400000000003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67.494700000000009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66.753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J12" sqref="J12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800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73.315466666666666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71.94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10791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10997.32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-206.31999999999971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-206.31999999999971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-1.8760934482219278E-2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350</v>
      </c>
      <c r="D18" s="18"/>
      <c r="E18" s="18"/>
      <c r="F18" s="18">
        <f>SUM(F2:F9)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7" si="16">C30*(E30-D30)</f>
        <v>-1534.0000000000005</v>
      </c>
      <c r="G30" s="39">
        <f t="shared" ref="G30:G37" si="17">D30*C30</f>
        <v>15046</v>
      </c>
      <c r="H30" s="227">
        <f t="shared" ref="H30:H37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831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833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838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9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7">
        <f t="shared" si="18"/>
        <v>-2.1762110331376056E-2</v>
      </c>
      <c r="I37" s="39" t="s">
        <v>844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79.134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78.414600000000007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77.6952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76.975800000000007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76.256399999999999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75.537000000000006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74.817599999999999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74.098200000000006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73.378799999999998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72.659400000000005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71.22059999999999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70.501199999999997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69.78179999999999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69.062399999999997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68.342999999999989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67.623599999999996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66.904200000000003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66.184799999999996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65.465400000000002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64.745999999999995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723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6" t="s">
        <v>78</v>
      </c>
      <c r="P44" s="75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549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32" activePane="bottomLeft" state="frozen"/>
      <selection activeCell="A2" sqref="A2"/>
      <selection pane="bottomLeft" activeCell="W5" sqref="W5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826</v>
      </c>
      <c r="V1" s="749" t="s">
        <v>775</v>
      </c>
      <c r="W1" s="749" t="s">
        <v>825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827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770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24.92</v>
      </c>
      <c r="R4" s="488">
        <v>0</v>
      </c>
      <c r="T4" s="727" t="s">
        <v>788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12460</v>
      </c>
      <c r="T5" s="728" t="s">
        <v>781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773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2171.5200000000004</v>
      </c>
      <c r="R7">
        <v>500</v>
      </c>
      <c r="T7" s="729" t="s">
        <v>813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719.26000000000204</v>
      </c>
      <c r="T8" s="729" t="s">
        <v>782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6.1261896609583567E-2</v>
      </c>
      <c r="T9" s="729" t="s">
        <v>783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802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2.4077046548956659E-2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776</v>
      </c>
      <c r="U12" s="731"/>
      <c r="V12" s="737">
        <v>7.0000000000000007E-2</v>
      </c>
      <c r="W12" s="737" t="s">
        <v>828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784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811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777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778</v>
      </c>
      <c r="U16" s="731"/>
      <c r="V16" s="692"/>
      <c r="W16" s="692"/>
      <c r="X16" s="692"/>
      <c r="Y16" s="692"/>
    </row>
    <row r="17" spans="1:27" x14ac:dyDescent="0.25">
      <c r="T17" s="729" t="s">
        <v>794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789</v>
      </c>
      <c r="U19" s="734" t="s">
        <v>793</v>
      </c>
      <c r="V19" s="729" t="s">
        <v>793</v>
      </c>
      <c r="W19" s="729" t="s">
        <v>793</v>
      </c>
      <c r="X19" s="692"/>
      <c r="Y19" s="692"/>
    </row>
    <row r="20" spans="1:27" x14ac:dyDescent="0.25">
      <c r="T20" s="729" t="s">
        <v>790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813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810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771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785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786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773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813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782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783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774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776</v>
      </c>
      <c r="U33" s="731"/>
      <c r="V33" s="737">
        <v>0.15</v>
      </c>
      <c r="W33" s="750" t="s">
        <v>829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784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811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777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778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812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789</v>
      </c>
      <c r="U39" s="734" t="s">
        <v>803</v>
      </c>
      <c r="V39" s="729" t="s">
        <v>793</v>
      </c>
      <c r="W39" s="729" t="s">
        <v>830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6" t="s">
        <v>78</v>
      </c>
      <c r="P40" s="756"/>
      <c r="T40" s="729" t="s">
        <v>790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27.412000000000003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27.162800000000004</v>
      </c>
      <c r="Q42" s="2"/>
      <c r="T42" s="736" t="s">
        <v>810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26.913600000000002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26.664400000000004</v>
      </c>
      <c r="Q44" s="2"/>
      <c r="T44" s="726" t="s">
        <v>772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26.415200000000002</v>
      </c>
      <c r="Q45" s="2"/>
      <c r="T45" s="729" t="s">
        <v>782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26.166000000000004</v>
      </c>
      <c r="Q46" s="2"/>
      <c r="T46" s="729" t="s">
        <v>783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25.916800000000002</v>
      </c>
      <c r="Q47" s="2"/>
      <c r="T47" s="729" t="s">
        <v>774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25.667600000000004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25.418400000000002</v>
      </c>
      <c r="Q49" s="2"/>
      <c r="T49" s="729" t="s">
        <v>779</v>
      </c>
      <c r="U49" s="731">
        <v>20</v>
      </c>
      <c r="V49" s="729" t="s">
        <v>818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25.169200000000004</v>
      </c>
      <c r="Q50" s="2"/>
      <c r="T50" s="729" t="s">
        <v>787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24.92</v>
      </c>
      <c r="Q51" s="2"/>
      <c r="T51" s="729" t="s">
        <v>814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A52">
        <v>500</v>
      </c>
      <c r="B52" s="189">
        <v>43081</v>
      </c>
      <c r="C52" s="10">
        <v>500</v>
      </c>
      <c r="D52" s="39">
        <v>23.4815</v>
      </c>
      <c r="E52" s="39">
        <v>24.82</v>
      </c>
      <c r="F52" s="39">
        <f t="shared" ref="F52" si="27">C52*(E52-D52)</f>
        <v>669.24999999999989</v>
      </c>
      <c r="G52" s="39">
        <f t="shared" ref="G52" si="28">D52*C52</f>
        <v>11740.75</v>
      </c>
      <c r="H52" s="227">
        <f t="shared" ref="H52" si="29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1"/>
        <v>24.6708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24.421600000000002</v>
      </c>
      <c r="Q53" s="2"/>
      <c r="T53" s="729" t="s">
        <v>812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24.1724</v>
      </c>
      <c r="T54" s="729" t="s">
        <v>815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23.923200000000001</v>
      </c>
      <c r="T55" s="729" t="s">
        <v>816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23.673999999999999</v>
      </c>
      <c r="T56" s="740" t="s">
        <v>817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23.424800000000001</v>
      </c>
      <c r="T57" s="736" t="s">
        <v>810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23.175600000000003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22.926400000000001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22.677200000000003</v>
      </c>
      <c r="T60" s="730" t="s">
        <v>780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22.428000000000001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807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805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804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806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30">C68*(E68-D68)</f>
        <v>-30.999999999999872</v>
      </c>
      <c r="G68" s="373">
        <f t="shared" ref="G68:G73" si="31">D68*C68</f>
        <v>2500</v>
      </c>
      <c r="H68" s="374">
        <f t="shared" ref="H68:H73" si="32">(E68-D68)/D68</f>
        <v>-1.2399999999999949E-2</v>
      </c>
      <c r="I68" s="373"/>
      <c r="T68" s="730" t="s">
        <v>808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30"/>
        <v>26.000000000000156</v>
      </c>
      <c r="G69" s="373">
        <f t="shared" si="31"/>
        <v>2500</v>
      </c>
      <c r="H69" s="374">
        <f t="shared" si="32"/>
        <v>1.0400000000000062E-2</v>
      </c>
      <c r="I69" s="373"/>
      <c r="T69" s="730" t="s">
        <v>809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30"/>
        <v>157.00000000000003</v>
      </c>
      <c r="G70" s="373">
        <f t="shared" si="31"/>
        <v>2500</v>
      </c>
      <c r="H70" s="374">
        <f t="shared" si="32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30"/>
        <v>46.999999999999886</v>
      </c>
      <c r="G71" s="373">
        <f t="shared" si="31"/>
        <v>2500</v>
      </c>
      <c r="H71" s="374">
        <f t="shared" si="32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30"/>
        <v>69.000000000000128</v>
      </c>
      <c r="G72" s="373">
        <f t="shared" si="31"/>
        <v>2500</v>
      </c>
      <c r="H72" s="374">
        <f t="shared" si="32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30"/>
        <v>148.00000000000006</v>
      </c>
      <c r="G73" s="373">
        <f t="shared" si="31"/>
        <v>2500</v>
      </c>
      <c r="H73" s="374">
        <f t="shared" si="32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3">C74*(E74-D74)</f>
        <v>428.00000000000011</v>
      </c>
      <c r="G74" s="373">
        <f t="shared" ref="G74:G80" si="34">D74*C74</f>
        <v>2500</v>
      </c>
      <c r="H74" s="374">
        <f t="shared" ref="H74:H80" si="35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3"/>
        <v>368</v>
      </c>
      <c r="G75" s="373">
        <f t="shared" si="34"/>
        <v>2500</v>
      </c>
      <c r="H75" s="374">
        <f t="shared" si="35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3"/>
        <v>401.00000000000017</v>
      </c>
      <c r="G76" s="373">
        <f t="shared" si="34"/>
        <v>2500</v>
      </c>
      <c r="H76" s="374">
        <f t="shared" si="35"/>
        <v>0.16040000000000007</v>
      </c>
      <c r="I76" s="373"/>
      <c r="R76" t="s">
        <v>796</v>
      </c>
      <c r="T76" s="22" t="s">
        <v>795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3"/>
        <v>389.00000000000006</v>
      </c>
      <c r="G77" s="373">
        <f t="shared" si="34"/>
        <v>2500</v>
      </c>
      <c r="H77" s="374">
        <f t="shared" si="35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3"/>
        <v>362.99999999999989</v>
      </c>
      <c r="G78" s="373">
        <f t="shared" si="34"/>
        <v>2500</v>
      </c>
      <c r="H78" s="374">
        <f t="shared" si="35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3"/>
        <v>434</v>
      </c>
      <c r="G79" s="373">
        <f t="shared" si="34"/>
        <v>2500</v>
      </c>
      <c r="H79" s="374">
        <f t="shared" si="35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3"/>
        <v>200</v>
      </c>
      <c r="G80" s="373">
        <f t="shared" si="34"/>
        <v>2500</v>
      </c>
      <c r="H80" s="374">
        <f t="shared" si="35"/>
        <v>0.08</v>
      </c>
      <c r="I80" s="373"/>
      <c r="T80" s="695" t="s">
        <v>113</v>
      </c>
      <c r="U80" s="695" t="s">
        <v>745</v>
      </c>
      <c r="V80" s="695" t="s">
        <v>746</v>
      </c>
      <c r="W80" s="693" t="s">
        <v>739</v>
      </c>
      <c r="X80" s="693" t="s">
        <v>740</v>
      </c>
      <c r="Y80" s="695" t="s">
        <v>742</v>
      </c>
      <c r="Z80" s="695" t="s">
        <v>743</v>
      </c>
      <c r="AA80" s="693" t="s">
        <v>741</v>
      </c>
      <c r="AB80" s="694" t="s">
        <v>744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6">C85*(E85-D85)</f>
        <v>-9.9999999999999645</v>
      </c>
      <c r="G85" s="256">
        <f t="shared" ref="G85:G90" si="37">D85*C85</f>
        <v>1287</v>
      </c>
      <c r="H85" s="270">
        <f t="shared" ref="H85:H90" si="38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6"/>
        <v>-45.999999999999908</v>
      </c>
      <c r="G86" s="256">
        <f t="shared" si="37"/>
        <v>1287</v>
      </c>
      <c r="H86" s="270">
        <f t="shared" si="38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6"/>
        <v>-82.000000000000028</v>
      </c>
      <c r="G87" s="256">
        <f t="shared" si="37"/>
        <v>2496</v>
      </c>
      <c r="H87" s="270">
        <f t="shared" si="38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6"/>
        <v>-99.000000000000028</v>
      </c>
      <c r="G88" s="256">
        <f t="shared" si="37"/>
        <v>3720</v>
      </c>
      <c r="H88" s="270">
        <f t="shared" si="38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6"/>
        <v>-121.50000000000034</v>
      </c>
      <c r="G89" s="256">
        <f t="shared" si="37"/>
        <v>3720</v>
      </c>
      <c r="H89" s="270">
        <f t="shared" si="38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6"/>
        <v>-50.999999999999979</v>
      </c>
      <c r="G90" s="256">
        <f t="shared" si="37"/>
        <v>3720</v>
      </c>
      <c r="H90" s="270">
        <f t="shared" si="38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9">C91*(E91-D91)</f>
        <v>13.499999999999979</v>
      </c>
      <c r="G91" s="256">
        <f t="shared" ref="G91:G102" si="40">D91*C91</f>
        <v>3720</v>
      </c>
      <c r="H91" s="270">
        <f t="shared" ref="H91:H102" si="41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9"/>
        <v>40.499999999999936</v>
      </c>
      <c r="G92" s="256">
        <f t="shared" si="40"/>
        <v>3720</v>
      </c>
      <c r="H92" s="270">
        <f t="shared" si="41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9"/>
        <v>7.5000000000001066</v>
      </c>
      <c r="G93" s="256">
        <f t="shared" si="40"/>
        <v>3720</v>
      </c>
      <c r="H93" s="270">
        <f t="shared" si="41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9"/>
        <v>-33.000000000000362</v>
      </c>
      <c r="G94" s="256">
        <f t="shared" si="40"/>
        <v>3720</v>
      </c>
      <c r="H94" s="270">
        <f t="shared" si="41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9"/>
        <v>-211.50000000000003</v>
      </c>
      <c r="G95" s="256">
        <f t="shared" si="40"/>
        <v>3720</v>
      </c>
      <c r="H95" s="270">
        <f t="shared" si="41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9"/>
        <v>-144.00000000000011</v>
      </c>
      <c r="G96" s="256">
        <f t="shared" si="40"/>
        <v>3720</v>
      </c>
      <c r="H96" s="270">
        <f t="shared" si="41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9"/>
        <v>-73.500000000000298</v>
      </c>
      <c r="G97" s="256">
        <f t="shared" si="40"/>
        <v>3720</v>
      </c>
      <c r="H97" s="270">
        <f t="shared" si="41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9"/>
        <v>-104.53499999999991</v>
      </c>
      <c r="G98" s="256">
        <f t="shared" si="40"/>
        <v>3694.0349999999999</v>
      </c>
      <c r="H98" s="270">
        <f t="shared" si="41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9"/>
        <v>-164.53499999999968</v>
      </c>
      <c r="G99" s="256">
        <f t="shared" si="40"/>
        <v>3694.0349999999999</v>
      </c>
      <c r="H99" s="270">
        <f t="shared" si="41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9"/>
        <v>8.2949999999998525</v>
      </c>
      <c r="G100" s="256">
        <f t="shared" si="40"/>
        <v>3639.7050000000004</v>
      </c>
      <c r="H100" s="270">
        <f t="shared" si="41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9"/>
        <v>69.794999999999874</v>
      </c>
      <c r="G101" s="256">
        <f t="shared" si="40"/>
        <v>3639.7050000000004</v>
      </c>
      <c r="H101" s="270">
        <f t="shared" si="41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9"/>
        <v>589.25999999999976</v>
      </c>
      <c r="G102" s="256">
        <f t="shared" si="40"/>
        <v>2250.7400000000002</v>
      </c>
      <c r="H102" s="270">
        <f t="shared" si="41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798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70.16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10524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-704.07999999999993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-704.07999999999993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-6.270707013131363E-2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9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7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6" t="s">
        <v>78</v>
      </c>
      <c r="P40" s="7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77.176000000000002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5">O42*$Q$4</f>
        <v>76.474400000000003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5"/>
        <v>75.772800000000004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5"/>
        <v>75.071200000000005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5"/>
        <v>74.369600000000005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5"/>
        <v>73.668000000000006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5"/>
        <v>72.966399999999993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5"/>
        <v>72.264799999999994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5"/>
        <v>71.563199999999995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5"/>
        <v>70.861599999999996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5"/>
        <v>70.16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5"/>
        <v>69.458399999999997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5"/>
        <v>68.756799999999998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5"/>
        <v>68.055199999999999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5"/>
        <v>67.3536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5"/>
        <v>66.651999999999987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5"/>
        <v>65.950399999999988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5"/>
        <v>65.248800000000003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5"/>
        <v>64.547200000000004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5"/>
        <v>63.845599999999997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5"/>
        <v>63.143999999999998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543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6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60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769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723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723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6" t="s">
        <v>78</v>
      </c>
      <c r="P40" s="75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6" t="s">
        <v>78</v>
      </c>
      <c r="P40" s="75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648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649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650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532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651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572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6" t="s">
        <v>78</v>
      </c>
      <c r="P44" s="75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6" t="s">
        <v>78</v>
      </c>
      <c r="P46" s="756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6" t="s">
        <v>78</v>
      </c>
      <c r="Q39" s="756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657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575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660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533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6" t="s">
        <v>78</v>
      </c>
      <c r="Q39" s="756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664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668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59.87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4789.5999999999995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2340.130000000001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735.54999999999927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0.18143584810251459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723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839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6" t="s">
        <v>78</v>
      </c>
      <c r="Q39" s="756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65.856999999999999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65.258300000000006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64.659599999999998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64.060900000000004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63.462200000000003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62.863500000000002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62.264800000000001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61.6661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61.067399999999999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60.468699999999998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59.87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59.271299999999997</v>
      </c>
      <c r="R51" s="81"/>
      <c r="T51" s="85" t="s">
        <v>104</v>
      </c>
      <c r="U51" s="86" t="s">
        <v>670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58.672599999999996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58.073899999999995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57.475199999999994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56.876499999999993</v>
      </c>
      <c r="R55" s="81"/>
      <c r="T55" s="85" t="s">
        <v>107</v>
      </c>
      <c r="U55" s="86" t="s">
        <v>671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56.277799999999992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55.679099999999998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55.080399999999997</v>
      </c>
      <c r="R58" s="81"/>
      <c r="T58" s="85" t="s">
        <v>108</v>
      </c>
      <c r="U58" s="86" t="s">
        <v>576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54.481699999999996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53.882999999999996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6" t="s">
        <v>78</v>
      </c>
      <c r="Q39" s="75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527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674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675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577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527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527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727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728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732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767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56.26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62.61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3130.5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1541.0099999999984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317.5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0.11286882332029861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G16" s="29"/>
      <c r="H16" s="70"/>
      <c r="O16" s="696">
        <v>42963</v>
      </c>
      <c r="P16" s="692" t="s">
        <v>747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751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31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6" t="s">
        <v>78</v>
      </c>
      <c r="P40" s="756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68.871000000000009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6">O42*$Q$4</f>
        <v>68.244900000000001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6"/>
        <v>67.618800000000007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6"/>
        <v>66.992699999999999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6"/>
        <v>66.366600000000005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6"/>
        <v>65.740499999999997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6"/>
        <v>65.114400000000003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6"/>
        <v>64.488299999999995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6"/>
        <v>63.862200000000001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6"/>
        <v>63.2361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6"/>
        <v>62.61</v>
      </c>
      <c r="Q51" s="2"/>
      <c r="T51" s="91" t="s">
        <v>104</v>
      </c>
      <c r="U51" s="127" t="s">
        <v>676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6"/>
        <v>61.983899999999998</v>
      </c>
      <c r="Q52" s="2"/>
      <c r="T52" s="91" t="s">
        <v>105</v>
      </c>
      <c r="U52" s="127" t="s">
        <v>677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6"/>
        <v>61.357799999999997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6"/>
        <v>60.731699999999996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6"/>
        <v>60.105599999999995</v>
      </c>
      <c r="T55" s="91" t="s">
        <v>107</v>
      </c>
      <c r="U55" s="127" t="s">
        <v>678</v>
      </c>
    </row>
    <row r="56" spans="1:21" x14ac:dyDescent="0.25">
      <c r="O56" s="81">
        <v>0.95</v>
      </c>
      <c r="P56" s="81">
        <f t="shared" si="6"/>
        <v>59.479499999999994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6"/>
        <v>58.853399999999993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6"/>
        <v>58.2273</v>
      </c>
      <c r="T58" s="91" t="s">
        <v>108</v>
      </c>
      <c r="U58" s="127" t="s">
        <v>578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6"/>
        <v>57.601199999999999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6"/>
        <v>56.975100000000005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7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6"/>
        <v>56.349000000000004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7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7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7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7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7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8">C84*(E84-D84)</f>
        <v>-17.400000000000375</v>
      </c>
      <c r="G84" s="373">
        <f t="shared" ref="G84:G103" si="9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8"/>
        <v>9.5999999999997954</v>
      </c>
      <c r="G85" s="373">
        <f t="shared" si="9"/>
        <v>1940.4</v>
      </c>
      <c r="H85" s="720">
        <f t="shared" ref="H85:H103" si="10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8"/>
        <v>-27.900000000000205</v>
      </c>
      <c r="G86" s="373">
        <f t="shared" si="9"/>
        <v>1940.4</v>
      </c>
      <c r="H86" s="720">
        <f t="shared" si="10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8"/>
        <v>54.899999999999949</v>
      </c>
      <c r="G87" s="373">
        <f t="shared" si="9"/>
        <v>1940.4</v>
      </c>
      <c r="H87" s="720">
        <f t="shared" si="10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8"/>
        <v>-205.50000000000026</v>
      </c>
      <c r="G88" s="373">
        <f t="shared" si="9"/>
        <v>1940.4</v>
      </c>
      <c r="H88" s="720">
        <f t="shared" si="10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8"/>
        <v>-221.39999999999986</v>
      </c>
      <c r="G89" s="373">
        <f t="shared" si="9"/>
        <v>4809.3999999999996</v>
      </c>
      <c r="H89" s="720">
        <f t="shared" si="10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8"/>
        <v>-321.39999999999986</v>
      </c>
      <c r="G90" s="373">
        <f t="shared" si="9"/>
        <v>4809.3999999999996</v>
      </c>
      <c r="H90" s="720">
        <f t="shared" si="10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8"/>
        <v>-362.59999999999991</v>
      </c>
      <c r="G91" s="373">
        <f t="shared" si="9"/>
        <v>4791.3999999999996</v>
      </c>
      <c r="H91" s="720">
        <f t="shared" si="10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8"/>
        <v>-411.39999999999986</v>
      </c>
      <c r="G92" s="373">
        <f t="shared" si="9"/>
        <v>4791.3999999999996</v>
      </c>
      <c r="H92" s="720">
        <f t="shared" si="10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8"/>
        <v>-416.29900000000015</v>
      </c>
      <c r="G93" s="373">
        <f t="shared" si="9"/>
        <v>7510.3990000000003</v>
      </c>
      <c r="H93" s="720">
        <f t="shared" si="10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8"/>
        <v>-58.500000000000369</v>
      </c>
      <c r="G94" s="373">
        <f t="shared" si="9"/>
        <v>7510.1</v>
      </c>
      <c r="H94" s="720">
        <f t="shared" si="10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8"/>
        <v>28.399999999999892</v>
      </c>
      <c r="G95" s="373">
        <f t="shared" si="9"/>
        <v>2872.1</v>
      </c>
      <c r="H95" s="720">
        <f t="shared" si="10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8"/>
        <v>-74.799999999999613</v>
      </c>
      <c r="G96" s="373">
        <f t="shared" si="9"/>
        <v>4559.5999999999995</v>
      </c>
      <c r="H96" s="720">
        <f t="shared" si="10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8"/>
        <v>-193.17999999999961</v>
      </c>
      <c r="G97" s="373">
        <f t="shared" si="9"/>
        <v>7282.08</v>
      </c>
      <c r="H97" s="720">
        <f t="shared" si="10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8"/>
        <v>225.30300000000005</v>
      </c>
      <c r="G98" s="373">
        <f t="shared" si="9"/>
        <v>7234.0970000000007</v>
      </c>
      <c r="H98" s="720">
        <f t="shared" si="10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8"/>
        <v>-214.19999999999959</v>
      </c>
      <c r="G99" s="373">
        <f t="shared" si="9"/>
        <v>9684</v>
      </c>
      <c r="H99" s="720">
        <f t="shared" si="10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8"/>
        <v>405</v>
      </c>
      <c r="G100" s="373">
        <f t="shared" si="9"/>
        <v>9684</v>
      </c>
      <c r="H100" s="720">
        <f t="shared" si="10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8"/>
        <v>892.95999999999992</v>
      </c>
      <c r="G101" s="373">
        <f t="shared" si="9"/>
        <v>3806.2400000000002</v>
      </c>
      <c r="H101" s="720">
        <f t="shared" si="10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8"/>
        <v>860.39999999999895</v>
      </c>
      <c r="G102" s="373">
        <f t="shared" si="9"/>
        <v>9556.2000000000007</v>
      </c>
      <c r="H102" s="720">
        <f t="shared" si="10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8"/>
        <v>928.05000000000041</v>
      </c>
      <c r="G103" s="373">
        <f t="shared" si="9"/>
        <v>4885.95</v>
      </c>
      <c r="H103" s="720">
        <f t="shared" si="10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1">C105*(E105-D105)</f>
        <v>54.999999999999716</v>
      </c>
      <c r="G105" s="39">
        <f t="shared" ref="G105" si="12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4">
      <formula>Q7&gt;0</formula>
    </cfRule>
    <cfRule type="expression" dxfId="449" priority="65">
      <formula>Q7&lt;0</formula>
    </cfRule>
  </conditionalFormatting>
  <conditionalFormatting sqref="Q8">
    <cfRule type="expression" dxfId="448" priority="62">
      <formula>Q8&gt;0</formula>
    </cfRule>
    <cfRule type="expression" dxfId="447" priority="63">
      <formula>Q8&lt;0</formula>
    </cfRule>
  </conditionalFormatting>
  <conditionalFormatting sqref="F27:F43">
    <cfRule type="expression" dxfId="446" priority="46">
      <formula>F27&gt;0</formula>
    </cfRule>
    <cfRule type="expression" dxfId="445" priority="47">
      <formula>F27&lt;0</formula>
    </cfRule>
  </conditionalFormatting>
  <conditionalFormatting sqref="H45 H47:H48 H50:H51 H53 H27:H43">
    <cfRule type="expression" dxfId="444" priority="44">
      <formula>H27&gt;0</formula>
    </cfRule>
    <cfRule type="expression" dxfId="443" priority="45">
      <formula>H27&lt;0</formula>
    </cfRule>
  </conditionalFormatting>
  <conditionalFormatting sqref="J35">
    <cfRule type="expression" dxfId="442" priority="40">
      <formula>J35&gt;0</formula>
    </cfRule>
    <cfRule type="expression" dxfId="441" priority="41">
      <formula>J35&lt;0</formula>
    </cfRule>
  </conditionalFormatting>
  <conditionalFormatting sqref="J36:J37">
    <cfRule type="expression" dxfId="440" priority="38">
      <formula>J36&gt;0</formula>
    </cfRule>
    <cfRule type="expression" dxfId="439" priority="39">
      <formula>J36&lt;0</formula>
    </cfRule>
  </conditionalFormatting>
  <conditionalFormatting sqref="J38:J45 J48 J51">
    <cfRule type="expression" dxfId="438" priority="36">
      <formula>J38&gt;0</formula>
    </cfRule>
    <cfRule type="expression" dxfId="437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3">
      <formula>M59&gt;0</formula>
    </cfRule>
    <cfRule type="expression" dxfId="435" priority="34">
      <formula>M59&lt;0</formula>
    </cfRule>
  </conditionalFormatting>
  <conditionalFormatting sqref="Q10">
    <cfRule type="expression" dxfId="434" priority="31">
      <formula>Q10&gt;0</formula>
    </cfRule>
    <cfRule type="expression" dxfId="433" priority="32">
      <formula>Q10&lt;0</formula>
    </cfRule>
  </conditionalFormatting>
  <conditionalFormatting sqref="F84:F103">
    <cfRule type="expression" dxfId="432" priority="29">
      <formula>F84&gt;0</formula>
    </cfRule>
    <cfRule type="expression" dxfId="431" priority="30">
      <formula>F84&lt;0</formula>
    </cfRule>
  </conditionalFormatting>
  <conditionalFormatting sqref="H107:H108 H110:H111 H113 H84:H103">
    <cfRule type="expression" dxfId="430" priority="27">
      <formula>H84&gt;0</formula>
    </cfRule>
    <cfRule type="expression" dxfId="429" priority="28">
      <formula>H84&lt;0</formula>
    </cfRule>
  </conditionalFormatting>
  <conditionalFormatting sqref="J89">
    <cfRule type="expression" dxfId="428" priority="25">
      <formula>J89&gt;0</formula>
    </cfRule>
    <cfRule type="expression" dxfId="427" priority="26">
      <formula>J89&lt;0</formula>
    </cfRule>
  </conditionalFormatting>
  <conditionalFormatting sqref="J90:J95">
    <cfRule type="expression" dxfId="426" priority="23">
      <formula>J90&gt;0</formula>
    </cfRule>
    <cfRule type="expression" dxfId="425" priority="24">
      <formula>J90&lt;0</formula>
    </cfRule>
  </conditionalFormatting>
  <conditionalFormatting sqref="J96:J97">
    <cfRule type="expression" dxfId="424" priority="21">
      <formula>J96&gt;0</formula>
    </cfRule>
    <cfRule type="expression" dxfId="423" priority="22">
      <formula>J96&lt;0</formula>
    </cfRule>
  </conditionalFormatting>
  <conditionalFormatting sqref="J98:J104 J108 J111">
    <cfRule type="expression" dxfId="422" priority="19">
      <formula>J98&gt;0</formula>
    </cfRule>
    <cfRule type="expression" dxfId="421" priority="20">
      <formula>J98&lt;0</formula>
    </cfRule>
  </conditionalFormatting>
  <conditionalFormatting sqref="J25">
    <cfRule type="expression" dxfId="420" priority="15">
      <formula>J25&gt;0</formula>
    </cfRule>
    <cfRule type="expression" dxfId="419" priority="16">
      <formula>J25&lt;0</formula>
    </cfRule>
  </conditionalFormatting>
  <conditionalFormatting sqref="F105:F106">
    <cfRule type="expression" dxfId="418" priority="13">
      <formula>F105&gt;0</formula>
    </cfRule>
    <cfRule type="expression" dxfId="417" priority="14">
      <formula>F105&lt;0</formula>
    </cfRule>
  </conditionalFormatting>
  <conditionalFormatting sqref="H105:H106">
    <cfRule type="expression" dxfId="416" priority="11">
      <formula>H105&gt;0</formula>
    </cfRule>
    <cfRule type="expression" dxfId="415" priority="12">
      <formula>H105&lt;0</formula>
    </cfRule>
  </conditionalFormatting>
  <conditionalFormatting sqref="J105">
    <cfRule type="expression" dxfId="414" priority="9">
      <formula>J105&gt;0</formula>
    </cfRule>
    <cfRule type="expression" dxfId="413" priority="10">
      <formula>J105&lt;0</formula>
    </cfRule>
  </conditionalFormatting>
  <conditionalFormatting sqref="J106">
    <cfRule type="expression" dxfId="412" priority="7">
      <formula>J106&gt;0</formula>
    </cfRule>
    <cfRule type="expression" dxfId="411" priority="8">
      <formula>J106&lt;0</formula>
    </cfRule>
  </conditionalFormatting>
  <conditionalFormatting sqref="F24:F26">
    <cfRule type="expression" dxfId="410" priority="5">
      <formula>F24&gt;0</formula>
    </cfRule>
    <cfRule type="expression" dxfId="409" priority="6">
      <formula>F24&lt;0</formula>
    </cfRule>
  </conditionalFormatting>
  <conditionalFormatting sqref="H24:H26">
    <cfRule type="expression" dxfId="408" priority="3">
      <formula>H24&gt;0</formula>
    </cfRule>
    <cfRule type="expression" dxfId="407" priority="4">
      <formula>H24&lt;0</formula>
    </cfRule>
  </conditionalFormatting>
  <conditionalFormatting sqref="J26:J34">
    <cfRule type="expression" dxfId="406" priority="1">
      <formula>J26&gt;0</formula>
    </cfRule>
    <cfRule type="expression" dxfId="405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30.59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13459.6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-2001.6499999999965</v>
      </c>
      <c r="R7">
        <v>440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72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-2076.6699999999964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-0.13366593139794797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72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C12" s="7"/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2" si="4">C22*(E22-D22)</f>
        <v>-10.999999999999943</v>
      </c>
      <c r="G22" s="39">
        <f t="shared" ref="G22:G32" si="5">D22*C22</f>
        <v>2249</v>
      </c>
      <c r="H22" s="227">
        <f t="shared" ref="H22:H32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8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33.649000000000001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33.3431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33.037199999999999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32.731300000000005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32.425400000000003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32.119500000000002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31.813600000000001</v>
      </c>
      <c r="Q49" s="81"/>
      <c r="R49" s="33"/>
      <c r="T49" s="91" t="s">
        <v>103</v>
      </c>
      <c r="U49" s="86" t="s">
        <v>579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31.5077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31.201799999999999</v>
      </c>
      <c r="Q51" s="81"/>
      <c r="R51" s="33"/>
      <c r="T51" s="91" t="s">
        <v>104</v>
      </c>
      <c r="U51" s="86" t="s">
        <v>679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30.895900000000001</v>
      </c>
      <c r="Q52" s="81"/>
      <c r="R52" s="33"/>
      <c r="T52" s="91" t="s">
        <v>105</v>
      </c>
      <c r="U52" s="86" t="s">
        <v>553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30.59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30.284099999999999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29.978200000000001</v>
      </c>
      <c r="Q55" s="81"/>
      <c r="T55" s="91" t="s">
        <v>107</v>
      </c>
      <c r="U55" s="86" t="s">
        <v>680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29.6723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29.366399999999999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29.060499999999998</v>
      </c>
      <c r="Q58" s="81"/>
      <c r="T58" s="91" t="s">
        <v>108</v>
      </c>
      <c r="U58" s="86" t="s">
        <v>580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28.7546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28.448700000000002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28.142800000000001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27.8369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27.530999999999999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6" t="s">
        <v>78</v>
      </c>
      <c r="P35" s="75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6" t="s">
        <v>78</v>
      </c>
      <c r="P41" s="75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6" t="s">
        <v>78</v>
      </c>
      <c r="P40" s="75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721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722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6" t="s">
        <v>78</v>
      </c>
      <c r="P40" s="756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6" t="s">
        <v>78</v>
      </c>
      <c r="P42" s="756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692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617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9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841</v>
      </c>
    </row>
    <row r="3" spans="1:29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20.52014999999999</v>
      </c>
      <c r="Z3" s="230"/>
      <c r="AC3" s="230"/>
    </row>
    <row r="4" spans="1:29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18.61</v>
      </c>
      <c r="R4" s="488">
        <v>0</v>
      </c>
    </row>
    <row r="5" spans="1:29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3722</v>
      </c>
    </row>
    <row r="6" spans="1:29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-382.02999999999884</v>
      </c>
      <c r="R7">
        <v>200</v>
      </c>
    </row>
    <row r="8" spans="1:29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-382.02999999999884</v>
      </c>
    </row>
    <row r="9" spans="1:29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-9.3086551511562782E-2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1.5475550779150993E-2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</row>
    <row r="20" spans="1:13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</row>
    <row r="21" spans="1:13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</row>
    <row r="22" spans="1:13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</row>
    <row r="23" spans="1:13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</row>
    <row r="24" spans="1:13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</row>
    <row r="25" spans="1:13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</row>
    <row r="26" spans="1:13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</row>
    <row r="27" spans="1:13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</row>
    <row r="28" spans="1:13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</row>
    <row r="29" spans="1:13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</row>
    <row r="30" spans="1:13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</row>
    <row r="31" spans="1:13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</row>
    <row r="32" spans="1:13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</row>
    <row r="33" spans="1:18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</row>
    <row r="34" spans="1:18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</row>
    <row r="35" spans="1:18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</row>
    <row r="36" spans="1:18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</row>
    <row r="37" spans="1:18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8">
        <f t="shared" ref="H37:H42" si="10">(E37-D37)/D37</f>
        <v>-0.26055890355226691</v>
      </c>
      <c r="I37" s="39"/>
    </row>
    <row r="38" spans="1:18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8">
        <f t="shared" si="10"/>
        <v>-0.29499072356215217</v>
      </c>
      <c r="I38" s="228"/>
    </row>
    <row r="39" spans="1:18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8">
        <f t="shared" si="10"/>
        <v>-0.34999973811431839</v>
      </c>
      <c r="I39" s="198" t="s">
        <v>832</v>
      </c>
    </row>
    <row r="40" spans="1:18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8">
        <f t="shared" si="10"/>
        <v>-0.25998845853559188</v>
      </c>
      <c r="I40" s="228"/>
    </row>
    <row r="41" spans="1:18" x14ac:dyDescent="0.25">
      <c r="A41">
        <v>200</v>
      </c>
      <c r="B41" s="189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8">
        <f t="shared" si="10"/>
        <v>-0.22114451988360825</v>
      </c>
      <c r="I41" s="228"/>
      <c r="O41" s="33"/>
      <c r="R41" s="33"/>
    </row>
    <row r="42" spans="1:18" ht="20.25" thickBot="1" x14ac:dyDescent="0.35">
      <c r="A42">
        <v>200</v>
      </c>
      <c r="B42" s="189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8">
        <f t="shared" si="10"/>
        <v>-0.23489278752436649</v>
      </c>
      <c r="I42" s="228" t="s">
        <v>186</v>
      </c>
      <c r="O42" s="575" t="s">
        <v>78</v>
      </c>
      <c r="P42" s="575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8"/>
      <c r="I43" s="228"/>
      <c r="O43" s="81">
        <v>1.1000000000000001</v>
      </c>
      <c r="P43" s="81">
        <f>O43*$Q$4</f>
        <v>20.471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8"/>
      <c r="I44" s="228"/>
      <c r="O44" s="81">
        <v>1.0900000000000001</v>
      </c>
      <c r="P44" s="81">
        <f t="shared" ref="P44:P63" si="11">O44*$Q$4</f>
        <v>20.2849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8"/>
      <c r="I45" s="228"/>
      <c r="O45" s="81">
        <v>1.08</v>
      </c>
      <c r="P45" s="81">
        <f t="shared" si="11"/>
        <v>20.098800000000001</v>
      </c>
      <c r="Q45" s="33"/>
      <c r="R45" s="33"/>
    </row>
    <row r="46" spans="1:18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19.912700000000001</v>
      </c>
      <c r="Q46" s="81"/>
      <c r="R46" s="33"/>
    </row>
    <row r="47" spans="1:18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1"/>
        <v>19.726600000000001</v>
      </c>
      <c r="Q47" s="81"/>
      <c r="R47" s="33"/>
    </row>
    <row r="48" spans="1:18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1"/>
        <v>19.540500000000002</v>
      </c>
      <c r="Q48" s="81"/>
      <c r="R48" s="33"/>
    </row>
    <row r="49" spans="1:18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1"/>
        <v>19.354400000000002</v>
      </c>
      <c r="Q49" s="81"/>
      <c r="R49" s="33"/>
    </row>
    <row r="50" spans="1:18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1"/>
        <v>19.168299999999999</v>
      </c>
      <c r="Q50" s="81"/>
      <c r="R50" s="33"/>
    </row>
    <row r="51" spans="1:18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1"/>
        <v>18.982199999999999</v>
      </c>
      <c r="Q51" s="81"/>
      <c r="R51" s="33"/>
    </row>
    <row r="52" spans="1:18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1"/>
        <v>18.796099999999999</v>
      </c>
      <c r="Q52" s="81"/>
      <c r="R52" s="33"/>
    </row>
    <row r="53" spans="1:18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1"/>
        <v>18.61</v>
      </c>
      <c r="Q53" s="81"/>
      <c r="R53" s="33"/>
    </row>
    <row r="54" spans="1:18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1"/>
        <v>18.4239</v>
      </c>
      <c r="Q54" s="81"/>
      <c r="R54" s="33"/>
    </row>
    <row r="55" spans="1:18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1"/>
        <v>18.2378</v>
      </c>
      <c r="Q55" s="81"/>
    </row>
    <row r="56" spans="1:18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1"/>
        <v>18.0517</v>
      </c>
      <c r="Q56" s="81"/>
    </row>
    <row r="57" spans="1:18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1"/>
        <v>17.865599999999997</v>
      </c>
      <c r="Q57" s="81"/>
    </row>
    <row r="58" spans="1:18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1"/>
        <v>17.679499999999997</v>
      </c>
      <c r="Q58" s="81"/>
    </row>
    <row r="59" spans="1:18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1"/>
        <v>17.493399999999998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17.307300000000001</v>
      </c>
      <c r="Q60" s="81"/>
    </row>
    <row r="61" spans="1:18" x14ac:dyDescent="0.25">
      <c r="G61" s="2"/>
      <c r="O61" s="81">
        <v>0.92</v>
      </c>
      <c r="P61" s="81">
        <f t="shared" si="11"/>
        <v>17.121200000000002</v>
      </c>
      <c r="Q61" s="81"/>
    </row>
    <row r="62" spans="1:18" x14ac:dyDescent="0.25">
      <c r="O62" s="81">
        <v>0.91</v>
      </c>
      <c r="P62" s="81">
        <f t="shared" si="11"/>
        <v>16.935099999999998</v>
      </c>
      <c r="Q62" s="81"/>
    </row>
    <row r="63" spans="1:18" x14ac:dyDescent="0.25">
      <c r="O63" s="81">
        <v>0.9</v>
      </c>
      <c r="P63" s="81">
        <f t="shared" si="11"/>
        <v>16.748999999999999</v>
      </c>
      <c r="Q63" s="81"/>
    </row>
    <row r="64" spans="1:18" x14ac:dyDescent="0.25">
      <c r="O64" s="33"/>
    </row>
    <row r="65" spans="1:15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</row>
    <row r="66" spans="1:15" x14ac:dyDescent="0.25">
      <c r="A66" s="255"/>
      <c r="B66" s="260"/>
      <c r="C66" s="255"/>
      <c r="D66" s="256"/>
      <c r="E66" s="256"/>
      <c r="F66" s="256"/>
      <c r="G66" s="256"/>
      <c r="H66" s="270"/>
      <c r="I66" s="270"/>
    </row>
    <row r="67" spans="1:15" x14ac:dyDescent="0.25">
      <c r="A67" s="255"/>
      <c r="B67" s="260"/>
      <c r="C67" s="255"/>
      <c r="D67" s="256"/>
      <c r="E67" s="256"/>
      <c r="F67" s="256"/>
      <c r="G67" s="256"/>
      <c r="H67" s="270"/>
      <c r="I67" s="270"/>
    </row>
    <row r="68" spans="1:15" x14ac:dyDescent="0.25">
      <c r="A68" s="255"/>
      <c r="B68" s="260"/>
      <c r="C68" s="255"/>
      <c r="D68" s="256"/>
      <c r="E68" s="256"/>
      <c r="F68" s="256"/>
      <c r="G68" s="256"/>
      <c r="H68" s="270"/>
      <c r="I68" s="270"/>
    </row>
    <row r="69" spans="1:15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</row>
    <row r="70" spans="1:15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15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15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15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15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15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15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15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15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15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5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5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5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6" t="s">
        <v>78</v>
      </c>
      <c r="P40" s="75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735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6" t="s">
        <v>78</v>
      </c>
      <c r="P40" s="756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696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697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698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545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699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585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75.569999999999993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7556.9999999999991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72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376.38999999999669</v>
      </c>
      <c r="R7">
        <v>100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-282.28000000000156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-3.6008408935514685E-2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824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835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6" t="s">
        <v>78</v>
      </c>
      <c r="P42" s="756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83.126999999999995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82.371300000000005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81.615600000000001</v>
      </c>
      <c r="Q45" s="2"/>
      <c r="T45" s="91" t="s">
        <v>99</v>
      </c>
      <c r="U45" s="86" t="s">
        <v>700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80.859899999999996</v>
      </c>
      <c r="Q46" s="2"/>
      <c r="T46" s="91" t="s">
        <v>100</v>
      </c>
      <c r="U46" s="86" t="s">
        <v>701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80.104199999999992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79.348500000000001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78.592799999999997</v>
      </c>
      <c r="Q49" s="2"/>
      <c r="T49" s="91" t="s">
        <v>103</v>
      </c>
      <c r="U49" s="86" t="s">
        <v>586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77.837099999999992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77.081399999999988</v>
      </c>
      <c r="Q51" s="2"/>
      <c r="T51" s="91" t="s">
        <v>104</v>
      </c>
      <c r="U51" s="86" t="s">
        <v>702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76.325699999999998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75.569999999999993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74.814299999999989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74.058599999999998</v>
      </c>
      <c r="Q55" s="2"/>
      <c r="T55" s="91" t="s">
        <v>107</v>
      </c>
      <c r="U55" s="86" t="s">
        <v>703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73.302899999999994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72.547199999999989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71.791499999999985</v>
      </c>
      <c r="T58" s="91" t="s">
        <v>108</v>
      </c>
      <c r="U58" s="86" t="s">
        <v>587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71.035799999999995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70.280100000000004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69.5244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68.768699999999995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68.012999999999991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768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755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6" t="s">
        <v>78</v>
      </c>
      <c r="P42" s="75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706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56.89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5689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218.08999999999924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168.13999999999942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181"/>
      <c r="I9" s="3"/>
      <c r="J9" s="3"/>
      <c r="K9" s="3"/>
      <c r="L9" s="4"/>
      <c r="O9" s="11" t="s">
        <v>211</v>
      </c>
      <c r="Q9" s="134">
        <f>IF(Q2=0, 0, Q8/Q6)</f>
        <v>3.04554000644826E-2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181"/>
      <c r="I10" s="4"/>
      <c r="J10" s="4"/>
      <c r="K10" s="4"/>
      <c r="L10" s="4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72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6" t="s">
        <v>78</v>
      </c>
      <c r="P41" s="756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62.579000000000008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62.010100000000008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61.441200000000002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60.872300000000003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60.303400000000003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59.734500000000004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59.165600000000005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822</v>
      </c>
      <c r="J49" s="39">
        <v>-948</v>
      </c>
      <c r="K49" s="39">
        <v>46.9</v>
      </c>
      <c r="O49" s="81">
        <v>1.03</v>
      </c>
      <c r="P49" s="81">
        <f t="shared" si="16"/>
        <v>58.596700000000006</v>
      </c>
      <c r="Q49" s="2"/>
      <c r="T49" s="91" t="s">
        <v>121</v>
      </c>
      <c r="U49" s="127" t="s">
        <v>551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58.027799999999999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837</v>
      </c>
      <c r="J51" s="39">
        <v>-829</v>
      </c>
      <c r="K51" s="39"/>
      <c r="O51" s="81">
        <v>1.01</v>
      </c>
      <c r="P51" s="81">
        <f t="shared" si="16"/>
        <v>57.4589</v>
      </c>
      <c r="Q51" s="2"/>
      <c r="T51" s="91" t="s">
        <v>104</v>
      </c>
      <c r="U51" s="127" t="s">
        <v>708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56.89</v>
      </c>
      <c r="Q52" s="2"/>
      <c r="T52" s="91" t="s">
        <v>105</v>
      </c>
      <c r="U52" s="127" t="s">
        <v>709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56.321100000000001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55.752200000000002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55.183299999999996</v>
      </c>
      <c r="T55" s="91" t="s">
        <v>107</v>
      </c>
      <c r="U55" s="127" t="s">
        <v>710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54.614399999999996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54.045499999999997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53.476599999999998</v>
      </c>
      <c r="T58" s="91" t="s">
        <v>108</v>
      </c>
      <c r="U58" s="127" t="s">
        <v>588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52.907700000000006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52.338800000000006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51.7699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51.201000000000001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3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3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6" t="s">
        <v>78</v>
      </c>
      <c r="P41" s="75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711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712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6" t="s">
        <v>78</v>
      </c>
      <c r="P45" s="756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713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714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715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716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6" t="s">
        <v>78</v>
      </c>
      <c r="Q39" s="75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717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526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718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6" t="s">
        <v>78</v>
      </c>
      <c r="P41" s="75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719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720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97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2017-12-16T00:07:03Z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